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PGCESAT\COVID19\CADERNO\FINAL\"/>
    </mc:Choice>
  </mc:AlternateContent>
  <xr:revisionPtr revIDLastSave="0" documentId="13_ncr:1_{818A8946-DC24-4BA9-8667-8ECD6F4915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pres_CovidRT" sheetId="24" r:id="rId1"/>
    <sheet name="Informacoes Gerais" sheetId="32" r:id="rId2"/>
    <sheet name="Mapas_Nivel_Geografico" sheetId="30" r:id="rId3"/>
    <sheet name="CNAE_CBO_SEXO" sheetId="31" r:id="rId4"/>
    <sheet name="CNAE_CBO_Outras" sheetId="25" state="hidden" r:id="rId5"/>
    <sheet name="Dados_RT" sheetId="21" state="hidden" r:id="rId6"/>
    <sheet name="NGeo" sheetId="28" r:id="rId7"/>
    <sheet name="Sets" sheetId="34" state="hidden" r:id="rId8"/>
  </sheets>
  <externalReferences>
    <externalReference r:id="rId9"/>
  </externalReferences>
  <definedNames>
    <definedName name="_xlnm._FilterDatabase" localSheetId="0" hidden="1">Apres_CovidRT!$E$162:$F$167</definedName>
    <definedName name="_xlnm._FilterDatabase" localSheetId="4" hidden="1">CNAE_CBO_Outras!$B$5:$T$2682</definedName>
    <definedName name="_xlnm._FilterDatabase" localSheetId="3" hidden="1">CNAE_CBO_SEXO!#REF!</definedName>
    <definedName name="_xlnm._FilterDatabase" localSheetId="5" hidden="1">Dados_RT!$A$1:$H$337</definedName>
    <definedName name="_xlnm._FilterDatabase" localSheetId="6" hidden="1">NGeo!$A$2:$K$894</definedName>
    <definedName name="cat">Dados_RT!$A$125:$C$133</definedName>
    <definedName name="DadosExternos_2" localSheetId="5">Dados_RT!$E$59:$E$59</definedName>
    <definedName name="DadosExternos_2" localSheetId="1">'Informacoes Gerais'!$F$3:$F$13</definedName>
    <definedName name="DadosExternos_4" localSheetId="5">Dados_RT!$E$59</definedName>
    <definedName name="DadosExternos_5" localSheetId="5">Dados_RT!$A$65:$B$75</definedName>
    <definedName name="escola">Dados_RT!$E$89:$G$102</definedName>
    <definedName name="feta">Dados_RT!$E$68:$G$83</definedName>
    <definedName name="gestante" localSheetId="5">Dados_RT!$A$67:$C$77</definedName>
    <definedName name="macro_not">NGeo!$B$5:$D$830</definedName>
    <definedName name="macro_res">NGeo!$G$5:$I$830</definedName>
    <definedName name="Mercado">Dados_RT!$E$127:$G$142</definedName>
    <definedName name="mnot21">Dados_RT!$F$201:$H$215</definedName>
    <definedName name="mun_not">[1]NGeo!$B$469:$D$891</definedName>
    <definedName name="mun_res">[1]NGeo!$G$469:$I$891</definedName>
    <definedName name="raca">Dados_RT!$A$89:$C$97</definedName>
    <definedName name="rng">#REF!</definedName>
    <definedName name="SERIE">"$A$1:$A$14"</definedName>
    <definedName name="sexo">Dados_RT!$E$47:$H$53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2" i="24" l="1"/>
  <c r="C69" i="24"/>
  <c r="C68" i="24"/>
  <c r="C66" i="24"/>
  <c r="C65" i="24"/>
  <c r="C166" i="30"/>
  <c r="D166" i="30"/>
  <c r="C135" i="30"/>
  <c r="D135" i="30"/>
  <c r="C136" i="30"/>
  <c r="D136" i="30"/>
  <c r="C137" i="30"/>
  <c r="D137" i="30"/>
  <c r="C138" i="30"/>
  <c r="D138" i="30"/>
  <c r="C139" i="30"/>
  <c r="D139" i="30"/>
  <c r="C140" i="30"/>
  <c r="D140" i="30"/>
  <c r="C141" i="30"/>
  <c r="D141" i="30"/>
  <c r="C142" i="30"/>
  <c r="D142" i="30"/>
  <c r="C143" i="30"/>
  <c r="D143" i="30"/>
  <c r="C144" i="30"/>
  <c r="D144" i="30"/>
  <c r="C145" i="30"/>
  <c r="D145" i="30"/>
  <c r="C146" i="30"/>
  <c r="D146" i="30"/>
  <c r="C147" i="30"/>
  <c r="D147" i="30"/>
  <c r="C148" i="30"/>
  <c r="D148" i="30"/>
  <c r="C149" i="30"/>
  <c r="D149" i="30"/>
  <c r="C150" i="30"/>
  <c r="D150" i="30"/>
  <c r="C151" i="30"/>
  <c r="D151" i="30"/>
  <c r="C152" i="30"/>
  <c r="D152" i="30"/>
  <c r="C153" i="30"/>
  <c r="D153" i="30"/>
  <c r="C154" i="30"/>
  <c r="D154" i="30"/>
  <c r="C155" i="30"/>
  <c r="D155" i="30"/>
  <c r="C156" i="30"/>
  <c r="D156" i="30"/>
  <c r="C157" i="30"/>
  <c r="D157" i="30"/>
  <c r="C158" i="30"/>
  <c r="D158" i="30"/>
  <c r="C159" i="30"/>
  <c r="D159" i="30"/>
  <c r="C160" i="30"/>
  <c r="D160" i="30"/>
  <c r="C161" i="30"/>
  <c r="D161" i="30"/>
  <c r="C162" i="30"/>
  <c r="D162" i="30"/>
  <c r="C163" i="30"/>
  <c r="D163" i="30"/>
  <c r="C164" i="30"/>
  <c r="D164" i="30"/>
  <c r="B135" i="30"/>
  <c r="B136" i="30"/>
  <c r="B137" i="30"/>
  <c r="B138" i="30"/>
  <c r="B139" i="30"/>
  <c r="B140" i="30"/>
  <c r="B141" i="30"/>
  <c r="B142" i="30"/>
  <c r="B143" i="30"/>
  <c r="B144" i="30"/>
  <c r="B145" i="30"/>
  <c r="B146" i="30"/>
  <c r="B147" i="30"/>
  <c r="B148" i="30"/>
  <c r="B149" i="30"/>
  <c r="B150" i="30"/>
  <c r="B151" i="30"/>
  <c r="B152" i="30"/>
  <c r="B153" i="30"/>
  <c r="B154" i="30"/>
  <c r="B155" i="30"/>
  <c r="B156" i="30"/>
  <c r="B157" i="30"/>
  <c r="B158" i="30"/>
  <c r="B159" i="30"/>
  <c r="B160" i="30"/>
  <c r="B161" i="30"/>
  <c r="B162" i="30"/>
  <c r="B163" i="30"/>
  <c r="B164" i="30"/>
  <c r="B174" i="30"/>
  <c r="B173" i="30"/>
  <c r="B133" i="30"/>
  <c r="B132" i="30"/>
  <c r="C207" i="30"/>
  <c r="D207" i="30"/>
  <c r="C176" i="30"/>
  <c r="D176" i="30"/>
  <c r="C177" i="30"/>
  <c r="D177" i="30"/>
  <c r="C178" i="30"/>
  <c r="D178" i="30"/>
  <c r="C179" i="30"/>
  <c r="D179" i="30"/>
  <c r="C180" i="30"/>
  <c r="D180" i="30"/>
  <c r="C181" i="30"/>
  <c r="D181" i="30"/>
  <c r="C182" i="30"/>
  <c r="D182" i="30"/>
  <c r="C183" i="30"/>
  <c r="D183" i="30"/>
  <c r="C184" i="30"/>
  <c r="D184" i="30"/>
  <c r="C185" i="30"/>
  <c r="D185" i="30"/>
  <c r="C186" i="30"/>
  <c r="D186" i="30"/>
  <c r="C187" i="30"/>
  <c r="D187" i="30"/>
  <c r="C188" i="30"/>
  <c r="D188" i="30"/>
  <c r="C189" i="30"/>
  <c r="D189" i="30"/>
  <c r="C190" i="30"/>
  <c r="D190" i="30"/>
  <c r="C191" i="30"/>
  <c r="D191" i="30"/>
  <c r="C192" i="30"/>
  <c r="D192" i="30"/>
  <c r="C193" i="30"/>
  <c r="D193" i="30"/>
  <c r="C194" i="30"/>
  <c r="D194" i="30"/>
  <c r="C195" i="30"/>
  <c r="D195" i="30"/>
  <c r="C196" i="30"/>
  <c r="D196" i="30"/>
  <c r="C197" i="30"/>
  <c r="D197" i="30"/>
  <c r="C198" i="30"/>
  <c r="D198" i="30"/>
  <c r="C199" i="30"/>
  <c r="D199" i="30"/>
  <c r="C200" i="30"/>
  <c r="D200" i="30"/>
  <c r="C201" i="30"/>
  <c r="D201" i="30"/>
  <c r="C202" i="30"/>
  <c r="D202" i="30"/>
  <c r="C203" i="30"/>
  <c r="D203" i="30"/>
  <c r="C204" i="30"/>
  <c r="D204" i="30"/>
  <c r="C205" i="30"/>
  <c r="D205" i="30"/>
  <c r="B176" i="30"/>
  <c r="B177" i="30"/>
  <c r="B178" i="30"/>
  <c r="B179" i="30"/>
  <c r="B180" i="30"/>
  <c r="B181" i="30"/>
  <c r="B182" i="30"/>
  <c r="B183" i="30"/>
  <c r="B184" i="30"/>
  <c r="B185" i="30"/>
  <c r="B186" i="30"/>
  <c r="B187" i="30"/>
  <c r="B188" i="30"/>
  <c r="B189" i="30"/>
  <c r="B190" i="30"/>
  <c r="B191" i="30"/>
  <c r="B192" i="30"/>
  <c r="B193" i="30"/>
  <c r="B194" i="30"/>
  <c r="B195" i="30"/>
  <c r="B196" i="30"/>
  <c r="B197" i="30"/>
  <c r="B198" i="30"/>
  <c r="B199" i="30"/>
  <c r="B200" i="30"/>
  <c r="B201" i="30"/>
  <c r="B202" i="30"/>
  <c r="B203" i="30"/>
  <c r="B204" i="30"/>
  <c r="B205" i="30"/>
  <c r="D511" i="28"/>
  <c r="D545" i="28"/>
  <c r="D557" i="28"/>
  <c r="D641" i="28"/>
  <c r="D642" i="28"/>
  <c r="D487" i="28"/>
  <c r="D643" i="28"/>
  <c r="D534" i="28"/>
  <c r="D644" i="28"/>
  <c r="D645" i="28"/>
  <c r="D646" i="28"/>
  <c r="D647" i="28"/>
  <c r="D526" i="28"/>
  <c r="D648" i="28"/>
  <c r="D524" i="28"/>
  <c r="D597" i="28"/>
  <c r="D486" i="28"/>
  <c r="D649" i="28"/>
  <c r="D650" i="28"/>
  <c r="D551" i="28"/>
  <c r="D651" i="28"/>
  <c r="D652" i="28"/>
  <c r="D653" i="28"/>
  <c r="D654" i="28"/>
  <c r="D655" i="28"/>
  <c r="D656" i="28"/>
  <c r="D583" i="28"/>
  <c r="D553" i="28"/>
  <c r="D513" i="28"/>
  <c r="D657" i="28"/>
  <c r="D658" i="28"/>
  <c r="D659" i="28"/>
  <c r="D660" i="28"/>
  <c r="D661" i="28"/>
  <c r="D591" i="28"/>
  <c r="D662" i="28"/>
  <c r="D479" i="28"/>
  <c r="D598" i="28"/>
  <c r="D663" i="28"/>
  <c r="D664" i="28"/>
  <c r="D665" i="28"/>
  <c r="D666" i="28"/>
  <c r="D667" i="28"/>
  <c r="D668" i="28"/>
  <c r="D527" i="28"/>
  <c r="D669" i="28"/>
  <c r="D670" i="28"/>
  <c r="D612" i="28"/>
  <c r="D508" i="28"/>
  <c r="D671" i="28"/>
  <c r="D672" i="28"/>
  <c r="D673" i="28"/>
  <c r="D674" i="28"/>
  <c r="D675" i="28"/>
  <c r="D676" i="28"/>
  <c r="D492" i="28"/>
  <c r="D629" i="28"/>
  <c r="D677" i="28"/>
  <c r="D678" i="28"/>
  <c r="D679" i="28"/>
  <c r="D680" i="28"/>
  <c r="D681" i="28"/>
  <c r="D682" i="28"/>
  <c r="D518" i="28"/>
  <c r="D613" i="28"/>
  <c r="D577" i="28"/>
  <c r="D509" i="28"/>
  <c r="D521" i="28"/>
  <c r="D548" i="28"/>
  <c r="D558" i="28"/>
  <c r="D683" i="28"/>
  <c r="D529" i="28"/>
  <c r="D684" i="28"/>
  <c r="D552" i="28"/>
  <c r="D572" i="28"/>
  <c r="D685" i="28"/>
  <c r="D686" i="28"/>
  <c r="D687" i="28"/>
  <c r="D688" i="28"/>
  <c r="D689" i="28"/>
  <c r="D690" i="28"/>
  <c r="D691" i="28"/>
  <c r="D584" i="28"/>
  <c r="D620" i="28"/>
  <c r="D692" i="28"/>
  <c r="D614" i="28"/>
  <c r="D693" i="28"/>
  <c r="D694" i="28"/>
  <c r="D615" i="28"/>
  <c r="D695" i="28"/>
  <c r="D696" i="28"/>
  <c r="D697" i="28"/>
  <c r="D602" i="28"/>
  <c r="D603" i="28"/>
  <c r="D698" i="28"/>
  <c r="D699" i="28"/>
  <c r="D525" i="28"/>
  <c r="D700" i="28"/>
  <c r="D570" i="28"/>
  <c r="D542" i="28"/>
  <c r="D476" i="28"/>
  <c r="D604" i="28"/>
  <c r="D701" i="28"/>
  <c r="D702" i="28"/>
  <c r="D559" i="28"/>
  <c r="D605" i="28"/>
  <c r="D703" i="28"/>
  <c r="D704" i="28"/>
  <c r="D705" i="28"/>
  <c r="D706" i="28"/>
  <c r="D707" i="28"/>
  <c r="D708" i="28"/>
  <c r="D592" i="28"/>
  <c r="D621" i="28"/>
  <c r="D575" i="28"/>
  <c r="D709" i="28"/>
  <c r="D710" i="28"/>
  <c r="D711" i="28"/>
  <c r="D712" i="28"/>
  <c r="D713" i="28"/>
  <c r="D585" i="28"/>
  <c r="D714" i="28"/>
  <c r="D560" i="28"/>
  <c r="D715" i="28"/>
  <c r="D535" i="28"/>
  <c r="D716" i="28"/>
  <c r="D717" i="28"/>
  <c r="D718" i="28"/>
  <c r="D719" i="28"/>
  <c r="D478" i="28"/>
  <c r="D630" i="28"/>
  <c r="D720" i="28"/>
  <c r="D491" i="28"/>
  <c r="D721" i="28"/>
  <c r="D494" i="28"/>
  <c r="D631" i="28"/>
  <c r="D536" i="28"/>
  <c r="D519" i="28"/>
  <c r="D504" i="28"/>
  <c r="D722" i="28"/>
  <c r="D723" i="28"/>
  <c r="D546" i="28"/>
  <c r="D724" i="28"/>
  <c r="D725" i="28"/>
  <c r="D488" i="28"/>
  <c r="D726" i="28"/>
  <c r="D555" i="28"/>
  <c r="D727" i="28"/>
  <c r="D728" i="28"/>
  <c r="D593" i="28"/>
  <c r="D729" i="28"/>
  <c r="D730" i="28"/>
  <c r="D497" i="28"/>
  <c r="D481" i="28"/>
  <c r="D731" i="28"/>
  <c r="D632" i="28"/>
  <c r="D732" i="28"/>
  <c r="D733" i="28"/>
  <c r="D734" i="28"/>
  <c r="D735" i="28"/>
  <c r="D530" i="28"/>
  <c r="D736" i="28"/>
  <c r="D512" i="28"/>
  <c r="D564" i="28"/>
  <c r="D616" i="28"/>
  <c r="D480" i="28"/>
  <c r="D606" i="28"/>
  <c r="D737" i="28"/>
  <c r="D738" i="28"/>
  <c r="D739" i="28"/>
  <c r="D500" i="28"/>
  <c r="D539" i="28"/>
  <c r="D531" i="28"/>
  <c r="D740" i="28"/>
  <c r="D484" i="28"/>
  <c r="D474" i="28"/>
  <c r="D741" i="28"/>
  <c r="D633" i="28"/>
  <c r="D742" i="28"/>
  <c r="D743" i="28"/>
  <c r="D744" i="28"/>
  <c r="D745" i="28"/>
  <c r="D617" i="28"/>
  <c r="D532" i="28"/>
  <c r="D746" i="28"/>
  <c r="D747" i="28"/>
  <c r="D748" i="28"/>
  <c r="D749" i="28"/>
  <c r="D750" i="28"/>
  <c r="D751" i="28"/>
  <c r="D498" i="28"/>
  <c r="D752" i="28"/>
  <c r="D753" i="28"/>
  <c r="D543" i="28"/>
  <c r="D516" i="28"/>
  <c r="D754" i="28"/>
  <c r="D755" i="28"/>
  <c r="D622" i="28"/>
  <c r="D756" i="28"/>
  <c r="D757" i="28"/>
  <c r="D758" i="28"/>
  <c r="D759" i="28"/>
  <c r="D578" i="28"/>
  <c r="D634" i="28"/>
  <c r="D760" i="28"/>
  <c r="D761" i="28"/>
  <c r="D505" i="28"/>
  <c r="D623" i="28"/>
  <c r="D762" i="28"/>
  <c r="D763" i="28"/>
  <c r="D579" i="28"/>
  <c r="D490" i="28"/>
  <c r="D764" i="28"/>
  <c r="D507" i="28"/>
  <c r="D765" i="28"/>
  <c r="D766" i="28"/>
  <c r="D561" i="28"/>
  <c r="D767" i="28"/>
  <c r="D768" i="28"/>
  <c r="D635" i="28"/>
  <c r="D769" i="28"/>
  <c r="D770" i="28"/>
  <c r="D771" i="28"/>
  <c r="D772" i="28"/>
  <c r="D773" i="28"/>
  <c r="D607" i="28"/>
  <c r="D636" i="28"/>
  <c r="D594" i="28"/>
  <c r="D774" i="28"/>
  <c r="D624" i="28"/>
  <c r="D775" i="28"/>
  <c r="D776" i="28"/>
  <c r="D777" i="28"/>
  <c r="D571" i="28"/>
  <c r="D778" i="28"/>
  <c r="D779" i="28"/>
  <c r="D780" i="28"/>
  <c r="D781" i="28"/>
  <c r="D782" i="28"/>
  <c r="D783" i="28"/>
  <c r="D784" i="28"/>
  <c r="D528" i="28"/>
  <c r="D785" i="28"/>
  <c r="D786" i="28"/>
  <c r="D787" i="28"/>
  <c r="D788" i="28"/>
  <c r="D499" i="28"/>
  <c r="D789" i="28"/>
  <c r="D790" i="28"/>
  <c r="D595" i="28"/>
  <c r="D533" i="28"/>
  <c r="D791" i="28"/>
  <c r="D792" i="28"/>
  <c r="D485" i="28"/>
  <c r="D586" i="28"/>
  <c r="D515" i="28"/>
  <c r="D625" i="28"/>
  <c r="D793" i="28"/>
  <c r="D794" i="28"/>
  <c r="D795" i="28"/>
  <c r="D502" i="28"/>
  <c r="D796" i="28"/>
  <c r="D608" i="28"/>
  <c r="D797" i="28"/>
  <c r="D587" i="28"/>
  <c r="D626" i="28"/>
  <c r="D580" i="28"/>
  <c r="D798" i="28"/>
  <c r="D799" i="28"/>
  <c r="D503" i="28"/>
  <c r="D565" i="28"/>
  <c r="D800" i="28"/>
  <c r="D801" i="28"/>
  <c r="D802" i="28"/>
  <c r="D803" i="28"/>
  <c r="D554" i="28"/>
  <c r="D618" i="28"/>
  <c r="D804" i="28"/>
  <c r="D805" i="28"/>
  <c r="D806" i="28"/>
  <c r="D807" i="28"/>
  <c r="D566" i="28"/>
  <c r="D808" i="28"/>
  <c r="D809" i="28"/>
  <c r="D576" i="28"/>
  <c r="D522" i="28"/>
  <c r="D810" i="28"/>
  <c r="D811" i="28"/>
  <c r="D812" i="28"/>
  <c r="D599" i="28"/>
  <c r="D813" i="28"/>
  <c r="D540" i="28"/>
  <c r="D483" i="28"/>
  <c r="D814" i="28"/>
  <c r="D567" i="28"/>
  <c r="D600" i="28"/>
  <c r="D609" i="28"/>
  <c r="D815" i="28"/>
  <c r="D816" i="28"/>
  <c r="D637" i="28"/>
  <c r="D562" i="28"/>
  <c r="D817" i="28"/>
  <c r="D818" i="28"/>
  <c r="D573" i="28"/>
  <c r="D819" i="28"/>
  <c r="D820" i="28"/>
  <c r="D581" i="28"/>
  <c r="D821" i="28"/>
  <c r="D822" i="28"/>
  <c r="D541" i="28"/>
  <c r="D823" i="28"/>
  <c r="D537" i="28"/>
  <c r="D824" i="28"/>
  <c r="D588" i="28"/>
  <c r="D825" i="28"/>
  <c r="D826" i="28"/>
  <c r="D827" i="28"/>
  <c r="D589" i="28"/>
  <c r="D828" i="28"/>
  <c r="D829" i="28"/>
  <c r="D830" i="28"/>
  <c r="D596" i="28"/>
  <c r="D831" i="28"/>
  <c r="D832" i="28"/>
  <c r="D833" i="28"/>
  <c r="D834" i="28"/>
  <c r="D835" i="28"/>
  <c r="D836" i="28"/>
  <c r="D837" i="28"/>
  <c r="D838" i="28"/>
  <c r="D493" i="28"/>
  <c r="D582" i="28"/>
  <c r="D506" i="28"/>
  <c r="D839" i="28"/>
  <c r="D473" i="28"/>
  <c r="D840" i="28"/>
  <c r="D841" i="28"/>
  <c r="D842" i="28"/>
  <c r="D843" i="28"/>
  <c r="D844" i="28"/>
  <c r="D501" i="28"/>
  <c r="D845" i="28"/>
  <c r="D846" i="28"/>
  <c r="D847" i="28"/>
  <c r="D627" i="28"/>
  <c r="D848" i="28"/>
  <c r="D601" i="28"/>
  <c r="D849" i="28"/>
  <c r="D477" i="28"/>
  <c r="D610" i="28"/>
  <c r="D495" i="28"/>
  <c r="D850" i="28"/>
  <c r="D544" i="28"/>
  <c r="D851" i="28"/>
  <c r="D590" i="28"/>
  <c r="D852" i="28"/>
  <c r="D510" i="28"/>
  <c r="D853" i="28"/>
  <c r="D574" i="28"/>
  <c r="D628" i="28"/>
  <c r="D854" i="28"/>
  <c r="D855" i="28"/>
  <c r="D856" i="28"/>
  <c r="D857" i="28"/>
  <c r="D858" i="28"/>
  <c r="D859" i="28"/>
  <c r="D517" i="28"/>
  <c r="D860" i="28"/>
  <c r="D549" i="28"/>
  <c r="D861" i="28"/>
  <c r="D862" i="28"/>
  <c r="D638" i="28"/>
  <c r="D863" i="28"/>
  <c r="D864" i="28"/>
  <c r="D556" i="28"/>
  <c r="D475" i="28"/>
  <c r="D865" i="28"/>
  <c r="D866" i="28"/>
  <c r="D867" i="28"/>
  <c r="D868" i="28"/>
  <c r="D869" i="28"/>
  <c r="D870" i="28"/>
  <c r="D871" i="28"/>
  <c r="D872" i="28"/>
  <c r="D538" i="28"/>
  <c r="D873" i="28"/>
  <c r="D489" i="28"/>
  <c r="D563" i="28"/>
  <c r="D874" i="28"/>
  <c r="D514" i="28"/>
  <c r="D496" i="28"/>
  <c r="D875" i="28"/>
  <c r="D639" i="28"/>
  <c r="D876" i="28"/>
  <c r="D877" i="28"/>
  <c r="D568" i="28"/>
  <c r="D611" i="28"/>
  <c r="D878" i="28"/>
  <c r="D550" i="28"/>
  <c r="D879" i="28"/>
  <c r="D880" i="28"/>
  <c r="D881" i="28"/>
  <c r="D547" i="28"/>
  <c r="D882" i="28"/>
  <c r="D619" i="28"/>
  <c r="D569" i="28"/>
  <c r="D883" i="28"/>
  <c r="D520" i="28"/>
  <c r="D884" i="28"/>
  <c r="D885" i="28"/>
  <c r="D523" i="28"/>
  <c r="D482" i="28"/>
  <c r="D886" i="28"/>
  <c r="D887" i="28"/>
  <c r="D888" i="28"/>
  <c r="D889" i="28"/>
  <c r="D890" i="28"/>
  <c r="D891" i="28"/>
  <c r="I511" i="28"/>
  <c r="I547" i="28"/>
  <c r="I560" i="28"/>
  <c r="I689" i="28"/>
  <c r="I690" i="28"/>
  <c r="I486" i="28"/>
  <c r="I691" i="28"/>
  <c r="I525" i="28"/>
  <c r="I692" i="28"/>
  <c r="I693" i="28"/>
  <c r="I694" i="28"/>
  <c r="I695" i="28"/>
  <c r="I542" i="28"/>
  <c r="I696" i="28"/>
  <c r="I521" i="28"/>
  <c r="I614" i="28"/>
  <c r="I487" i="28"/>
  <c r="I697" i="28"/>
  <c r="I698" i="28"/>
  <c r="I553" i="28"/>
  <c r="I699" i="28"/>
  <c r="I647" i="28"/>
  <c r="I700" i="28"/>
  <c r="I701" i="28"/>
  <c r="I702" i="28"/>
  <c r="I703" i="28"/>
  <c r="I588" i="28"/>
  <c r="I556" i="28"/>
  <c r="I515" i="28"/>
  <c r="I631" i="28"/>
  <c r="I704" i="28"/>
  <c r="I648" i="28"/>
  <c r="I649" i="28"/>
  <c r="I650" i="28"/>
  <c r="I595" i="28"/>
  <c r="I651" i="28"/>
  <c r="I479" i="28"/>
  <c r="I606" i="28"/>
  <c r="I705" i="28"/>
  <c r="I706" i="28"/>
  <c r="I707" i="28"/>
  <c r="I708" i="28"/>
  <c r="I709" i="28"/>
  <c r="I710" i="28"/>
  <c r="I532" i="28"/>
  <c r="I711" i="28"/>
  <c r="I712" i="28"/>
  <c r="I615" i="28"/>
  <c r="I507" i="28"/>
  <c r="I616" i="28"/>
  <c r="I713" i="28"/>
  <c r="I714" i="28"/>
  <c r="I652" i="28"/>
  <c r="I715" i="28"/>
  <c r="I716" i="28"/>
  <c r="I491" i="28"/>
  <c r="I717" i="28"/>
  <c r="I718" i="28"/>
  <c r="I653" i="28"/>
  <c r="I719" i="28"/>
  <c r="I720" i="28"/>
  <c r="I721" i="28"/>
  <c r="I722" i="28"/>
  <c r="I517" i="28"/>
  <c r="I617" i="28"/>
  <c r="I582" i="28"/>
  <c r="I508" i="28"/>
  <c r="I522" i="28"/>
  <c r="I520" i="28"/>
  <c r="I561" i="28"/>
  <c r="I723" i="28"/>
  <c r="I527" i="28"/>
  <c r="I724" i="28"/>
  <c r="I554" i="28"/>
  <c r="I574" i="28"/>
  <c r="I725" i="28"/>
  <c r="I632" i="28"/>
  <c r="I654" i="28"/>
  <c r="I726" i="28"/>
  <c r="I727" i="28"/>
  <c r="I728" i="28"/>
  <c r="I729" i="28"/>
  <c r="I589" i="28"/>
  <c r="I618" i="28"/>
  <c r="I730" i="28"/>
  <c r="I619" i="28"/>
  <c r="I731" i="28"/>
  <c r="I732" i="28"/>
  <c r="I607" i="28"/>
  <c r="I655" i="28"/>
  <c r="I656" i="28"/>
  <c r="I733" i="28"/>
  <c r="I608" i="28"/>
  <c r="I609" i="28"/>
  <c r="I734" i="28"/>
  <c r="I735" i="28"/>
  <c r="I523" i="28"/>
  <c r="I736" i="28"/>
  <c r="I570" i="28"/>
  <c r="I548" i="28"/>
  <c r="I477" i="28"/>
  <c r="I590" i="28"/>
  <c r="I737" i="28"/>
  <c r="I738" i="28"/>
  <c r="I566" i="28"/>
  <c r="I620" i="28"/>
  <c r="I739" i="28"/>
  <c r="I740" i="28"/>
  <c r="I741" i="28"/>
  <c r="I742" i="28"/>
  <c r="I743" i="28"/>
  <c r="I744" i="28"/>
  <c r="I596" i="28"/>
  <c r="I633" i="28"/>
  <c r="I558" i="28"/>
  <c r="I745" i="28"/>
  <c r="I746" i="28"/>
  <c r="I747" i="28"/>
  <c r="I748" i="28"/>
  <c r="I621" i="28"/>
  <c r="I597" i="28"/>
  <c r="I749" i="28"/>
  <c r="I562" i="28"/>
  <c r="I750" i="28"/>
  <c r="I533" i="28"/>
  <c r="I751" i="28"/>
  <c r="I752" i="28"/>
  <c r="I657" i="28"/>
  <c r="I753" i="28"/>
  <c r="I475" i="28"/>
  <c r="I658" i="28"/>
  <c r="I754" i="28"/>
  <c r="I492" i="28"/>
  <c r="I755" i="28"/>
  <c r="I494" i="28"/>
  <c r="I659" i="28"/>
  <c r="I534" i="28"/>
  <c r="I535" i="28"/>
  <c r="I509" i="28"/>
  <c r="I660" i="28"/>
  <c r="I756" i="28"/>
  <c r="I549" i="28"/>
  <c r="I757" i="28"/>
  <c r="I758" i="28"/>
  <c r="I488" i="28"/>
  <c r="I759" i="28"/>
  <c r="I543" i="28"/>
  <c r="I760" i="28"/>
  <c r="I761" i="28"/>
  <c r="I598" i="28"/>
  <c r="I762" i="28"/>
  <c r="I661" i="28"/>
  <c r="I495" i="28"/>
  <c r="I480" i="28"/>
  <c r="I583" i="28"/>
  <c r="I662" i="28"/>
  <c r="I763" i="28"/>
  <c r="I663" i="28"/>
  <c r="I764" i="28"/>
  <c r="I765" i="28"/>
  <c r="I537" i="28"/>
  <c r="I766" i="28"/>
  <c r="I499" i="28"/>
  <c r="I572" i="28"/>
  <c r="I622" i="28"/>
  <c r="I482" i="28"/>
  <c r="I623" i="28"/>
  <c r="I767" i="28"/>
  <c r="I768" i="28"/>
  <c r="I769" i="28"/>
  <c r="I497" i="28"/>
  <c r="I550" i="28"/>
  <c r="I528" i="28"/>
  <c r="I770" i="28"/>
  <c r="I485" i="28"/>
  <c r="I474" i="28"/>
  <c r="I771" i="28"/>
  <c r="I634" i="28"/>
  <c r="I772" i="28"/>
  <c r="I584" i="28"/>
  <c r="I773" i="28"/>
  <c r="I774" i="28"/>
  <c r="I624" i="28"/>
  <c r="I513" i="28"/>
  <c r="I775" i="28"/>
  <c r="I776" i="28"/>
  <c r="I777" i="28"/>
  <c r="I778" i="28"/>
  <c r="I664" i="28"/>
  <c r="I779" i="28"/>
  <c r="I501" i="28"/>
  <c r="I780" i="28"/>
  <c r="I781" i="28"/>
  <c r="I544" i="28"/>
  <c r="I514" i="28"/>
  <c r="I782" i="28"/>
  <c r="I783" i="28"/>
  <c r="I635" i="28"/>
  <c r="I784" i="28"/>
  <c r="I785" i="28"/>
  <c r="I786" i="28"/>
  <c r="I787" i="28"/>
  <c r="I577" i="28"/>
  <c r="I788" i="28"/>
  <c r="I789" i="28"/>
  <c r="I790" i="28"/>
  <c r="I504" i="28"/>
  <c r="I610" i="28"/>
  <c r="I791" i="28"/>
  <c r="I792" i="28"/>
  <c r="I599" i="28"/>
  <c r="I489" i="28"/>
  <c r="I636" i="28"/>
  <c r="I506" i="28"/>
  <c r="I637" i="28"/>
  <c r="I793" i="28"/>
  <c r="I563" i="28"/>
  <c r="I794" i="28"/>
  <c r="I795" i="28"/>
  <c r="I665" i="28"/>
  <c r="I796" i="28"/>
  <c r="I797" i="28"/>
  <c r="I798" i="28"/>
  <c r="I611" i="28"/>
  <c r="I666" i="28"/>
  <c r="I638" i="28"/>
  <c r="I667" i="28"/>
  <c r="I600" i="28"/>
  <c r="I799" i="28"/>
  <c r="I545" i="28"/>
  <c r="I668" i="28"/>
  <c r="I800" i="28"/>
  <c r="I801" i="28"/>
  <c r="I585" i="28"/>
  <c r="I802" i="28"/>
  <c r="I803" i="28"/>
  <c r="I804" i="28"/>
  <c r="I805" i="28"/>
  <c r="I806" i="28"/>
  <c r="I807" i="28"/>
  <c r="I808" i="28"/>
  <c r="I529" i="28"/>
  <c r="I809" i="28"/>
  <c r="I810" i="28"/>
  <c r="I811" i="28"/>
  <c r="I812" i="28"/>
  <c r="I496" i="28"/>
  <c r="I813" i="28"/>
  <c r="I814" i="28"/>
  <c r="I601" i="28"/>
  <c r="I530" i="28"/>
  <c r="I815" i="28"/>
  <c r="I816" i="28"/>
  <c r="I484" i="28"/>
  <c r="I578" i="28"/>
  <c r="I512" i="28"/>
  <c r="I639" i="28"/>
  <c r="I817" i="28"/>
  <c r="I625" i="28"/>
  <c r="I818" i="28"/>
  <c r="I500" i="28"/>
  <c r="I819" i="28"/>
  <c r="I612" i="28"/>
  <c r="I820" i="28"/>
  <c r="I591" i="28"/>
  <c r="I669" i="28"/>
  <c r="I575" i="28"/>
  <c r="I821" i="28"/>
  <c r="I822" i="28"/>
  <c r="I503" i="28"/>
  <c r="I555" i="28"/>
  <c r="I823" i="28"/>
  <c r="I670" i="28"/>
  <c r="I824" i="28"/>
  <c r="I825" i="28"/>
  <c r="I557" i="28"/>
  <c r="I626" i="28"/>
  <c r="I640" i="28"/>
  <c r="I826" i="28"/>
  <c r="I827" i="28"/>
  <c r="I828" i="28"/>
  <c r="I571" i="28"/>
  <c r="I829" i="28"/>
  <c r="I830" i="28"/>
  <c r="I579" i="28"/>
  <c r="I524" i="28"/>
  <c r="I831" i="28"/>
  <c r="I832" i="28"/>
  <c r="I833" i="28"/>
  <c r="I602" i="28"/>
  <c r="I834" i="28"/>
  <c r="I538" i="28"/>
  <c r="I483" i="28"/>
  <c r="I835" i="28"/>
  <c r="I573" i="28"/>
  <c r="I641" i="28"/>
  <c r="I603" i="28"/>
  <c r="I836" i="28"/>
  <c r="I837" i="28"/>
  <c r="I671" i="28"/>
  <c r="I564" i="28"/>
  <c r="I838" i="28"/>
  <c r="I839" i="28"/>
  <c r="I576" i="28"/>
  <c r="I840" i="28"/>
  <c r="I841" i="28"/>
  <c r="I586" i="28"/>
  <c r="I842" i="28"/>
  <c r="I843" i="28"/>
  <c r="I539" i="28"/>
  <c r="I844" i="28"/>
  <c r="I536" i="28"/>
  <c r="I845" i="28"/>
  <c r="I592" i="28"/>
  <c r="I642" i="28"/>
  <c r="I846" i="28"/>
  <c r="I847" i="28"/>
  <c r="I593" i="28"/>
  <c r="I848" i="28"/>
  <c r="I849" i="28"/>
  <c r="I850" i="28"/>
  <c r="I672" i="28"/>
  <c r="I851" i="28"/>
  <c r="I643" i="28"/>
  <c r="I852" i="28"/>
  <c r="I644" i="28"/>
  <c r="I853" i="28"/>
  <c r="I854" i="28"/>
  <c r="I855" i="28"/>
  <c r="I856" i="28"/>
  <c r="I493" i="28"/>
  <c r="I587" i="28"/>
  <c r="I505" i="28"/>
  <c r="I857" i="28"/>
  <c r="I473" i="28"/>
  <c r="I858" i="28"/>
  <c r="I673" i="28"/>
  <c r="I859" i="28"/>
  <c r="I860" i="28"/>
  <c r="I861" i="28"/>
  <c r="I498" i="28"/>
  <c r="I674" i="28"/>
  <c r="I862" i="28"/>
  <c r="I675" i="28"/>
  <c r="I627" i="28"/>
  <c r="I676" i="28"/>
  <c r="I604" i="28"/>
  <c r="I677" i="28"/>
  <c r="I478" i="28"/>
  <c r="I613" i="28"/>
  <c r="I531" i="28"/>
  <c r="I863" i="28"/>
  <c r="I540" i="28"/>
  <c r="I864" i="28"/>
  <c r="I594" i="28"/>
  <c r="I678" i="28"/>
  <c r="I510" i="28"/>
  <c r="I865" i="28"/>
  <c r="I580" i="28"/>
  <c r="I645" i="28"/>
  <c r="I866" i="28"/>
  <c r="I679" i="28"/>
  <c r="I581" i="28"/>
  <c r="I867" i="28"/>
  <c r="I868" i="28"/>
  <c r="I869" i="28"/>
  <c r="I516" i="28"/>
  <c r="I870" i="28"/>
  <c r="I551" i="28"/>
  <c r="I871" i="28"/>
  <c r="I872" i="28"/>
  <c r="I680" i="28"/>
  <c r="I873" i="28"/>
  <c r="I874" i="28"/>
  <c r="I567" i="28"/>
  <c r="I476" i="28"/>
  <c r="I875" i="28"/>
  <c r="I681" i="28"/>
  <c r="I876" i="28"/>
  <c r="I877" i="28"/>
  <c r="I682" i="28"/>
  <c r="I878" i="28"/>
  <c r="I879" i="28"/>
  <c r="I880" i="28"/>
  <c r="I526" i="28"/>
  <c r="I881" i="28"/>
  <c r="I490" i="28"/>
  <c r="I565" i="28"/>
  <c r="I882" i="28"/>
  <c r="I519" i="28"/>
  <c r="I502" i="28"/>
  <c r="I883" i="28"/>
  <c r="I646" i="28"/>
  <c r="I884" i="28"/>
  <c r="I628" i="28"/>
  <c r="I559" i="28"/>
  <c r="I568" i="28"/>
  <c r="I683" i="28"/>
  <c r="I552" i="28"/>
  <c r="I885" i="28"/>
  <c r="I684" i="28"/>
  <c r="I685" i="28"/>
  <c r="I546" i="28"/>
  <c r="I629" i="28"/>
  <c r="I630" i="28"/>
  <c r="I569" i="28"/>
  <c r="I886" i="28"/>
  <c r="I518" i="28"/>
  <c r="I686" i="28"/>
  <c r="I887" i="28"/>
  <c r="I541" i="28"/>
  <c r="I481" i="28"/>
  <c r="I888" i="28"/>
  <c r="I889" i="28"/>
  <c r="I605" i="28"/>
  <c r="I687" i="28"/>
  <c r="I890" i="28"/>
  <c r="I891" i="28"/>
  <c r="I7" i="28"/>
  <c r="I8" i="28"/>
  <c r="I9" i="28"/>
  <c r="I10" i="28"/>
  <c r="I11" i="28"/>
  <c r="I12" i="28"/>
  <c r="I13" i="28"/>
  <c r="I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I27" i="28"/>
  <c r="I28" i="28"/>
  <c r="I29" i="28"/>
  <c r="I30" i="28"/>
  <c r="I31" i="28"/>
  <c r="I32" i="28"/>
  <c r="I33" i="28"/>
  <c r="I34" i="28"/>
  <c r="I35" i="28"/>
  <c r="I36" i="28"/>
  <c r="I37" i="28"/>
  <c r="I38" i="28"/>
  <c r="I39" i="28"/>
  <c r="I40" i="28"/>
  <c r="I41" i="28"/>
  <c r="I42" i="28"/>
  <c r="I43" i="28"/>
  <c r="I44" i="28"/>
  <c r="I45" i="28"/>
  <c r="I46" i="28"/>
  <c r="I47" i="28"/>
  <c r="I48" i="28"/>
  <c r="I49" i="28"/>
  <c r="I50" i="28"/>
  <c r="I51" i="28"/>
  <c r="I52" i="28"/>
  <c r="I53" i="28"/>
  <c r="I54" i="28"/>
  <c r="I55" i="28"/>
  <c r="I56" i="28"/>
  <c r="I57" i="28"/>
  <c r="I58" i="28"/>
  <c r="I59" i="28"/>
  <c r="I60" i="28"/>
  <c r="I61" i="28"/>
  <c r="I62" i="28"/>
  <c r="I63" i="28"/>
  <c r="I64" i="28"/>
  <c r="I65" i="28"/>
  <c r="I66" i="28"/>
  <c r="I67" i="28"/>
  <c r="I68" i="28"/>
  <c r="I69" i="28"/>
  <c r="I70" i="28"/>
  <c r="I71" i="28"/>
  <c r="I72" i="28"/>
  <c r="I73" i="28"/>
  <c r="I74" i="28"/>
  <c r="I75" i="28"/>
  <c r="I76" i="28"/>
  <c r="I77" i="28"/>
  <c r="I78" i="28"/>
  <c r="I79" i="28"/>
  <c r="I80" i="28"/>
  <c r="I81" i="28"/>
  <c r="I82" i="28"/>
  <c r="I83" i="28"/>
  <c r="I84" i="28"/>
  <c r="I85" i="28"/>
  <c r="I86" i="28"/>
  <c r="I87" i="28"/>
  <c r="I88" i="28"/>
  <c r="I89" i="28"/>
  <c r="I90" i="28"/>
  <c r="I91" i="28"/>
  <c r="I92" i="28"/>
  <c r="I93" i="28"/>
  <c r="I94" i="28"/>
  <c r="I95" i="28"/>
  <c r="I96" i="28"/>
  <c r="I97" i="28"/>
  <c r="I98" i="28"/>
  <c r="I99" i="28"/>
  <c r="I100" i="28"/>
  <c r="I101" i="28"/>
  <c r="I102" i="28"/>
  <c r="I103" i="28"/>
  <c r="I104" i="28"/>
  <c r="I105" i="28"/>
  <c r="I106" i="28"/>
  <c r="I107" i="28"/>
  <c r="I108" i="28"/>
  <c r="I109" i="28"/>
  <c r="I110" i="28"/>
  <c r="I111" i="28"/>
  <c r="I112" i="28"/>
  <c r="I113" i="28"/>
  <c r="I114" i="28"/>
  <c r="I115" i="28"/>
  <c r="I116" i="28"/>
  <c r="I117" i="28"/>
  <c r="I118" i="28"/>
  <c r="I119" i="28"/>
  <c r="I120" i="28"/>
  <c r="I121" i="28"/>
  <c r="I122" i="28"/>
  <c r="I123" i="28"/>
  <c r="I124" i="28"/>
  <c r="I125" i="28"/>
  <c r="I126" i="28"/>
  <c r="I127" i="28"/>
  <c r="I128" i="28"/>
  <c r="I129" i="28"/>
  <c r="I130" i="28"/>
  <c r="I131" i="28"/>
  <c r="I132" i="28"/>
  <c r="I133" i="28"/>
  <c r="I134" i="28"/>
  <c r="D102" i="30" s="1"/>
  <c r="I135" i="28"/>
  <c r="I136" i="28"/>
  <c r="I137" i="28"/>
  <c r="I138" i="28"/>
  <c r="I139" i="28"/>
  <c r="I140" i="28"/>
  <c r="I141" i="28"/>
  <c r="I142" i="28"/>
  <c r="I143" i="28"/>
  <c r="I144" i="28"/>
  <c r="I145" i="28"/>
  <c r="I146" i="28"/>
  <c r="I147" i="28"/>
  <c r="I148" i="28"/>
  <c r="I149" i="28"/>
  <c r="I150" i="28"/>
  <c r="I151" i="28"/>
  <c r="I152" i="28"/>
  <c r="I153" i="28"/>
  <c r="I154" i="28"/>
  <c r="I155" i="28"/>
  <c r="I156" i="28"/>
  <c r="I157" i="28"/>
  <c r="I158" i="28"/>
  <c r="I159" i="28"/>
  <c r="I160" i="28"/>
  <c r="I161" i="28"/>
  <c r="I162" i="28"/>
  <c r="I163" i="28"/>
  <c r="I164" i="28"/>
  <c r="I165" i="28"/>
  <c r="I166" i="28"/>
  <c r="I167" i="28"/>
  <c r="I168" i="28"/>
  <c r="I169" i="28"/>
  <c r="I170" i="28"/>
  <c r="I171" i="28"/>
  <c r="I172" i="28"/>
  <c r="I173" i="28"/>
  <c r="I174" i="28"/>
  <c r="I175" i="28"/>
  <c r="I176" i="28"/>
  <c r="I177" i="28"/>
  <c r="I178" i="28"/>
  <c r="I179" i="28"/>
  <c r="I180" i="28"/>
  <c r="I181" i="28"/>
  <c r="I182" i="28"/>
  <c r="I183" i="28"/>
  <c r="I184" i="28"/>
  <c r="I185" i="28"/>
  <c r="I186" i="28"/>
  <c r="I187" i="28"/>
  <c r="I188" i="28"/>
  <c r="I189" i="28"/>
  <c r="I190" i="28"/>
  <c r="I191" i="28"/>
  <c r="I192" i="28"/>
  <c r="I193" i="28"/>
  <c r="I194" i="28"/>
  <c r="I195" i="28"/>
  <c r="I196" i="28"/>
  <c r="I197" i="28"/>
  <c r="I198" i="28"/>
  <c r="I199" i="28"/>
  <c r="I200" i="28"/>
  <c r="I201" i="28"/>
  <c r="I202" i="28"/>
  <c r="I203" i="28"/>
  <c r="I204" i="28"/>
  <c r="I205" i="28"/>
  <c r="I206" i="28"/>
  <c r="I207" i="28"/>
  <c r="I208" i="28"/>
  <c r="I209" i="28"/>
  <c r="I210" i="28"/>
  <c r="I211" i="28"/>
  <c r="I212" i="28"/>
  <c r="I213" i="28"/>
  <c r="I214" i="28"/>
  <c r="I215" i="28"/>
  <c r="I216" i="28"/>
  <c r="I217" i="28"/>
  <c r="I218" i="28"/>
  <c r="I219" i="28"/>
  <c r="I220" i="28"/>
  <c r="I221" i="28"/>
  <c r="I222" i="28"/>
  <c r="I223" i="28"/>
  <c r="I224" i="28"/>
  <c r="I225" i="28"/>
  <c r="I226" i="28"/>
  <c r="I227" i="28"/>
  <c r="I228" i="28"/>
  <c r="I229" i="28"/>
  <c r="I230" i="28"/>
  <c r="I231" i="28"/>
  <c r="I232" i="28"/>
  <c r="I233" i="28"/>
  <c r="I234" i="28"/>
  <c r="I235" i="28"/>
  <c r="I236" i="28"/>
  <c r="I237" i="28"/>
  <c r="I238" i="28"/>
  <c r="I239" i="28"/>
  <c r="I240" i="28"/>
  <c r="I241" i="28"/>
  <c r="I242" i="28"/>
  <c r="I243" i="28"/>
  <c r="I244" i="28"/>
  <c r="I245" i="28"/>
  <c r="I246" i="28"/>
  <c r="I247" i="28"/>
  <c r="I248" i="28"/>
  <c r="I249" i="28"/>
  <c r="I250" i="28"/>
  <c r="I251" i="28"/>
  <c r="I252" i="28"/>
  <c r="I253" i="28"/>
  <c r="I254" i="28"/>
  <c r="I255" i="28"/>
  <c r="I256" i="28"/>
  <c r="I257" i="28"/>
  <c r="I258" i="28"/>
  <c r="D119" i="30" s="1"/>
  <c r="I259" i="28"/>
  <c r="I260" i="28"/>
  <c r="I261" i="28"/>
  <c r="I262" i="28"/>
  <c r="I263" i="28"/>
  <c r="I264" i="28"/>
  <c r="I265" i="28"/>
  <c r="I266" i="28"/>
  <c r="I267" i="28"/>
  <c r="I268" i="28"/>
  <c r="I269" i="28"/>
  <c r="I270" i="28"/>
  <c r="I271" i="28"/>
  <c r="I272" i="28"/>
  <c r="I273" i="28"/>
  <c r="I274" i="28"/>
  <c r="I275" i="28"/>
  <c r="I276" i="28"/>
  <c r="I277" i="28"/>
  <c r="I278" i="28"/>
  <c r="I279" i="28"/>
  <c r="I280" i="28"/>
  <c r="I281" i="28"/>
  <c r="I282" i="28"/>
  <c r="I283" i="28"/>
  <c r="I284" i="28"/>
  <c r="I285" i="28"/>
  <c r="I286" i="28"/>
  <c r="I287" i="28"/>
  <c r="I288" i="28"/>
  <c r="I289" i="28"/>
  <c r="I290" i="28"/>
  <c r="I291" i="28"/>
  <c r="I292" i="28"/>
  <c r="I293" i="28"/>
  <c r="I294" i="28"/>
  <c r="I295" i="28"/>
  <c r="I296" i="28"/>
  <c r="I297" i="28"/>
  <c r="I298" i="28"/>
  <c r="I299" i="28"/>
  <c r="I300" i="28"/>
  <c r="I301" i="28"/>
  <c r="I302" i="28"/>
  <c r="I303" i="28"/>
  <c r="I304" i="28"/>
  <c r="I305" i="28"/>
  <c r="I306" i="28"/>
  <c r="I307" i="28"/>
  <c r="I308" i="28"/>
  <c r="I309" i="28"/>
  <c r="I310" i="28"/>
  <c r="I311" i="28"/>
  <c r="I312" i="28"/>
  <c r="I313" i="28"/>
  <c r="I314" i="28"/>
  <c r="I315" i="28"/>
  <c r="I316" i="28"/>
  <c r="I317" i="28"/>
  <c r="I318" i="28"/>
  <c r="I319" i="28"/>
  <c r="I320" i="28"/>
  <c r="I321" i="28"/>
  <c r="I322" i="28"/>
  <c r="I323" i="28"/>
  <c r="I324" i="28"/>
  <c r="I325" i="28"/>
  <c r="I326" i="28"/>
  <c r="I327" i="28"/>
  <c r="I328" i="28"/>
  <c r="I329" i="28"/>
  <c r="I330" i="28"/>
  <c r="I331" i="28"/>
  <c r="I332" i="28"/>
  <c r="I333" i="28"/>
  <c r="I334" i="28"/>
  <c r="I335" i="28"/>
  <c r="I336" i="28"/>
  <c r="I337" i="28"/>
  <c r="I338" i="28"/>
  <c r="I339" i="28"/>
  <c r="I340" i="28"/>
  <c r="I341" i="28"/>
  <c r="I342" i="28"/>
  <c r="I343" i="28"/>
  <c r="I344" i="28"/>
  <c r="I345" i="28"/>
  <c r="I346" i="28"/>
  <c r="I347" i="28"/>
  <c r="I348" i="28"/>
  <c r="I349" i="28"/>
  <c r="I350" i="28"/>
  <c r="I351" i="28"/>
  <c r="I352" i="28"/>
  <c r="I353" i="28"/>
  <c r="I354" i="28"/>
  <c r="I355" i="28"/>
  <c r="I356" i="28"/>
  <c r="I357" i="28"/>
  <c r="I358" i="28"/>
  <c r="I359" i="28"/>
  <c r="I360" i="28"/>
  <c r="I361" i="28"/>
  <c r="I362" i="28"/>
  <c r="I363" i="28"/>
  <c r="I364" i="28"/>
  <c r="I365" i="28"/>
  <c r="I366" i="28"/>
  <c r="I367" i="28"/>
  <c r="I368" i="28"/>
  <c r="I369" i="28"/>
  <c r="I370" i="28"/>
  <c r="I371" i="28"/>
  <c r="I372" i="28"/>
  <c r="I373" i="28"/>
  <c r="I374" i="28"/>
  <c r="I375" i="28"/>
  <c r="I376" i="28"/>
  <c r="I377" i="28"/>
  <c r="I378" i="28"/>
  <c r="I379" i="28"/>
  <c r="I380" i="28"/>
  <c r="I381" i="28"/>
  <c r="I382" i="28"/>
  <c r="I383" i="28"/>
  <c r="I384" i="28"/>
  <c r="I385" i="28"/>
  <c r="I386" i="28"/>
  <c r="I387" i="28"/>
  <c r="I388" i="28"/>
  <c r="I389" i="28"/>
  <c r="I390" i="28"/>
  <c r="I391" i="28"/>
  <c r="I392" i="28"/>
  <c r="I393" i="28"/>
  <c r="I394" i="28"/>
  <c r="I395" i="28"/>
  <c r="I396" i="28"/>
  <c r="I397" i="28"/>
  <c r="I398" i="28"/>
  <c r="I399" i="28"/>
  <c r="I400" i="28"/>
  <c r="I401" i="28"/>
  <c r="I402" i="28"/>
  <c r="I403" i="28"/>
  <c r="I404" i="28"/>
  <c r="I405" i="28"/>
  <c r="I406" i="28"/>
  <c r="I407" i="28"/>
  <c r="I408" i="28"/>
  <c r="I409" i="28"/>
  <c r="I410" i="28"/>
  <c r="I411" i="28"/>
  <c r="I412" i="28"/>
  <c r="I413" i="28"/>
  <c r="I414" i="28"/>
  <c r="I415" i="28"/>
  <c r="I416" i="28"/>
  <c r="I417" i="28"/>
  <c r="I418" i="28"/>
  <c r="I419" i="28"/>
  <c r="I420" i="28"/>
  <c r="I421" i="28"/>
  <c r="I422" i="28"/>
  <c r="I423" i="28"/>
  <c r="I424" i="28"/>
  <c r="I425" i="28"/>
  <c r="I426" i="28"/>
  <c r="I427" i="28"/>
  <c r="I428" i="28"/>
  <c r="I429" i="28"/>
  <c r="I430" i="28"/>
  <c r="I431" i="28"/>
  <c r="I432" i="28"/>
  <c r="I433" i="28"/>
  <c r="I434" i="28"/>
  <c r="I435" i="28"/>
  <c r="I436" i="28"/>
  <c r="I437" i="28"/>
  <c r="I438" i="28"/>
  <c r="I439" i="28"/>
  <c r="I440" i="28"/>
  <c r="I441" i="28"/>
  <c r="I442" i="28"/>
  <c r="I443" i="28"/>
  <c r="I444" i="28"/>
  <c r="I445" i="28"/>
  <c r="I446" i="28"/>
  <c r="I447" i="28"/>
  <c r="I448" i="28"/>
  <c r="I449" i="28"/>
  <c r="I450" i="28"/>
  <c r="I451" i="28"/>
  <c r="I452" i="28"/>
  <c r="I453" i="28"/>
  <c r="I454" i="28"/>
  <c r="I455" i="28"/>
  <c r="I456" i="28"/>
  <c r="I457" i="28"/>
  <c r="I458" i="28"/>
  <c r="I459" i="28"/>
  <c r="I460" i="28"/>
  <c r="I461" i="28"/>
  <c r="I6" i="28"/>
  <c r="D411" i="28"/>
  <c r="D412" i="28"/>
  <c r="D413" i="28"/>
  <c r="D414" i="28"/>
  <c r="D415" i="28"/>
  <c r="D416" i="28"/>
  <c r="D417" i="28"/>
  <c r="D418" i="28"/>
  <c r="D419" i="28"/>
  <c r="D420" i="28"/>
  <c r="D421" i="28"/>
  <c r="D422" i="28"/>
  <c r="D423" i="28"/>
  <c r="D424" i="28"/>
  <c r="D425" i="28"/>
  <c r="D426" i="28"/>
  <c r="D427" i="28"/>
  <c r="D428" i="28"/>
  <c r="D429" i="28"/>
  <c r="D430" i="28"/>
  <c r="D431" i="28"/>
  <c r="D432" i="28"/>
  <c r="D433" i="28"/>
  <c r="D434" i="28"/>
  <c r="D435" i="28"/>
  <c r="D436" i="28"/>
  <c r="D437" i="28"/>
  <c r="D438" i="28"/>
  <c r="D439" i="28"/>
  <c r="D440" i="28"/>
  <c r="D441" i="28"/>
  <c r="D442" i="28"/>
  <c r="D443" i="28"/>
  <c r="D444" i="28"/>
  <c r="D445" i="28"/>
  <c r="D446" i="28"/>
  <c r="D447" i="28"/>
  <c r="D448" i="28"/>
  <c r="D449" i="28"/>
  <c r="D450" i="28"/>
  <c r="D451" i="28"/>
  <c r="D452" i="28"/>
  <c r="D453" i="28"/>
  <c r="D454" i="28"/>
  <c r="D455" i="28"/>
  <c r="D456" i="28"/>
  <c r="D457" i="28"/>
  <c r="D458" i="28"/>
  <c r="D459" i="28"/>
  <c r="D460" i="28"/>
  <c r="D461" i="28"/>
  <c r="D398" i="28"/>
  <c r="D399" i="28"/>
  <c r="D400" i="28"/>
  <c r="D401" i="28"/>
  <c r="D402" i="28"/>
  <c r="D403" i="28"/>
  <c r="D404" i="28"/>
  <c r="D405" i="28"/>
  <c r="D406" i="28"/>
  <c r="D407" i="28"/>
  <c r="D408" i="28"/>
  <c r="D409" i="28"/>
  <c r="D410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D28" i="28"/>
  <c r="D29" i="28"/>
  <c r="D30" i="28"/>
  <c r="D31" i="28"/>
  <c r="D32" i="28"/>
  <c r="D33" i="28"/>
  <c r="D34" i="28"/>
  <c r="D35" i="28"/>
  <c r="D36" i="28"/>
  <c r="D37" i="28"/>
  <c r="D38" i="28"/>
  <c r="D39" i="28"/>
  <c r="D40" i="28"/>
  <c r="D41" i="28"/>
  <c r="D42" i="28"/>
  <c r="D43" i="28"/>
  <c r="D44" i="28"/>
  <c r="D45" i="28"/>
  <c r="D46" i="28"/>
  <c r="D47" i="28"/>
  <c r="D48" i="28"/>
  <c r="D49" i="28"/>
  <c r="D50" i="28"/>
  <c r="D51" i="28"/>
  <c r="D52" i="28"/>
  <c r="D53" i="28"/>
  <c r="D54" i="28"/>
  <c r="D55" i="28"/>
  <c r="D56" i="28"/>
  <c r="D57" i="28"/>
  <c r="D58" i="28"/>
  <c r="D59" i="28"/>
  <c r="D60" i="28"/>
  <c r="D61" i="28"/>
  <c r="D62" i="28"/>
  <c r="D63" i="28"/>
  <c r="D64" i="28"/>
  <c r="D65" i="28"/>
  <c r="D66" i="28"/>
  <c r="D67" i="28"/>
  <c r="D68" i="28"/>
  <c r="D69" i="28"/>
  <c r="D70" i="28"/>
  <c r="D71" i="28"/>
  <c r="D72" i="28"/>
  <c r="D73" i="28"/>
  <c r="D74" i="28"/>
  <c r="D75" i="28"/>
  <c r="D76" i="28"/>
  <c r="D77" i="28"/>
  <c r="D78" i="28"/>
  <c r="D79" i="28"/>
  <c r="D80" i="28"/>
  <c r="D81" i="28"/>
  <c r="D82" i="28"/>
  <c r="D83" i="28"/>
  <c r="D84" i="28"/>
  <c r="D85" i="28"/>
  <c r="D86" i="28"/>
  <c r="D87" i="28"/>
  <c r="D88" i="28"/>
  <c r="D89" i="28"/>
  <c r="D90" i="28"/>
  <c r="D91" i="28"/>
  <c r="D92" i="28"/>
  <c r="D93" i="28"/>
  <c r="D94" i="28"/>
  <c r="D95" i="28"/>
  <c r="D96" i="28"/>
  <c r="D97" i="28"/>
  <c r="D98" i="28"/>
  <c r="D99" i="28"/>
  <c r="D100" i="28"/>
  <c r="D101" i="28"/>
  <c r="D102" i="28"/>
  <c r="D103" i="28"/>
  <c r="D104" i="28"/>
  <c r="D105" i="28"/>
  <c r="D106" i="28"/>
  <c r="D107" i="28"/>
  <c r="D108" i="28"/>
  <c r="D109" i="28"/>
  <c r="D110" i="28"/>
  <c r="D111" i="28"/>
  <c r="D112" i="28"/>
  <c r="D113" i="28"/>
  <c r="D114" i="28"/>
  <c r="D115" i="28"/>
  <c r="D116" i="28"/>
  <c r="D117" i="28"/>
  <c r="D118" i="28"/>
  <c r="D119" i="28"/>
  <c r="D120" i="28"/>
  <c r="D121" i="28"/>
  <c r="D122" i="28"/>
  <c r="D123" i="28"/>
  <c r="D124" i="28"/>
  <c r="D125" i="28"/>
  <c r="D126" i="28"/>
  <c r="D127" i="28"/>
  <c r="D128" i="28"/>
  <c r="D129" i="28"/>
  <c r="D130" i="28"/>
  <c r="D131" i="28"/>
  <c r="D132" i="28"/>
  <c r="D133" i="28"/>
  <c r="D134" i="28"/>
  <c r="D135" i="28"/>
  <c r="D136" i="28"/>
  <c r="D137" i="28"/>
  <c r="D138" i="28"/>
  <c r="D139" i="28"/>
  <c r="D140" i="28"/>
  <c r="D141" i="28"/>
  <c r="D142" i="28"/>
  <c r="D143" i="28"/>
  <c r="D144" i="28"/>
  <c r="D145" i="28"/>
  <c r="D146" i="28"/>
  <c r="D147" i="28"/>
  <c r="D148" i="28"/>
  <c r="D149" i="28"/>
  <c r="D150" i="28"/>
  <c r="D151" i="28"/>
  <c r="D152" i="28"/>
  <c r="D153" i="28"/>
  <c r="D154" i="28"/>
  <c r="D155" i="28"/>
  <c r="D156" i="28"/>
  <c r="D157" i="28"/>
  <c r="D158" i="28"/>
  <c r="D159" i="28"/>
  <c r="D160" i="28"/>
  <c r="D161" i="28"/>
  <c r="D162" i="28"/>
  <c r="D163" i="28"/>
  <c r="D164" i="28"/>
  <c r="D165" i="28"/>
  <c r="D166" i="28"/>
  <c r="D60" i="30" s="1"/>
  <c r="D167" i="28"/>
  <c r="D168" i="28"/>
  <c r="D169" i="28"/>
  <c r="D170" i="28"/>
  <c r="D171" i="28"/>
  <c r="D172" i="28"/>
  <c r="D173" i="28"/>
  <c r="D174" i="28"/>
  <c r="D175" i="28"/>
  <c r="D176" i="28"/>
  <c r="D177" i="28"/>
  <c r="D178" i="28"/>
  <c r="D179" i="28"/>
  <c r="D180" i="28"/>
  <c r="D181" i="28"/>
  <c r="D182" i="28"/>
  <c r="D183" i="28"/>
  <c r="D184" i="28"/>
  <c r="D185" i="28"/>
  <c r="D186" i="28"/>
  <c r="D187" i="28"/>
  <c r="D188" i="28"/>
  <c r="D189" i="28"/>
  <c r="D190" i="28"/>
  <c r="D191" i="28"/>
  <c r="D192" i="28"/>
  <c r="D193" i="28"/>
  <c r="D194" i="28"/>
  <c r="D195" i="28"/>
  <c r="D196" i="28"/>
  <c r="D197" i="28"/>
  <c r="D198" i="28"/>
  <c r="D199" i="28"/>
  <c r="D200" i="28"/>
  <c r="D201" i="28"/>
  <c r="D202" i="28"/>
  <c r="D203" i="28"/>
  <c r="D204" i="28"/>
  <c r="D205" i="28"/>
  <c r="D206" i="28"/>
  <c r="D207" i="28"/>
  <c r="D208" i="28"/>
  <c r="D209" i="28"/>
  <c r="D210" i="28"/>
  <c r="D211" i="28"/>
  <c r="D212" i="28"/>
  <c r="D213" i="28"/>
  <c r="D214" i="28"/>
  <c r="D215" i="28"/>
  <c r="D216" i="28"/>
  <c r="D217" i="28"/>
  <c r="D218" i="28"/>
  <c r="D219" i="28"/>
  <c r="D220" i="28"/>
  <c r="D221" i="28"/>
  <c r="D222" i="28"/>
  <c r="D223" i="28"/>
  <c r="D224" i="28"/>
  <c r="D225" i="28"/>
  <c r="D226" i="28"/>
  <c r="D227" i="28"/>
  <c r="D228" i="28"/>
  <c r="D229" i="28"/>
  <c r="D230" i="28"/>
  <c r="D231" i="28"/>
  <c r="D232" i="28"/>
  <c r="D233" i="28"/>
  <c r="D234" i="28"/>
  <c r="D235" i="28"/>
  <c r="D236" i="28"/>
  <c r="D237" i="28"/>
  <c r="D238" i="28"/>
  <c r="D239" i="28"/>
  <c r="D240" i="28"/>
  <c r="D241" i="28"/>
  <c r="D242" i="28"/>
  <c r="D243" i="28"/>
  <c r="D244" i="28"/>
  <c r="D245" i="28"/>
  <c r="D246" i="28"/>
  <c r="D247" i="28"/>
  <c r="D248" i="28"/>
  <c r="D249" i="28"/>
  <c r="D250" i="28"/>
  <c r="D251" i="28"/>
  <c r="D252" i="28"/>
  <c r="D253" i="28"/>
  <c r="D254" i="28"/>
  <c r="D255" i="28"/>
  <c r="D256" i="28"/>
  <c r="D257" i="28"/>
  <c r="D258" i="28"/>
  <c r="D259" i="28"/>
  <c r="D260" i="28"/>
  <c r="D261" i="28"/>
  <c r="D262" i="28"/>
  <c r="D263" i="28"/>
  <c r="D264" i="28"/>
  <c r="D265" i="28"/>
  <c r="D266" i="28"/>
  <c r="D267" i="28"/>
  <c r="D268" i="28"/>
  <c r="D269" i="28"/>
  <c r="D270" i="28"/>
  <c r="D271" i="28"/>
  <c r="D272" i="28"/>
  <c r="D273" i="28"/>
  <c r="D274" i="28"/>
  <c r="D275" i="28"/>
  <c r="D276" i="28"/>
  <c r="D277" i="28"/>
  <c r="D278" i="28"/>
  <c r="D279" i="28"/>
  <c r="D280" i="28"/>
  <c r="D281" i="28"/>
  <c r="D282" i="28"/>
  <c r="D283" i="28"/>
  <c r="D284" i="28"/>
  <c r="D285" i="28"/>
  <c r="D286" i="28"/>
  <c r="D287" i="28"/>
  <c r="D288" i="28"/>
  <c r="D289" i="28"/>
  <c r="D290" i="28"/>
  <c r="D291" i="28"/>
  <c r="D292" i="28"/>
  <c r="D293" i="28"/>
  <c r="D294" i="28"/>
  <c r="D295" i="28"/>
  <c r="D296" i="28"/>
  <c r="D297" i="28"/>
  <c r="D298" i="28"/>
  <c r="D299" i="28"/>
  <c r="D300" i="28"/>
  <c r="D301" i="28"/>
  <c r="D302" i="28"/>
  <c r="D303" i="28"/>
  <c r="D304" i="28"/>
  <c r="D305" i="28"/>
  <c r="D306" i="28"/>
  <c r="D307" i="28"/>
  <c r="D308" i="28"/>
  <c r="D309" i="28"/>
  <c r="D310" i="28"/>
  <c r="D311" i="28"/>
  <c r="D312" i="28"/>
  <c r="D313" i="28"/>
  <c r="D314" i="28"/>
  <c r="D315" i="28"/>
  <c r="D316" i="28"/>
  <c r="D317" i="28"/>
  <c r="D318" i="28"/>
  <c r="D319" i="28"/>
  <c r="D320" i="28"/>
  <c r="D321" i="28"/>
  <c r="D322" i="28"/>
  <c r="D323" i="28"/>
  <c r="D324" i="28"/>
  <c r="D325" i="28"/>
  <c r="D326" i="28"/>
  <c r="D327" i="28"/>
  <c r="D328" i="28"/>
  <c r="D329" i="28"/>
  <c r="D330" i="28"/>
  <c r="D331" i="28"/>
  <c r="D332" i="28"/>
  <c r="D333" i="28"/>
  <c r="D334" i="28"/>
  <c r="D335" i="28"/>
  <c r="D336" i="28"/>
  <c r="D337" i="28"/>
  <c r="D338" i="28"/>
  <c r="D339" i="28"/>
  <c r="D340" i="28"/>
  <c r="D341" i="28"/>
  <c r="D342" i="28"/>
  <c r="D343" i="28"/>
  <c r="D344" i="28"/>
  <c r="D345" i="28"/>
  <c r="D346" i="28"/>
  <c r="D347" i="28"/>
  <c r="D348" i="28"/>
  <c r="D349" i="28"/>
  <c r="D350" i="28"/>
  <c r="D351" i="28"/>
  <c r="D352" i="28"/>
  <c r="D353" i="28"/>
  <c r="D354" i="28"/>
  <c r="D87" i="30" s="1"/>
  <c r="D355" i="28"/>
  <c r="D356" i="28"/>
  <c r="D357" i="28"/>
  <c r="D358" i="28"/>
  <c r="D359" i="28"/>
  <c r="D360" i="28"/>
  <c r="D361" i="28"/>
  <c r="D362" i="28"/>
  <c r="D363" i="28"/>
  <c r="D364" i="28"/>
  <c r="D365" i="28"/>
  <c r="D366" i="28"/>
  <c r="D367" i="28"/>
  <c r="D368" i="28"/>
  <c r="D369" i="28"/>
  <c r="D370" i="28"/>
  <c r="D371" i="28"/>
  <c r="D372" i="28"/>
  <c r="D373" i="28"/>
  <c r="D374" i="28"/>
  <c r="D375" i="28"/>
  <c r="D376" i="28"/>
  <c r="D377" i="28"/>
  <c r="D378" i="28"/>
  <c r="D379" i="28"/>
  <c r="D380" i="28"/>
  <c r="D381" i="28"/>
  <c r="D382" i="28"/>
  <c r="D383" i="28"/>
  <c r="D384" i="28"/>
  <c r="D385" i="28"/>
  <c r="D386" i="28"/>
  <c r="D387" i="28"/>
  <c r="D388" i="28"/>
  <c r="D389" i="28"/>
  <c r="D390" i="28"/>
  <c r="D391" i="28"/>
  <c r="D392" i="28"/>
  <c r="D393" i="28"/>
  <c r="D394" i="28"/>
  <c r="D395" i="28"/>
  <c r="D396" i="28"/>
  <c r="D397" i="28"/>
  <c r="D6" i="28"/>
  <c r="F890" i="28"/>
  <c r="A890" i="28"/>
  <c r="F687" i="28"/>
  <c r="A889" i="28"/>
  <c r="F605" i="28"/>
  <c r="A888" i="28"/>
  <c r="F889" i="28"/>
  <c r="A887" i="28"/>
  <c r="F888" i="28"/>
  <c r="A886" i="28"/>
  <c r="F481" i="28"/>
  <c r="A482" i="28"/>
  <c r="F541" i="28"/>
  <c r="A523" i="28"/>
  <c r="F887" i="28"/>
  <c r="A885" i="28"/>
  <c r="F686" i="28"/>
  <c r="A884" i="28"/>
  <c r="F518" i="28"/>
  <c r="A520" i="28"/>
  <c r="F886" i="28"/>
  <c r="A883" i="28"/>
  <c r="F569" i="28"/>
  <c r="A569" i="28"/>
  <c r="F630" i="28"/>
  <c r="A619" i="28"/>
  <c r="F629" i="28"/>
  <c r="A882" i="28"/>
  <c r="F546" i="28"/>
  <c r="A547" i="28"/>
  <c r="F685" i="28"/>
  <c r="A881" i="28"/>
  <c r="F684" i="28"/>
  <c r="A880" i="28"/>
  <c r="F885" i="28"/>
  <c r="A879" i="28"/>
  <c r="F552" i="28"/>
  <c r="A550" i="28"/>
  <c r="F683" i="28"/>
  <c r="A878" i="28"/>
  <c r="F568" i="28"/>
  <c r="A611" i="28"/>
  <c r="F559" i="28"/>
  <c r="A568" i="28"/>
  <c r="F628" i="28"/>
  <c r="A877" i="28"/>
  <c r="F884" i="28"/>
  <c r="A876" i="28"/>
  <c r="F646" i="28"/>
  <c r="A639" i="28"/>
  <c r="F883" i="28"/>
  <c r="A875" i="28"/>
  <c r="F502" i="28"/>
  <c r="A496" i="28"/>
  <c r="F519" i="28"/>
  <c r="A514" i="28"/>
  <c r="F882" i="28"/>
  <c r="A874" i="28"/>
  <c r="F565" i="28"/>
  <c r="A563" i="28"/>
  <c r="F490" i="28"/>
  <c r="A489" i="28"/>
  <c r="F881" i="28"/>
  <c r="A873" i="28"/>
  <c r="F526" i="28"/>
  <c r="A538" i="28"/>
  <c r="F880" i="28"/>
  <c r="A872" i="28"/>
  <c r="F879" i="28"/>
  <c r="A871" i="28"/>
  <c r="F878" i="28"/>
  <c r="A870" i="28"/>
  <c r="F682" i="28"/>
  <c r="A869" i="28"/>
  <c r="F877" i="28"/>
  <c r="A868" i="28"/>
  <c r="F876" i="28"/>
  <c r="A867" i="28"/>
  <c r="F681" i="28"/>
  <c r="A866" i="28"/>
  <c r="F875" i="28"/>
  <c r="A865" i="28"/>
  <c r="F476" i="28"/>
  <c r="A475" i="28"/>
  <c r="F567" i="28"/>
  <c r="A556" i="28"/>
  <c r="F874" i="28"/>
  <c r="A864" i="28"/>
  <c r="F873" i="28"/>
  <c r="A863" i="28"/>
  <c r="F680" i="28"/>
  <c r="A638" i="28"/>
  <c r="F872" i="28"/>
  <c r="A862" i="28"/>
  <c r="F871" i="28"/>
  <c r="A861" i="28"/>
  <c r="F551" i="28"/>
  <c r="A549" i="28"/>
  <c r="F870" i="28"/>
  <c r="A860" i="28"/>
  <c r="F516" i="28"/>
  <c r="A517" i="28"/>
  <c r="F869" i="28"/>
  <c r="A859" i="28"/>
  <c r="F868" i="28"/>
  <c r="A858" i="28"/>
  <c r="F867" i="28"/>
  <c r="A857" i="28"/>
  <c r="F581" i="28"/>
  <c r="A856" i="28"/>
  <c r="F679" i="28"/>
  <c r="A855" i="28"/>
  <c r="F866" i="28"/>
  <c r="A854" i="28"/>
  <c r="F645" i="28"/>
  <c r="A628" i="28"/>
  <c r="F580" i="28"/>
  <c r="A574" i="28"/>
  <c r="F865" i="28"/>
  <c r="A853" i="28"/>
  <c r="F510" i="28"/>
  <c r="A510" i="28"/>
  <c r="F678" i="28"/>
  <c r="A852" i="28"/>
  <c r="F594" i="28"/>
  <c r="A590" i="28"/>
  <c r="F864" i="28"/>
  <c r="A851" i="28"/>
  <c r="F540" i="28"/>
  <c r="A544" i="28"/>
  <c r="F863" i="28"/>
  <c r="A850" i="28"/>
  <c r="F531" i="28"/>
  <c r="A495" i="28"/>
  <c r="F613" i="28"/>
  <c r="A610" i="28"/>
  <c r="F478" i="28"/>
  <c r="A477" i="28"/>
  <c r="F677" i="28"/>
  <c r="A849" i="28"/>
  <c r="F604" i="28"/>
  <c r="A601" i="28"/>
  <c r="F676" i="28"/>
  <c r="A848" i="28"/>
  <c r="F627" i="28"/>
  <c r="A627" i="28"/>
  <c r="F675" i="28"/>
  <c r="A847" i="28"/>
  <c r="F862" i="28"/>
  <c r="A846" i="28"/>
  <c r="F674" i="28"/>
  <c r="A845" i="28"/>
  <c r="F498" i="28"/>
  <c r="A501" i="28"/>
  <c r="F861" i="28"/>
  <c r="A844" i="28"/>
  <c r="F860" i="28"/>
  <c r="A843" i="28"/>
  <c r="F859" i="28"/>
  <c r="A842" i="28"/>
  <c r="F673" i="28"/>
  <c r="A841" i="28"/>
  <c r="F858" i="28"/>
  <c r="A840" i="28"/>
  <c r="F473" i="28"/>
  <c r="A473" i="28"/>
  <c r="F857" i="28"/>
  <c r="A839" i="28"/>
  <c r="F505" i="28"/>
  <c r="A506" i="28"/>
  <c r="F587" i="28"/>
  <c r="A582" i="28"/>
  <c r="F493" i="28"/>
  <c r="A493" i="28"/>
  <c r="F856" i="28"/>
  <c r="A838" i="28"/>
  <c r="F855" i="28"/>
  <c r="A837" i="28"/>
  <c r="F854" i="28"/>
  <c r="A836" i="28"/>
  <c r="F853" i="28"/>
  <c r="A835" i="28"/>
  <c r="F644" i="28"/>
  <c r="A834" i="28"/>
  <c r="F852" i="28"/>
  <c r="A833" i="28"/>
  <c r="F643" i="28"/>
  <c r="A832" i="28"/>
  <c r="F851" i="28"/>
  <c r="A831" i="28"/>
  <c r="F672" i="28"/>
  <c r="A596" i="28"/>
  <c r="F850" i="28"/>
  <c r="A830" i="28"/>
  <c r="F849" i="28"/>
  <c r="A829" i="28"/>
  <c r="F848" i="28"/>
  <c r="A828" i="28"/>
  <c r="F593" i="28"/>
  <c r="A589" i="28"/>
  <c r="F847" i="28"/>
  <c r="A827" i="28"/>
  <c r="F846" i="28"/>
  <c r="A826" i="28"/>
  <c r="F642" i="28"/>
  <c r="A825" i="28"/>
  <c r="F592" i="28"/>
  <c r="A588" i="28"/>
  <c r="F845" i="28"/>
  <c r="A824" i="28"/>
  <c r="F536" i="28"/>
  <c r="A537" i="28"/>
  <c r="F844" i="28"/>
  <c r="A823" i="28"/>
  <c r="F539" i="28"/>
  <c r="A541" i="28"/>
  <c r="F843" i="28"/>
  <c r="A822" i="28"/>
  <c r="F842" i="28"/>
  <c r="A821" i="28"/>
  <c r="F586" i="28"/>
  <c r="A581" i="28"/>
  <c r="F841" i="28"/>
  <c r="A820" i="28"/>
  <c r="F840" i="28"/>
  <c r="A819" i="28"/>
  <c r="F576" i="28"/>
  <c r="A573" i="28"/>
  <c r="F839" i="28"/>
  <c r="A818" i="28"/>
  <c r="F838" i="28"/>
  <c r="A817" i="28"/>
  <c r="F564" i="28"/>
  <c r="A562" i="28"/>
  <c r="F671" i="28"/>
  <c r="A637" i="28"/>
  <c r="F837" i="28"/>
  <c r="A816" i="28"/>
  <c r="F836" i="28"/>
  <c r="A815" i="28"/>
  <c r="F603" i="28"/>
  <c r="A609" i="28"/>
  <c r="F641" i="28"/>
  <c r="A600" i="28"/>
  <c r="F573" i="28"/>
  <c r="A567" i="28"/>
  <c r="F835" i="28"/>
  <c r="A814" i="28"/>
  <c r="F483" i="28"/>
  <c r="A483" i="28"/>
  <c r="F538" i="28"/>
  <c r="A540" i="28"/>
  <c r="F834" i="28"/>
  <c r="A813" i="28"/>
  <c r="F602" i="28"/>
  <c r="A599" i="28"/>
  <c r="F833" i="28"/>
  <c r="A812" i="28"/>
  <c r="F832" i="28"/>
  <c r="A811" i="28"/>
  <c r="F831" i="28"/>
  <c r="A810" i="28"/>
  <c r="F524" i="28"/>
  <c r="A522" i="28"/>
  <c r="F579" i="28"/>
  <c r="A576" i="28"/>
  <c r="F830" i="28"/>
  <c r="A809" i="28"/>
  <c r="F829" i="28"/>
  <c r="A808" i="28"/>
  <c r="F571" i="28"/>
  <c r="A566" i="28"/>
  <c r="F828" i="28"/>
  <c r="A807" i="28"/>
  <c r="F827" i="28"/>
  <c r="A806" i="28"/>
  <c r="F826" i="28"/>
  <c r="A805" i="28"/>
  <c r="F640" i="28"/>
  <c r="A804" i="28"/>
  <c r="F626" i="28"/>
  <c r="A618" i="28"/>
  <c r="F557" i="28"/>
  <c r="A554" i="28"/>
  <c r="F825" i="28"/>
  <c r="A803" i="28"/>
  <c r="F824" i="28"/>
  <c r="A802" i="28"/>
  <c r="F670" i="28"/>
  <c r="A801" i="28"/>
  <c r="F823" i="28"/>
  <c r="A800" i="28"/>
  <c r="F555" i="28"/>
  <c r="A565" i="28"/>
  <c r="F503" i="28"/>
  <c r="A503" i="28"/>
  <c r="F822" i="28"/>
  <c r="A799" i="28"/>
  <c r="F821" i="28"/>
  <c r="A798" i="28"/>
  <c r="F575" i="28"/>
  <c r="A580" i="28"/>
  <c r="F669" i="28"/>
  <c r="A626" i="28"/>
  <c r="F591" i="28"/>
  <c r="A587" i="28"/>
  <c r="F820" i="28"/>
  <c r="A797" i="28"/>
  <c r="F612" i="28"/>
  <c r="A608" i="28"/>
  <c r="F819" i="28"/>
  <c r="A796" i="28"/>
  <c r="F500" i="28"/>
  <c r="A502" i="28"/>
  <c r="F818" i="28"/>
  <c r="A795" i="28"/>
  <c r="F625" i="28"/>
  <c r="A794" i="28"/>
  <c r="F817" i="28"/>
  <c r="A793" i="28"/>
  <c r="F639" i="28"/>
  <c r="A625" i="28"/>
  <c r="F512" i="28"/>
  <c r="A515" i="28"/>
  <c r="F578" i="28"/>
  <c r="A586" i="28"/>
  <c r="F484" i="28"/>
  <c r="A485" i="28"/>
  <c r="F816" i="28"/>
  <c r="A792" i="28"/>
  <c r="F815" i="28"/>
  <c r="A791" i="28"/>
  <c r="F530" i="28"/>
  <c r="A533" i="28"/>
  <c r="F601" i="28"/>
  <c r="A595" i="28"/>
  <c r="F814" i="28"/>
  <c r="A790" i="28"/>
  <c r="F813" i="28"/>
  <c r="A789" i="28"/>
  <c r="F496" i="28"/>
  <c r="A499" i="28"/>
  <c r="F812" i="28"/>
  <c r="A788" i="28"/>
  <c r="F811" i="28"/>
  <c r="A787" i="28"/>
  <c r="F810" i="28"/>
  <c r="A786" i="28"/>
  <c r="F809" i="28"/>
  <c r="A785" i="28"/>
  <c r="F529" i="28"/>
  <c r="A528" i="28"/>
  <c r="F808" i="28"/>
  <c r="A784" i="28"/>
  <c r="F807" i="28"/>
  <c r="A783" i="28"/>
  <c r="F806" i="28"/>
  <c r="A782" i="28"/>
  <c r="F805" i="28"/>
  <c r="A781" i="28"/>
  <c r="F804" i="28"/>
  <c r="A780" i="28"/>
  <c r="F803" i="28"/>
  <c r="A779" i="28"/>
  <c r="F802" i="28"/>
  <c r="A778" i="28"/>
  <c r="F585" i="28"/>
  <c r="A571" i="28"/>
  <c r="F801" i="28"/>
  <c r="A777" i="28"/>
  <c r="F800" i="28"/>
  <c r="A776" i="28"/>
  <c r="F668" i="28"/>
  <c r="A775" i="28"/>
  <c r="F545" i="28"/>
  <c r="A624" i="28"/>
  <c r="F799" i="28"/>
  <c r="A774" i="28"/>
  <c r="F600" i="28"/>
  <c r="A594" i="28"/>
  <c r="F667" i="28"/>
  <c r="A636" i="28"/>
  <c r="F638" i="28"/>
  <c r="A607" i="28"/>
  <c r="F666" i="28"/>
  <c r="A773" i="28"/>
  <c r="F611" i="28"/>
  <c r="A772" i="28"/>
  <c r="F798" i="28"/>
  <c r="A771" i="28"/>
  <c r="F797" i="28"/>
  <c r="A770" i="28"/>
  <c r="F796" i="28"/>
  <c r="A769" i="28"/>
  <c r="F665" i="28"/>
  <c r="A635" i="28"/>
  <c r="F795" i="28"/>
  <c r="A768" i="28"/>
  <c r="F794" i="28"/>
  <c r="A767" i="28"/>
  <c r="F563" i="28"/>
  <c r="A561" i="28"/>
  <c r="F793" i="28"/>
  <c r="A766" i="28"/>
  <c r="F637" i="28"/>
  <c r="A765" i="28"/>
  <c r="F506" i="28"/>
  <c r="A507" i="28"/>
  <c r="F636" i="28"/>
  <c r="A764" i="28"/>
  <c r="F489" i="28"/>
  <c r="A490" i="28"/>
  <c r="F599" i="28"/>
  <c r="A579" i="28"/>
  <c r="F792" i="28"/>
  <c r="A763" i="28"/>
  <c r="F791" i="28"/>
  <c r="A762" i="28"/>
  <c r="F610" i="28"/>
  <c r="A623" i="28"/>
  <c r="F504" i="28"/>
  <c r="A505" i="28"/>
  <c r="F790" i="28"/>
  <c r="A761" i="28"/>
  <c r="F789" i="28"/>
  <c r="A760" i="28"/>
  <c r="F788" i="28"/>
  <c r="A634" i="28"/>
  <c r="F577" i="28"/>
  <c r="A578" i="28"/>
  <c r="F787" i="28"/>
  <c r="A759" i="28"/>
  <c r="F786" i="28"/>
  <c r="A758" i="28"/>
  <c r="F785" i="28"/>
  <c r="A757" i="28"/>
  <c r="F784" i="28"/>
  <c r="A756" i="28"/>
  <c r="F635" i="28"/>
  <c r="A622" i="28"/>
  <c r="F783" i="28"/>
  <c r="A755" i="28"/>
  <c r="F782" i="28"/>
  <c r="A754" i="28"/>
  <c r="F514" i="28"/>
  <c r="A516" i="28"/>
  <c r="F544" i="28"/>
  <c r="A543" i="28"/>
  <c r="F781" i="28"/>
  <c r="A753" i="28"/>
  <c r="F780" i="28"/>
  <c r="A752" i="28"/>
  <c r="F501" i="28"/>
  <c r="A498" i="28"/>
  <c r="F779" i="28"/>
  <c r="A751" i="28"/>
  <c r="F664" i="28"/>
  <c r="A750" i="28"/>
  <c r="F778" i="28"/>
  <c r="A749" i="28"/>
  <c r="F777" i="28"/>
  <c r="A748" i="28"/>
  <c r="F776" i="28"/>
  <c r="A747" i="28"/>
  <c r="F775" i="28"/>
  <c r="A746" i="28"/>
  <c r="F513" i="28"/>
  <c r="A532" i="28"/>
  <c r="F624" i="28"/>
  <c r="A617" i="28"/>
  <c r="F774" i="28"/>
  <c r="A745" i="28"/>
  <c r="F773" i="28"/>
  <c r="A744" i="28"/>
  <c r="F584" i="28"/>
  <c r="A743" i="28"/>
  <c r="F772" i="28"/>
  <c r="A742" i="28"/>
  <c r="F634" i="28"/>
  <c r="A633" i="28"/>
  <c r="F771" i="28"/>
  <c r="A741" i="28"/>
  <c r="F474" i="28"/>
  <c r="A474" i="28"/>
  <c r="F485" i="28"/>
  <c r="A484" i="28"/>
  <c r="F770" i="28"/>
  <c r="A740" i="28"/>
  <c r="F528" i="28"/>
  <c r="A531" i="28"/>
  <c r="F550" i="28"/>
  <c r="A539" i="28"/>
  <c r="F497" i="28"/>
  <c r="A500" i="28"/>
  <c r="F769" i="28"/>
  <c r="A739" i="28"/>
  <c r="F768" i="28"/>
  <c r="A738" i="28"/>
  <c r="F767" i="28"/>
  <c r="A737" i="28"/>
  <c r="F623" i="28"/>
  <c r="A606" i="28"/>
  <c r="F482" i="28"/>
  <c r="A480" i="28"/>
  <c r="F622" i="28"/>
  <c r="A616" i="28"/>
  <c r="F572" i="28"/>
  <c r="A564" i="28"/>
  <c r="F499" i="28"/>
  <c r="A512" i="28"/>
  <c r="F766" i="28"/>
  <c r="A736" i="28"/>
  <c r="F537" i="28"/>
  <c r="A530" i="28"/>
  <c r="F765" i="28"/>
  <c r="A735" i="28"/>
  <c r="F764" i="28"/>
  <c r="A734" i="28"/>
  <c r="F663" i="28"/>
  <c r="A733" i="28"/>
  <c r="F763" i="28"/>
  <c r="A732" i="28"/>
  <c r="F662" i="28"/>
  <c r="A632" i="28"/>
  <c r="F583" i="28"/>
  <c r="A731" i="28"/>
  <c r="F480" i="28"/>
  <c r="A481" i="28"/>
  <c r="F495" i="28"/>
  <c r="A497" i="28"/>
  <c r="F661" i="28"/>
  <c r="A730" i="28"/>
  <c r="F762" i="28"/>
  <c r="A729" i="28"/>
  <c r="F598" i="28"/>
  <c r="A593" i="28"/>
  <c r="F761" i="28"/>
  <c r="A728" i="28"/>
  <c r="F760" i="28"/>
  <c r="A727" i="28"/>
  <c r="F543" i="28"/>
  <c r="A555" i="28"/>
  <c r="F759" i="28"/>
  <c r="A726" i="28"/>
  <c r="F488" i="28"/>
  <c r="A488" i="28"/>
  <c r="F758" i="28"/>
  <c r="A725" i="28"/>
  <c r="F757" i="28"/>
  <c r="A724" i="28"/>
  <c r="F549" i="28"/>
  <c r="A546" i="28"/>
  <c r="F756" i="28"/>
  <c r="A723" i="28"/>
  <c r="F660" i="28"/>
  <c r="A722" i="28"/>
  <c r="F509" i="28"/>
  <c r="A504" i="28"/>
  <c r="F535" i="28"/>
  <c r="A519" i="28"/>
  <c r="F534" i="28"/>
  <c r="A536" i="28"/>
  <c r="F659" i="28"/>
  <c r="A631" i="28"/>
  <c r="F494" i="28"/>
  <c r="A494" i="28"/>
  <c r="F755" i="28"/>
  <c r="A721" i="28"/>
  <c r="F492" i="28"/>
  <c r="A491" i="28"/>
  <c r="F754" i="28"/>
  <c r="A720" i="28"/>
  <c r="F658" i="28"/>
  <c r="A630" i="28"/>
  <c r="F475" i="28"/>
  <c r="A478" i="28"/>
  <c r="F753" i="28"/>
  <c r="A719" i="28"/>
  <c r="F657" i="28"/>
  <c r="A718" i="28"/>
  <c r="F752" i="28"/>
  <c r="A717" i="28"/>
  <c r="F751" i="28"/>
  <c r="A716" i="28"/>
  <c r="F533" i="28"/>
  <c r="A535" i="28"/>
  <c r="F750" i="28"/>
  <c r="A715" i="28"/>
  <c r="F562" i="28"/>
  <c r="A560" i="28"/>
  <c r="F749" i="28"/>
  <c r="A714" i="28"/>
  <c r="F597" i="28"/>
  <c r="A585" i="28"/>
  <c r="F621" i="28"/>
  <c r="A713" i="28"/>
  <c r="F748" i="28"/>
  <c r="A712" i="28"/>
  <c r="F747" i="28"/>
  <c r="A711" i="28"/>
  <c r="F746" i="28"/>
  <c r="A710" i="28"/>
  <c r="F745" i="28"/>
  <c r="A709" i="28"/>
  <c r="F558" i="28"/>
  <c r="A575" i="28"/>
  <c r="F633" i="28"/>
  <c r="A621" i="28"/>
  <c r="F596" i="28"/>
  <c r="A592" i="28"/>
  <c r="F744" i="28"/>
  <c r="A708" i="28"/>
  <c r="F743" i="28"/>
  <c r="A707" i="28"/>
  <c r="F742" i="28"/>
  <c r="A706" i="28"/>
  <c r="F741" i="28"/>
  <c r="A705" i="28"/>
  <c r="F740" i="28"/>
  <c r="A704" i="28"/>
  <c r="F739" i="28"/>
  <c r="A703" i="28"/>
  <c r="F620" i="28"/>
  <c r="A605" i="28"/>
  <c r="F566" i="28"/>
  <c r="A559" i="28"/>
  <c r="F738" i="28"/>
  <c r="A702" i="28"/>
  <c r="F737" i="28"/>
  <c r="A701" i="28"/>
  <c r="F590" i="28"/>
  <c r="A604" i="28"/>
  <c r="F477" i="28"/>
  <c r="A476" i="28"/>
  <c r="F548" i="28"/>
  <c r="A542" i="28"/>
  <c r="F570" i="28"/>
  <c r="A570" i="28"/>
  <c r="F736" i="28"/>
  <c r="A700" i="28"/>
  <c r="F523" i="28"/>
  <c r="A525" i="28"/>
  <c r="F735" i="28"/>
  <c r="A699" i="28"/>
  <c r="F734" i="28"/>
  <c r="A698" i="28"/>
  <c r="F609" i="28"/>
  <c r="A603" i="28"/>
  <c r="F608" i="28"/>
  <c r="A602" i="28"/>
  <c r="F733" i="28"/>
  <c r="A697" i="28"/>
  <c r="F656" i="28"/>
  <c r="A696" i="28"/>
  <c r="F655" i="28"/>
  <c r="A695" i="28"/>
  <c r="F607" i="28"/>
  <c r="A615" i="28"/>
  <c r="F732" i="28"/>
  <c r="A694" i="28"/>
  <c r="F731" i="28"/>
  <c r="A693" i="28"/>
  <c r="F619" i="28"/>
  <c r="A614" i="28"/>
  <c r="F730" i="28"/>
  <c r="A692" i="28"/>
  <c r="F618" i="28"/>
  <c r="A620" i="28"/>
  <c r="F589" i="28"/>
  <c r="A584" i="28"/>
  <c r="F729" i="28"/>
  <c r="A691" i="28"/>
  <c r="F728" i="28"/>
  <c r="A690" i="28"/>
  <c r="F727" i="28"/>
  <c r="A689" i="28"/>
  <c r="F726" i="28"/>
  <c r="A688" i="28"/>
  <c r="F654" i="28"/>
  <c r="A687" i="28"/>
  <c r="F632" i="28"/>
  <c r="A686" i="28"/>
  <c r="F725" i="28"/>
  <c r="A685" i="28"/>
  <c r="F574" i="28"/>
  <c r="A572" i="28"/>
  <c r="F554" i="28"/>
  <c r="A552" i="28"/>
  <c r="F724" i="28"/>
  <c r="A684" i="28"/>
  <c r="F527" i="28"/>
  <c r="A529" i="28"/>
  <c r="F723" i="28"/>
  <c r="A683" i="28"/>
  <c r="F561" i="28"/>
  <c r="A558" i="28"/>
  <c r="F520" i="28"/>
  <c r="A548" i="28"/>
  <c r="F522" i="28"/>
  <c r="A521" i="28"/>
  <c r="F508" i="28"/>
  <c r="A509" i="28"/>
  <c r="F582" i="28"/>
  <c r="A577" i="28"/>
  <c r="F617" i="28"/>
  <c r="A613" i="28"/>
  <c r="F517" i="28"/>
  <c r="A518" i="28"/>
  <c r="F722" i="28"/>
  <c r="A682" i="28"/>
  <c r="F721" i="28"/>
  <c r="A681" i="28"/>
  <c r="F720" i="28"/>
  <c r="A680" i="28"/>
  <c r="F719" i="28"/>
  <c r="A679" i="28"/>
  <c r="F653" i="28"/>
  <c r="A678" i="28"/>
  <c r="F718" i="28"/>
  <c r="A677" i="28"/>
  <c r="F717" i="28"/>
  <c r="A629" i="28"/>
  <c r="F491" i="28"/>
  <c r="A492" i="28"/>
  <c r="F716" i="28"/>
  <c r="A676" i="28"/>
  <c r="F715" i="28"/>
  <c r="A675" i="28"/>
  <c r="F652" i="28"/>
  <c r="A674" i="28"/>
  <c r="F714" i="28"/>
  <c r="A673" i="28"/>
  <c r="F713" i="28"/>
  <c r="A672" i="28"/>
  <c r="F616" i="28"/>
  <c r="A671" i="28"/>
  <c r="F507" i="28"/>
  <c r="A508" i="28"/>
  <c r="F615" i="28"/>
  <c r="A612" i="28"/>
  <c r="F712" i="28"/>
  <c r="A670" i="28"/>
  <c r="F711" i="28"/>
  <c r="A669" i="28"/>
  <c r="F532" i="28"/>
  <c r="A527" i="28"/>
  <c r="F710" i="28"/>
  <c r="A668" i="28"/>
  <c r="F709" i="28"/>
  <c r="A667" i="28"/>
  <c r="F708" i="28"/>
  <c r="A666" i="28"/>
  <c r="F707" i="28"/>
  <c r="A665" i="28"/>
  <c r="F706" i="28"/>
  <c r="A664" i="28"/>
  <c r="F705" i="28"/>
  <c r="A663" i="28"/>
  <c r="F606" i="28"/>
  <c r="A598" i="28"/>
  <c r="F479" i="28"/>
  <c r="A479" i="28"/>
  <c r="F651" i="28"/>
  <c r="A662" i="28"/>
  <c r="F595" i="28"/>
  <c r="A591" i="28"/>
  <c r="F650" i="28"/>
  <c r="A661" i="28"/>
  <c r="F649" i="28"/>
  <c r="A660" i="28"/>
  <c r="F648" i="28"/>
  <c r="A659" i="28"/>
  <c r="F704" i="28"/>
  <c r="A658" i="28"/>
  <c r="F631" i="28"/>
  <c r="A657" i="28"/>
  <c r="F515" i="28"/>
  <c r="A513" i="28"/>
  <c r="F556" i="28"/>
  <c r="A553" i="28"/>
  <c r="F588" i="28"/>
  <c r="A583" i="28"/>
  <c r="F703" i="28"/>
  <c r="A656" i="28"/>
  <c r="F702" i="28"/>
  <c r="A655" i="28"/>
  <c r="F701" i="28"/>
  <c r="A654" i="28"/>
  <c r="F700" i="28"/>
  <c r="A653" i="28"/>
  <c r="F647" i="28"/>
  <c r="A652" i="28"/>
  <c r="F699" i="28"/>
  <c r="A651" i="28"/>
  <c r="F553" i="28"/>
  <c r="A551" i="28"/>
  <c r="F698" i="28"/>
  <c r="A650" i="28"/>
  <c r="F697" i="28"/>
  <c r="A649" i="28"/>
  <c r="F487" i="28"/>
  <c r="A486" i="28"/>
  <c r="F614" i="28"/>
  <c r="A597" i="28"/>
  <c r="F521" i="28"/>
  <c r="A524" i="28"/>
  <c r="F696" i="28"/>
  <c r="A648" i="28"/>
  <c r="F542" i="28"/>
  <c r="A526" i="28"/>
  <c r="F695" i="28"/>
  <c r="A647" i="28"/>
  <c r="F694" i="28"/>
  <c r="A646" i="28"/>
  <c r="F693" i="28"/>
  <c r="A645" i="28"/>
  <c r="F692" i="28"/>
  <c r="A644" i="28"/>
  <c r="F525" i="28"/>
  <c r="A534" i="28"/>
  <c r="F691" i="28"/>
  <c r="A643" i="28"/>
  <c r="F486" i="28"/>
  <c r="A487" i="28"/>
  <c r="F690" i="28"/>
  <c r="A642" i="28"/>
  <c r="F689" i="28"/>
  <c r="A641" i="28"/>
  <c r="F560" i="28"/>
  <c r="A557" i="28"/>
  <c r="F547" i="28"/>
  <c r="A545" i="28"/>
  <c r="F511" i="28"/>
  <c r="A511" i="28"/>
  <c r="I688" i="28"/>
  <c r="F688" i="28"/>
  <c r="D640" i="28"/>
  <c r="A640" i="28"/>
  <c r="C127" i="30"/>
  <c r="D126" i="30"/>
  <c r="C126" i="30"/>
  <c r="D125" i="30"/>
  <c r="C125" i="30"/>
  <c r="D124" i="30"/>
  <c r="C124" i="30"/>
  <c r="D123" i="30"/>
  <c r="C123" i="30"/>
  <c r="D122" i="30"/>
  <c r="C122" i="30"/>
  <c r="D121" i="30"/>
  <c r="C121" i="30"/>
  <c r="D120" i="30"/>
  <c r="C120" i="30"/>
  <c r="C119" i="30"/>
  <c r="D118" i="30"/>
  <c r="C118" i="30"/>
  <c r="D117" i="30"/>
  <c r="C117" i="30"/>
  <c r="D116" i="30"/>
  <c r="C116" i="30"/>
  <c r="D115" i="30"/>
  <c r="C115" i="30"/>
  <c r="D114" i="30"/>
  <c r="C114" i="30"/>
  <c r="D113" i="30"/>
  <c r="C113" i="30"/>
  <c r="C112" i="30"/>
  <c r="D111" i="30"/>
  <c r="C111" i="30"/>
  <c r="D110" i="30"/>
  <c r="C110" i="30"/>
  <c r="D109" i="30"/>
  <c r="C109" i="30"/>
  <c r="D108" i="30"/>
  <c r="C108" i="30"/>
  <c r="C107" i="30"/>
  <c r="D106" i="30"/>
  <c r="C106" i="30"/>
  <c r="D105" i="30"/>
  <c r="C105" i="30"/>
  <c r="D104" i="30"/>
  <c r="C104" i="30"/>
  <c r="D103" i="30"/>
  <c r="C103" i="30"/>
  <c r="C102" i="30"/>
  <c r="D101" i="30"/>
  <c r="C101" i="30"/>
  <c r="D100" i="30"/>
  <c r="C100" i="30"/>
  <c r="D99" i="30"/>
  <c r="C99" i="30"/>
  <c r="D88" i="30"/>
  <c r="C88" i="30"/>
  <c r="C87" i="30"/>
  <c r="D86" i="30"/>
  <c r="C86" i="30"/>
  <c r="D85" i="30"/>
  <c r="C85" i="30"/>
  <c r="D84" i="30"/>
  <c r="C84" i="30"/>
  <c r="D83" i="30"/>
  <c r="C83" i="30"/>
  <c r="D82" i="30"/>
  <c r="C82" i="30"/>
  <c r="D81" i="30"/>
  <c r="C81" i="30"/>
  <c r="D80" i="30"/>
  <c r="C80" i="30"/>
  <c r="D79" i="30"/>
  <c r="C79" i="30"/>
  <c r="D78" i="30"/>
  <c r="C78" i="30"/>
  <c r="D77" i="30"/>
  <c r="C77" i="30"/>
  <c r="D76" i="30"/>
  <c r="C76" i="30"/>
  <c r="D75" i="30"/>
  <c r="C75" i="30"/>
  <c r="D74" i="30"/>
  <c r="C74" i="30"/>
  <c r="C73" i="30"/>
  <c r="D72" i="30"/>
  <c r="C72" i="30"/>
  <c r="D71" i="30"/>
  <c r="C71" i="30"/>
  <c r="D70" i="30"/>
  <c r="C70" i="30"/>
  <c r="D69" i="30"/>
  <c r="C69" i="30"/>
  <c r="C68" i="30"/>
  <c r="D67" i="30"/>
  <c r="C67" i="30"/>
  <c r="D66" i="30"/>
  <c r="C66" i="30"/>
  <c r="D65" i="30"/>
  <c r="C65" i="30"/>
  <c r="D64" i="30"/>
  <c r="C64" i="30"/>
  <c r="D63" i="30"/>
  <c r="C63" i="30"/>
  <c r="D62" i="30"/>
  <c r="C62" i="30"/>
  <c r="D61" i="30"/>
  <c r="C61" i="30"/>
  <c r="C60" i="30"/>
  <c r="C40" i="30"/>
  <c r="D40" i="30" s="1"/>
  <c r="C32" i="30"/>
  <c r="C39" i="30"/>
  <c r="C37" i="30"/>
  <c r="C38" i="30"/>
  <c r="C35" i="30"/>
  <c r="C31" i="30"/>
  <c r="C36" i="30"/>
  <c r="C34" i="30"/>
  <c r="C33" i="30"/>
  <c r="C16" i="30"/>
  <c r="D16" i="30" s="1"/>
  <c r="C8" i="30"/>
  <c r="C14" i="30"/>
  <c r="C15" i="30"/>
  <c r="C13" i="30"/>
  <c r="C11" i="30"/>
  <c r="C7" i="30"/>
  <c r="C10" i="30"/>
  <c r="C12" i="30"/>
  <c r="C9" i="30"/>
  <c r="C140" i="24"/>
  <c r="C134" i="24"/>
  <c r="D34" i="30" l="1"/>
  <c r="D31" i="30"/>
  <c r="D39" i="30"/>
  <c r="D33" i="30"/>
  <c r="D35" i="30"/>
  <c r="D32" i="30"/>
  <c r="D38" i="30"/>
  <c r="D13" i="30"/>
  <c r="D36" i="30"/>
  <c r="D37" i="30"/>
  <c r="D12" i="30"/>
  <c r="D10" i="30"/>
  <c r="D15" i="30"/>
  <c r="D7" i="30"/>
  <c r="D14" i="30"/>
  <c r="D9" i="30"/>
  <c r="D11" i="30"/>
  <c r="D8" i="30"/>
  <c r="C145" i="24"/>
  <c r="C132" i="24"/>
  <c r="C121" i="24"/>
  <c r="C114" i="24"/>
  <c r="B1133" i="25" l="1"/>
  <c r="B1163" i="25"/>
  <c r="C152" i="24" s="1"/>
  <c r="F1163" i="25"/>
  <c r="G1163" i="25"/>
  <c r="C153" i="24" s="1"/>
  <c r="E1163" i="25"/>
  <c r="C154" i="24" s="1"/>
  <c r="F1133" i="25"/>
  <c r="G1133" i="25"/>
  <c r="E1133" i="25"/>
  <c r="C127" i="24" l="1"/>
  <c r="Q1140" i="25" l="1"/>
  <c r="Q1137" i="25"/>
  <c r="Q1136" i="25"/>
  <c r="Q1139" i="25"/>
  <c r="Q1138" i="25"/>
  <c r="Q1143" i="25"/>
  <c r="Q1144" i="25"/>
  <c r="Q1141" i="25"/>
  <c r="Q1147" i="25"/>
  <c r="Q1145" i="25"/>
  <c r="Q1146" i="25"/>
  <c r="Q1150" i="25"/>
  <c r="Q1149" i="25"/>
  <c r="Q1151" i="25"/>
  <c r="Q1142" i="25"/>
  <c r="C144" i="24" s="1"/>
  <c r="Q1152" i="25"/>
  <c r="Q1148" i="25"/>
  <c r="M1142" i="25"/>
  <c r="M1136" i="25"/>
  <c r="M1137" i="25"/>
  <c r="M1140" i="25"/>
  <c r="M1138" i="25"/>
  <c r="M1143" i="25"/>
  <c r="M1139" i="25"/>
  <c r="M1141" i="25"/>
  <c r="M1146" i="25"/>
  <c r="M1147" i="25"/>
  <c r="M1150" i="25"/>
  <c r="M1149" i="25"/>
  <c r="M1148" i="25"/>
  <c r="M1151" i="25"/>
  <c r="M1144" i="25"/>
  <c r="C138" i="24" s="1"/>
  <c r="M1152" i="25"/>
  <c r="M1145" i="25"/>
  <c r="N42" i="25"/>
  <c r="J42" i="25"/>
  <c r="G36" i="25"/>
  <c r="F36" i="25"/>
  <c r="C101" i="24" s="1"/>
  <c r="E36" i="25"/>
  <c r="C106" i="24"/>
  <c r="C99" i="24"/>
  <c r="B36" i="25"/>
  <c r="C98" i="24" s="1"/>
  <c r="C100" i="24" l="1"/>
  <c r="C33" i="24" l="1"/>
  <c r="G15" i="21" l="1"/>
  <c r="G10" i="21"/>
  <c r="G16" i="21"/>
  <c r="G36" i="21"/>
  <c r="G37" i="21"/>
  <c r="G11" i="21"/>
  <c r="G22" i="21"/>
  <c r="G23" i="21"/>
  <c r="G9" i="21"/>
  <c r="G17" i="21"/>
  <c r="G24" i="21"/>
  <c r="G25" i="21"/>
  <c r="G26" i="21"/>
  <c r="G27" i="21"/>
  <c r="G28" i="21"/>
  <c r="G29" i="21"/>
  <c r="G12" i="21"/>
  <c r="G30" i="21"/>
  <c r="G18" i="21"/>
  <c r="G14" i="21"/>
  <c r="G31" i="21"/>
  <c r="G13" i="21"/>
  <c r="G19" i="21"/>
  <c r="G20" i="21"/>
  <c r="G32" i="21"/>
  <c r="G33" i="21"/>
  <c r="G34" i="21"/>
  <c r="G35" i="21"/>
  <c r="G21" i="21"/>
  <c r="C33" i="21"/>
  <c r="C34" i="21"/>
  <c r="C35" i="21"/>
  <c r="C36" i="21"/>
  <c r="C37" i="21"/>
  <c r="C32" i="21"/>
  <c r="C70" i="21"/>
  <c r="C24" i="24" s="1"/>
  <c r="C71" i="21"/>
  <c r="C72" i="21"/>
  <c r="C73" i="21"/>
  <c r="C74" i="21"/>
  <c r="C75" i="21"/>
  <c r="C98" i="32" l="1"/>
  <c r="B98" i="32"/>
  <c r="C76" i="21"/>
  <c r="C27" i="24" s="1"/>
  <c r="C77" i="21"/>
  <c r="D98" i="32" s="1"/>
  <c r="D203" i="21"/>
  <c r="D204" i="21"/>
  <c r="D205" i="21"/>
  <c r="D206" i="21"/>
  <c r="D207" i="21"/>
  <c r="D208" i="21"/>
  <c r="D209" i="21"/>
  <c r="D210" i="21"/>
  <c r="D211" i="21"/>
  <c r="D212" i="21"/>
  <c r="D213" i="21"/>
  <c r="D214" i="21"/>
  <c r="D215" i="21"/>
  <c r="D202" i="21"/>
  <c r="H203" i="21"/>
  <c r="H204" i="21"/>
  <c r="H205" i="21"/>
  <c r="H206" i="21"/>
  <c r="H207" i="21"/>
  <c r="H208" i="21"/>
  <c r="H209" i="21"/>
  <c r="H210" i="21"/>
  <c r="H211" i="21"/>
  <c r="H212" i="21"/>
  <c r="H213" i="21"/>
  <c r="H214" i="21"/>
  <c r="H215" i="21"/>
  <c r="H202" i="21"/>
  <c r="C15" i="24" s="1"/>
  <c r="H50" i="21"/>
  <c r="H51" i="21"/>
  <c r="H52" i="21"/>
  <c r="H53" i="21"/>
  <c r="H49" i="21"/>
  <c r="B13" i="32"/>
  <c r="B14" i="32"/>
  <c r="B12" i="32"/>
  <c r="B15" i="32"/>
  <c r="B11" i="32"/>
  <c r="B16" i="32"/>
  <c r="B19" i="32"/>
  <c r="B22" i="32"/>
  <c r="B21" i="32"/>
  <c r="B17" i="32"/>
  <c r="B18" i="32"/>
  <c r="B20" i="32"/>
  <c r="B23" i="32"/>
  <c r="B24" i="32"/>
  <c r="B10" i="32"/>
  <c r="B25" i="32"/>
  <c r="B26" i="32"/>
  <c r="B27" i="32"/>
  <c r="B7" i="32"/>
  <c r="B9" i="32"/>
  <c r="B8" i="32"/>
  <c r="B28" i="32"/>
  <c r="B29" i="32"/>
  <c r="B38" i="32"/>
  <c r="C38" i="32"/>
  <c r="D38" i="32"/>
  <c r="B39" i="32"/>
  <c r="C39" i="32"/>
  <c r="B40" i="32"/>
  <c r="C40" i="32"/>
  <c r="B41" i="32"/>
  <c r="C41" i="32"/>
  <c r="B42" i="32"/>
  <c r="C42" i="32"/>
  <c r="B48" i="32"/>
  <c r="B49" i="32"/>
  <c r="B50" i="32"/>
  <c r="B51" i="32"/>
  <c r="C51" i="32"/>
  <c r="D51" i="32"/>
  <c r="B52" i="32"/>
  <c r="C52" i="32"/>
  <c r="B53" i="32"/>
  <c r="C53" i="32"/>
  <c r="B54" i="32"/>
  <c r="C54" i="32"/>
  <c r="B55" i="32"/>
  <c r="C55" i="32"/>
  <c r="B56" i="32"/>
  <c r="C56" i="32"/>
  <c r="B57" i="32"/>
  <c r="C57" i="32"/>
  <c r="B58" i="32"/>
  <c r="C58" i="32"/>
  <c r="B59" i="32"/>
  <c r="C59" i="32"/>
  <c r="B60" i="32"/>
  <c r="C60" i="32"/>
  <c r="B61" i="32"/>
  <c r="C61" i="32"/>
  <c r="B62" i="32"/>
  <c r="C62" i="32"/>
  <c r="B63" i="32"/>
  <c r="C63" i="32"/>
  <c r="B64" i="32"/>
  <c r="C64" i="32"/>
  <c r="B65" i="32"/>
  <c r="C65" i="32"/>
  <c r="B158" i="32"/>
  <c r="T19" i="32"/>
  <c r="U19" i="32"/>
  <c r="V19" i="32"/>
  <c r="T20" i="32"/>
  <c r="U20" i="32"/>
  <c r="V20" i="32"/>
  <c r="T21" i="32"/>
  <c r="U21" i="32"/>
  <c r="V21" i="32"/>
  <c r="U22" i="32"/>
  <c r="V22" i="32"/>
  <c r="T23" i="32"/>
  <c r="U23" i="32"/>
  <c r="V23" i="32"/>
  <c r="T24" i="32"/>
  <c r="U24" i="32"/>
  <c r="V24" i="32"/>
  <c r="T25" i="32"/>
  <c r="U25" i="32"/>
  <c r="V25" i="32"/>
  <c r="T26" i="32"/>
  <c r="U26" i="32"/>
  <c r="V26" i="32"/>
  <c r="T27" i="32"/>
  <c r="U27" i="32"/>
  <c r="V27" i="32"/>
  <c r="T28" i="32"/>
  <c r="U28" i="32"/>
  <c r="V28" i="32"/>
  <c r="T29" i="32"/>
  <c r="U29" i="32"/>
  <c r="V29" i="32"/>
  <c r="B88" i="32"/>
  <c r="B89" i="32"/>
  <c r="B90" i="32"/>
  <c r="C90" i="32"/>
  <c r="B91" i="32"/>
  <c r="C91" i="32"/>
  <c r="B92" i="32"/>
  <c r="C92" i="32"/>
  <c r="B93" i="32"/>
  <c r="C93" i="32"/>
  <c r="B94" i="32"/>
  <c r="C94" i="32"/>
  <c r="B95" i="32"/>
  <c r="C95" i="32"/>
  <c r="B96" i="32"/>
  <c r="C96" i="32"/>
  <c r="B97" i="32"/>
  <c r="C97" i="32"/>
  <c r="T66" i="32"/>
  <c r="T67" i="32"/>
  <c r="T68" i="32"/>
  <c r="T69" i="32"/>
  <c r="T70" i="32"/>
  <c r="T71" i="32"/>
  <c r="B124" i="32"/>
  <c r="B103" i="32"/>
  <c r="B125" i="32"/>
  <c r="C125" i="32"/>
  <c r="D125" i="32"/>
  <c r="B104" i="32"/>
  <c r="C104" i="32"/>
  <c r="D104" i="32"/>
  <c r="B126" i="32"/>
  <c r="C126" i="32"/>
  <c r="B105" i="32"/>
  <c r="C105" i="32"/>
  <c r="B127" i="32"/>
  <c r="C127" i="32"/>
  <c r="B106" i="32"/>
  <c r="C106" i="32"/>
  <c r="B128" i="32"/>
  <c r="C128" i="32"/>
  <c r="B107" i="32"/>
  <c r="C107" i="32"/>
  <c r="B129" i="32"/>
  <c r="C129" i="32"/>
  <c r="B108" i="32"/>
  <c r="C108" i="32"/>
  <c r="B130" i="32"/>
  <c r="C130" i="32"/>
  <c r="B109" i="32"/>
  <c r="C109" i="32"/>
  <c r="B131" i="32"/>
  <c r="C131" i="32"/>
  <c r="B110" i="32"/>
  <c r="C110" i="32"/>
  <c r="B132" i="32"/>
  <c r="C132" i="32"/>
  <c r="B111" i="32"/>
  <c r="C111" i="32"/>
  <c r="B112" i="32"/>
  <c r="C112" i="32"/>
  <c r="B113" i="32"/>
  <c r="C113" i="32"/>
  <c r="B114" i="32"/>
  <c r="C114" i="32"/>
  <c r="B115" i="32"/>
  <c r="C115" i="32"/>
  <c r="B116" i="32"/>
  <c r="C116" i="32"/>
  <c r="B196" i="32"/>
  <c r="B197" i="32"/>
  <c r="B198" i="32"/>
  <c r="B143" i="32"/>
  <c r="B199" i="32"/>
  <c r="C199" i="32"/>
  <c r="D199" i="32"/>
  <c r="B144" i="32"/>
  <c r="C144" i="32"/>
  <c r="D144" i="32"/>
  <c r="B200" i="32"/>
  <c r="C200" i="32"/>
  <c r="B145" i="32"/>
  <c r="C145" i="32"/>
  <c r="B201" i="32"/>
  <c r="C201" i="32"/>
  <c r="B146" i="32"/>
  <c r="C146" i="32"/>
  <c r="B202" i="32"/>
  <c r="C202" i="32"/>
  <c r="B147" i="32"/>
  <c r="C147" i="32"/>
  <c r="B203" i="32"/>
  <c r="C203" i="32"/>
  <c r="B148" i="32"/>
  <c r="C148" i="32"/>
  <c r="B204" i="32"/>
  <c r="C204" i="32"/>
  <c r="B149" i="32"/>
  <c r="C149" i="32"/>
  <c r="B150" i="32"/>
  <c r="C150" i="32"/>
  <c r="B151" i="32"/>
  <c r="C151" i="32"/>
  <c r="B152" i="32"/>
  <c r="C152" i="32"/>
  <c r="B153" i="32"/>
  <c r="C153" i="32"/>
  <c r="B179" i="32"/>
  <c r="B180" i="32"/>
  <c r="C180" i="32"/>
  <c r="D180" i="32"/>
  <c r="B159" i="32"/>
  <c r="C159" i="32"/>
  <c r="D159" i="32"/>
  <c r="B181" i="32"/>
  <c r="C181" i="32"/>
  <c r="B160" i="32"/>
  <c r="C160" i="32"/>
  <c r="B182" i="32"/>
  <c r="C182" i="32"/>
  <c r="B161" i="32"/>
  <c r="C161" i="32"/>
  <c r="B183" i="32"/>
  <c r="C183" i="32"/>
  <c r="B162" i="32"/>
  <c r="C162" i="32"/>
  <c r="B184" i="32"/>
  <c r="C184" i="32"/>
  <c r="B163" i="32"/>
  <c r="C163" i="32"/>
  <c r="B185" i="32"/>
  <c r="C185" i="32"/>
  <c r="B164" i="32"/>
  <c r="C164" i="32"/>
  <c r="B165" i="32"/>
  <c r="C165" i="32"/>
  <c r="B166" i="32"/>
  <c r="C166" i="32"/>
  <c r="B167" i="32"/>
  <c r="C167" i="32"/>
  <c r="B168" i="32"/>
  <c r="C168" i="32"/>
  <c r="B169" i="32"/>
  <c r="C169" i="32"/>
  <c r="B170" i="32"/>
  <c r="C170" i="32"/>
  <c r="B171" i="32"/>
  <c r="C171" i="32"/>
  <c r="B172" i="32"/>
  <c r="C172" i="32"/>
  <c r="B173" i="32"/>
  <c r="C173" i="32"/>
  <c r="B5" i="32"/>
  <c r="T444" i="32"/>
  <c r="U444" i="32"/>
  <c r="V444" i="32"/>
  <c r="B6" i="32"/>
  <c r="C6" i="32"/>
  <c r="D6" i="32"/>
  <c r="T445" i="32"/>
  <c r="U445" i="32"/>
  <c r="V445" i="32"/>
  <c r="C13" i="32"/>
  <c r="T446" i="32"/>
  <c r="U446" i="32"/>
  <c r="C14" i="32"/>
  <c r="T447" i="32"/>
  <c r="U447" i="32"/>
  <c r="C12" i="32"/>
  <c r="T448" i="32"/>
  <c r="U448" i="32"/>
  <c r="C15" i="32"/>
  <c r="T449" i="32"/>
  <c r="U449" i="32"/>
  <c r="C11" i="32"/>
  <c r="T450" i="32"/>
  <c r="U450" i="32"/>
  <c r="C16" i="32"/>
  <c r="T451" i="32"/>
  <c r="U451" i="32"/>
  <c r="C19" i="32"/>
  <c r="T452" i="32"/>
  <c r="U452" i="32"/>
  <c r="C22" i="32"/>
  <c r="T453" i="32"/>
  <c r="U453" i="32"/>
  <c r="C21" i="32"/>
  <c r="T454" i="32"/>
  <c r="U454" i="32"/>
  <c r="C17" i="32"/>
  <c r="T455" i="32"/>
  <c r="U455" i="32"/>
  <c r="C18" i="32"/>
  <c r="T456" i="32"/>
  <c r="U456" i="32"/>
  <c r="C20" i="32"/>
  <c r="T457" i="32"/>
  <c r="U457" i="32"/>
  <c r="C23" i="32"/>
  <c r="T458" i="32"/>
  <c r="U458" i="32"/>
  <c r="C24" i="32"/>
  <c r="T459" i="32"/>
  <c r="U459" i="32"/>
  <c r="C10" i="32"/>
  <c r="T460" i="32"/>
  <c r="U460" i="32"/>
  <c r="C25" i="32"/>
  <c r="T461" i="32"/>
  <c r="U461" i="32"/>
  <c r="C26" i="32"/>
  <c r="T462" i="32"/>
  <c r="U462" i="32"/>
  <c r="C27" i="32"/>
  <c r="C7" i="32"/>
  <c r="C9" i="32"/>
  <c r="C8" i="32"/>
  <c r="C28" i="32"/>
  <c r="C29" i="32"/>
  <c r="B30" i="32"/>
  <c r="C30" i="32"/>
  <c r="C12" i="24" l="1"/>
  <c r="T22" i="32"/>
  <c r="N8" i="25"/>
  <c r="J8" i="25"/>
  <c r="A1150" i="25"/>
  <c r="A1146" i="25"/>
  <c r="B158" i="31" s="1"/>
  <c r="A1165" i="25"/>
  <c r="G148" i="31"/>
  <c r="G149" i="31"/>
  <c r="G150" i="31"/>
  <c r="G151" i="31"/>
  <c r="G152" i="31"/>
  <c r="G153" i="31"/>
  <c r="G154" i="31"/>
  <c r="G155" i="31"/>
  <c r="G156" i="31"/>
  <c r="G157" i="31"/>
  <c r="G158" i="31"/>
  <c r="G159" i="31"/>
  <c r="G160" i="31"/>
  <c r="G161" i="31"/>
  <c r="G162" i="31"/>
  <c r="G163" i="31"/>
  <c r="H163" i="31" s="1"/>
  <c r="C148" i="31"/>
  <c r="E148" i="31"/>
  <c r="C149" i="31"/>
  <c r="E149" i="31"/>
  <c r="C150" i="31"/>
  <c r="E150" i="31"/>
  <c r="C151" i="31"/>
  <c r="E151" i="31"/>
  <c r="C152" i="31"/>
  <c r="E152" i="31"/>
  <c r="C153" i="31"/>
  <c r="E153" i="31"/>
  <c r="C154" i="31"/>
  <c r="E154" i="31"/>
  <c r="C155" i="31"/>
  <c r="E155" i="31"/>
  <c r="C156" i="31"/>
  <c r="E156" i="31"/>
  <c r="C157" i="31"/>
  <c r="E157" i="31"/>
  <c r="C158" i="31"/>
  <c r="E158" i="31"/>
  <c r="C159" i="31"/>
  <c r="E159" i="31"/>
  <c r="C160" i="31"/>
  <c r="E160" i="31"/>
  <c r="C161" i="31"/>
  <c r="E161" i="31"/>
  <c r="B162" i="31"/>
  <c r="C162" i="31"/>
  <c r="E162" i="31"/>
  <c r="C163" i="31"/>
  <c r="D163" i="31" s="1"/>
  <c r="E163" i="31"/>
  <c r="F163" i="31" s="1"/>
  <c r="A1135" i="25"/>
  <c r="B147" i="31" s="1"/>
  <c r="A170" i="25"/>
  <c r="A42" i="25"/>
  <c r="A41" i="25"/>
  <c r="B9" i="31" s="1"/>
  <c r="A8" i="25"/>
  <c r="N3765" i="25"/>
  <c r="N3764" i="25"/>
  <c r="N1487" i="25"/>
  <c r="N3763" i="25"/>
  <c r="N1232" i="25"/>
  <c r="N1203" i="25"/>
  <c r="N1337" i="25"/>
  <c r="N3762" i="25"/>
  <c r="N3761" i="25"/>
  <c r="N3760" i="25"/>
  <c r="N3759" i="25"/>
  <c r="N3758" i="25"/>
  <c r="N3757" i="25"/>
  <c r="N3756" i="25"/>
  <c r="N3755" i="25"/>
  <c r="N3754" i="25"/>
  <c r="N3753" i="25"/>
  <c r="N1336" i="25"/>
  <c r="N3752" i="25"/>
  <c r="N3751" i="25"/>
  <c r="N3750" i="25"/>
  <c r="N3749" i="25"/>
  <c r="N3748" i="25"/>
  <c r="N3747" i="25"/>
  <c r="N3746" i="25"/>
  <c r="N3745" i="25"/>
  <c r="N3744" i="25"/>
  <c r="N3743" i="25"/>
  <c r="N3742" i="25"/>
  <c r="N3741" i="25"/>
  <c r="N3740" i="25"/>
  <c r="N3739" i="25"/>
  <c r="N3738" i="25"/>
  <c r="N3737" i="25"/>
  <c r="N3736" i="25"/>
  <c r="N3735" i="25"/>
  <c r="N3734" i="25"/>
  <c r="N3733" i="25"/>
  <c r="N3732" i="25"/>
  <c r="N3731" i="25"/>
  <c r="N3730" i="25"/>
  <c r="N3729" i="25"/>
  <c r="N3728" i="25"/>
  <c r="N3727" i="25"/>
  <c r="N3726" i="25"/>
  <c r="N3725" i="25"/>
  <c r="N3724" i="25"/>
  <c r="N3723" i="25"/>
  <c r="N3722" i="25"/>
  <c r="N3721" i="25"/>
  <c r="N3720" i="25"/>
  <c r="N3719" i="25"/>
  <c r="N3718" i="25"/>
  <c r="N3717" i="25"/>
  <c r="N3716" i="25"/>
  <c r="N3715" i="25"/>
  <c r="N3714" i="25"/>
  <c r="N3713" i="25"/>
  <c r="N3712" i="25"/>
  <c r="N3711" i="25"/>
  <c r="N3710" i="25"/>
  <c r="N3709" i="25"/>
  <c r="N3708" i="25"/>
  <c r="N1486" i="25"/>
  <c r="N3707" i="25"/>
  <c r="N3706" i="25"/>
  <c r="N3705" i="25"/>
  <c r="N3704" i="25"/>
  <c r="N3703" i="25"/>
  <c r="N3702" i="25"/>
  <c r="N3701" i="25"/>
  <c r="N3700" i="25"/>
  <c r="N3699" i="25"/>
  <c r="N1485" i="25"/>
  <c r="N3698" i="25"/>
  <c r="N3697" i="25"/>
  <c r="N3696" i="25"/>
  <c r="N3695" i="25"/>
  <c r="N3694" i="25"/>
  <c r="N3693" i="25"/>
  <c r="N3692" i="25"/>
  <c r="N3691" i="25"/>
  <c r="N3690" i="25"/>
  <c r="N3689" i="25"/>
  <c r="N3688" i="25"/>
  <c r="N3687" i="25"/>
  <c r="N3686" i="25"/>
  <c r="N3685" i="25"/>
  <c r="N3684" i="25"/>
  <c r="N3683" i="25"/>
  <c r="N3682" i="25"/>
  <c r="N3681" i="25"/>
  <c r="N3680" i="25"/>
  <c r="N3679" i="25"/>
  <c r="N3678" i="25"/>
  <c r="N3677" i="25"/>
  <c r="N3676" i="25"/>
  <c r="N3675" i="25"/>
  <c r="N3674" i="25"/>
  <c r="N3673" i="25"/>
  <c r="N3672" i="25"/>
  <c r="N3671" i="25"/>
  <c r="N3670" i="25"/>
  <c r="N3669" i="25"/>
  <c r="N3668" i="25"/>
  <c r="N3667" i="25"/>
  <c r="N3666" i="25"/>
  <c r="N3665" i="25"/>
  <c r="N3664" i="25"/>
  <c r="N3663" i="25"/>
  <c r="N3662" i="25"/>
  <c r="N3661" i="25"/>
  <c r="N3660" i="25"/>
  <c r="N3659" i="25"/>
  <c r="N3658" i="25"/>
  <c r="N3657" i="25"/>
  <c r="N3656" i="25"/>
  <c r="N3655" i="25"/>
  <c r="N3654" i="25"/>
  <c r="N3653" i="25"/>
  <c r="N3652" i="25"/>
  <c r="N3651" i="25"/>
  <c r="N3650" i="25"/>
  <c r="N3649" i="25"/>
  <c r="N3648" i="25"/>
  <c r="N3647" i="25"/>
  <c r="N3646" i="25"/>
  <c r="N3645" i="25"/>
  <c r="N3644" i="25"/>
  <c r="N3643" i="25"/>
  <c r="N3642" i="25"/>
  <c r="N3641" i="25"/>
  <c r="N3640" i="25"/>
  <c r="N3639" i="25"/>
  <c r="N3638" i="25"/>
  <c r="N3637" i="25"/>
  <c r="N3636" i="25"/>
  <c r="N3635" i="25"/>
  <c r="N3634" i="25"/>
  <c r="N3633" i="25"/>
  <c r="N3632" i="25"/>
  <c r="N3631" i="25"/>
  <c r="N3630" i="25"/>
  <c r="N3629" i="25"/>
  <c r="N3628" i="25"/>
  <c r="N3627" i="25"/>
  <c r="N3626" i="25"/>
  <c r="N3625" i="25"/>
  <c r="N3624" i="25"/>
  <c r="N3623" i="25"/>
  <c r="N3622" i="25"/>
  <c r="N3621" i="25"/>
  <c r="N3620" i="25"/>
  <c r="N1484" i="25"/>
  <c r="N3619" i="25"/>
  <c r="N3618" i="25"/>
  <c r="N3617" i="25"/>
  <c r="N3616" i="25"/>
  <c r="N3615" i="25"/>
  <c r="N3614" i="25"/>
  <c r="N3613" i="25"/>
  <c r="N3612" i="25"/>
  <c r="N3611" i="25"/>
  <c r="N3610" i="25"/>
  <c r="N3609" i="25"/>
  <c r="N3608" i="25"/>
  <c r="N3607" i="25"/>
  <c r="N3606" i="25"/>
  <c r="N3605" i="25"/>
  <c r="N3604" i="25"/>
  <c r="N3603" i="25"/>
  <c r="N1250" i="25"/>
  <c r="N3602" i="25"/>
  <c r="N1195" i="25"/>
  <c r="N3601" i="25"/>
  <c r="N3600" i="25"/>
  <c r="N3599" i="25"/>
  <c r="N3598" i="25"/>
  <c r="N1483" i="25"/>
  <c r="N3597" i="25"/>
  <c r="N3596" i="25"/>
  <c r="N3595" i="25"/>
  <c r="N3594" i="25"/>
  <c r="N3593" i="25"/>
  <c r="N1482" i="25"/>
  <c r="N3592" i="25"/>
  <c r="N1335" i="25"/>
  <c r="N3591" i="25"/>
  <c r="N3590" i="25"/>
  <c r="N3589" i="25"/>
  <c r="N3588" i="25"/>
  <c r="N3587" i="25"/>
  <c r="N3586" i="25"/>
  <c r="N3585" i="25"/>
  <c r="N3584" i="25"/>
  <c r="N3583" i="25"/>
  <c r="N3582" i="25"/>
  <c r="N3581" i="25"/>
  <c r="N3580" i="25"/>
  <c r="N3579" i="25"/>
  <c r="N3578" i="25"/>
  <c r="N3577" i="25"/>
  <c r="N3576" i="25"/>
  <c r="N3575" i="25"/>
  <c r="N3574" i="25"/>
  <c r="N3573" i="25"/>
  <c r="N3572" i="25"/>
  <c r="N3571" i="25"/>
  <c r="N3570" i="25"/>
  <c r="N3569" i="25"/>
  <c r="N3568" i="25"/>
  <c r="N3567" i="25"/>
  <c r="N3566" i="25"/>
  <c r="N3565" i="25"/>
  <c r="N3564" i="25"/>
  <c r="N3563" i="25"/>
  <c r="N3562" i="25"/>
  <c r="N3561" i="25"/>
  <c r="N3560" i="25"/>
  <c r="N3559" i="25"/>
  <c r="N3558" i="25"/>
  <c r="N3557" i="25"/>
  <c r="N3556" i="25"/>
  <c r="N3555" i="25"/>
  <c r="N3554" i="25"/>
  <c r="N3553" i="25"/>
  <c r="N3552" i="25"/>
  <c r="N3551" i="25"/>
  <c r="N3550" i="25"/>
  <c r="N3549" i="25"/>
  <c r="N3548" i="25"/>
  <c r="N3547" i="25"/>
  <c r="N3546" i="25"/>
  <c r="N3545" i="25"/>
  <c r="N3544" i="25"/>
  <c r="N3543" i="25"/>
  <c r="N3542" i="25"/>
  <c r="N3541" i="25"/>
  <c r="N3540" i="25"/>
  <c r="N3539" i="25"/>
  <c r="N3538" i="25"/>
  <c r="N3537" i="25"/>
  <c r="N3536" i="25"/>
  <c r="N3535" i="25"/>
  <c r="N3534" i="25"/>
  <c r="N3533" i="25"/>
  <c r="N3532" i="25"/>
  <c r="N3531" i="25"/>
  <c r="N3530" i="25"/>
  <c r="N3529" i="25"/>
  <c r="N3528" i="25"/>
  <c r="N3527" i="25"/>
  <c r="N3526" i="25"/>
  <c r="N3525" i="25"/>
  <c r="N3524" i="25"/>
  <c r="N3523" i="25"/>
  <c r="N3522" i="25"/>
  <c r="N3521" i="25"/>
  <c r="N3520" i="25"/>
  <c r="N3519" i="25"/>
  <c r="N3518" i="25"/>
  <c r="N3517" i="25"/>
  <c r="N3516" i="25"/>
  <c r="N3515" i="25"/>
  <c r="N3514" i="25"/>
  <c r="N3513" i="25"/>
  <c r="N3512" i="25"/>
  <c r="N3511" i="25"/>
  <c r="N3510" i="25"/>
  <c r="N3509" i="25"/>
  <c r="N3508" i="25"/>
  <c r="N3507" i="25"/>
  <c r="N3506" i="25"/>
  <c r="N3505" i="25"/>
  <c r="N3504" i="25"/>
  <c r="N3503" i="25"/>
  <c r="N3502" i="25"/>
  <c r="N3501" i="25"/>
  <c r="N3500" i="25"/>
  <c r="N3499" i="25"/>
  <c r="N3498" i="25"/>
  <c r="N3497" i="25"/>
  <c r="N3496" i="25"/>
  <c r="N3495" i="25"/>
  <c r="N1334" i="25"/>
  <c r="N3494" i="25"/>
  <c r="N3493" i="25"/>
  <c r="N3492" i="25"/>
  <c r="N3491" i="25"/>
  <c r="N3490" i="25"/>
  <c r="N3489" i="25"/>
  <c r="N3488" i="25"/>
  <c r="N3487" i="25"/>
  <c r="N3486" i="25"/>
  <c r="N3485" i="25"/>
  <c r="N3484" i="25"/>
  <c r="N3483" i="25"/>
  <c r="N3482" i="25"/>
  <c r="N3481" i="25"/>
  <c r="N3480" i="25"/>
  <c r="N3479" i="25"/>
  <c r="N3478" i="25"/>
  <c r="N3477" i="25"/>
  <c r="N3476" i="25"/>
  <c r="N3475" i="25"/>
  <c r="N3474" i="25"/>
  <c r="N3473" i="25"/>
  <c r="N3472" i="25"/>
  <c r="N3471" i="25"/>
  <c r="N3470" i="25"/>
  <c r="N3469" i="25"/>
  <c r="N3468" i="25"/>
  <c r="N3467" i="25"/>
  <c r="N3466" i="25"/>
  <c r="N3465" i="25"/>
  <c r="N3464" i="25"/>
  <c r="N3463" i="25"/>
  <c r="N3462" i="25"/>
  <c r="N3461" i="25"/>
  <c r="N3460" i="25"/>
  <c r="N3459" i="25"/>
  <c r="N3458" i="25"/>
  <c r="N3457" i="25"/>
  <c r="N3456" i="25"/>
  <c r="N3455" i="25"/>
  <c r="N3454" i="25"/>
  <c r="N3453" i="25"/>
  <c r="N3452" i="25"/>
  <c r="N3451" i="25"/>
  <c r="N3450" i="25"/>
  <c r="N3449" i="25"/>
  <c r="N3448" i="25"/>
  <c r="N3447" i="25"/>
  <c r="N3446" i="25"/>
  <c r="N3445" i="25"/>
  <c r="N3444" i="25"/>
  <c r="N3443" i="25"/>
  <c r="N3442" i="25"/>
  <c r="N3441" i="25"/>
  <c r="N3440" i="25"/>
  <c r="N3439" i="25"/>
  <c r="N3438" i="25"/>
  <c r="N3437" i="25"/>
  <c r="N3436" i="25"/>
  <c r="N3435" i="25"/>
  <c r="N3434" i="25"/>
  <c r="N3433" i="25"/>
  <c r="N3432" i="25"/>
  <c r="N3431" i="25"/>
  <c r="N3430" i="25"/>
  <c r="N3429" i="25"/>
  <c r="N3428" i="25"/>
  <c r="N3427" i="25"/>
  <c r="N3426" i="25"/>
  <c r="N3425" i="25"/>
  <c r="N3424" i="25"/>
  <c r="N3423" i="25"/>
  <c r="N3422" i="25"/>
  <c r="N3421" i="25"/>
  <c r="N3420" i="25"/>
  <c r="N3419" i="25"/>
  <c r="N3418" i="25"/>
  <c r="N3417" i="25"/>
  <c r="N3416" i="25"/>
  <c r="N1481" i="25"/>
  <c r="N3415" i="25"/>
  <c r="N1480" i="25"/>
  <c r="N3414" i="25"/>
  <c r="N3413" i="25"/>
  <c r="N1479" i="25"/>
  <c r="N3412" i="25"/>
  <c r="N3411" i="25"/>
  <c r="N3410" i="25"/>
  <c r="N3409" i="25"/>
  <c r="N3408" i="25"/>
  <c r="N3407" i="25"/>
  <c r="N3406" i="25"/>
  <c r="N3405" i="25"/>
  <c r="N3404" i="25"/>
  <c r="N3403" i="25"/>
  <c r="N3402" i="25"/>
  <c r="N3401" i="25"/>
  <c r="N3400" i="25"/>
  <c r="N3399" i="25"/>
  <c r="N3398" i="25"/>
  <c r="N3397" i="25"/>
  <c r="N3396" i="25"/>
  <c r="N3395" i="25"/>
  <c r="N1478" i="25"/>
  <c r="N1333" i="25"/>
  <c r="N3394" i="25"/>
  <c r="N3393" i="25"/>
  <c r="N3392" i="25"/>
  <c r="N3391" i="25"/>
  <c r="N3390" i="25"/>
  <c r="N3389" i="25"/>
  <c r="N1477" i="25"/>
  <c r="N3388" i="25"/>
  <c r="N3387" i="25"/>
  <c r="N3386" i="25"/>
  <c r="N3385" i="25"/>
  <c r="N1476" i="25"/>
  <c r="N3384" i="25"/>
  <c r="N3383" i="25"/>
  <c r="N3382" i="25"/>
  <c r="N3381" i="25"/>
  <c r="N3380" i="25"/>
  <c r="N3379" i="25"/>
  <c r="N3378" i="25"/>
  <c r="N3377" i="25"/>
  <c r="N3376" i="25"/>
  <c r="N3375" i="25"/>
  <c r="N3374" i="25"/>
  <c r="N3373" i="25"/>
  <c r="N3372" i="25"/>
  <c r="N3371" i="25"/>
  <c r="N3370" i="25"/>
  <c r="N3369" i="25"/>
  <c r="N3368" i="25"/>
  <c r="N3367" i="25"/>
  <c r="N3366" i="25"/>
  <c r="N3365" i="25"/>
  <c r="N3364" i="25"/>
  <c r="N3363" i="25"/>
  <c r="N3362" i="25"/>
  <c r="N3361" i="25"/>
  <c r="N3360" i="25"/>
  <c r="N3359" i="25"/>
  <c r="N3358" i="25"/>
  <c r="N3357" i="25"/>
  <c r="N3356" i="25"/>
  <c r="N3355" i="25"/>
  <c r="N3354" i="25"/>
  <c r="N3353" i="25"/>
  <c r="N3352" i="25"/>
  <c r="N3351" i="25"/>
  <c r="N3350" i="25"/>
  <c r="N3349" i="25"/>
  <c r="N3348" i="25"/>
  <c r="N3347" i="25"/>
  <c r="N3346" i="25"/>
  <c r="N3345" i="25"/>
  <c r="N3344" i="25"/>
  <c r="N3343" i="25"/>
  <c r="N3342" i="25"/>
  <c r="N3341" i="25"/>
  <c r="N3340" i="25"/>
  <c r="N3339" i="25"/>
  <c r="N3338" i="25"/>
  <c r="N3337" i="25"/>
  <c r="N3336" i="25"/>
  <c r="N3335" i="25"/>
  <c r="N3334" i="25"/>
  <c r="N3333" i="25"/>
  <c r="N3332" i="25"/>
  <c r="N3331" i="25"/>
  <c r="N3330" i="25"/>
  <c r="N3329" i="25"/>
  <c r="N3328" i="25"/>
  <c r="N3327" i="25"/>
  <c r="N3326" i="25"/>
  <c r="N3325" i="25"/>
  <c r="N3324" i="25"/>
  <c r="N1475" i="25"/>
  <c r="N3323" i="25"/>
  <c r="N3322" i="25"/>
  <c r="N3321" i="25"/>
  <c r="N3320" i="25"/>
  <c r="N3319" i="25"/>
  <c r="N3318" i="25"/>
  <c r="N3317" i="25"/>
  <c r="N3316" i="25"/>
  <c r="N3315" i="25"/>
  <c r="N3314" i="25"/>
  <c r="N3313" i="25"/>
  <c r="N3312" i="25"/>
  <c r="N3311" i="25"/>
  <c r="N3310" i="25"/>
  <c r="N3309" i="25"/>
  <c r="N3308" i="25"/>
  <c r="N3307" i="25"/>
  <c r="N3306" i="25"/>
  <c r="N3305" i="25"/>
  <c r="N3304" i="25"/>
  <c r="N3303" i="25"/>
  <c r="N3302" i="25"/>
  <c r="N3301" i="25"/>
  <c r="N1474" i="25"/>
  <c r="N3300" i="25"/>
  <c r="N3299" i="25"/>
  <c r="N3298" i="25"/>
  <c r="N3297" i="25"/>
  <c r="N3296" i="25"/>
  <c r="N3295" i="25"/>
  <c r="N3294" i="25"/>
  <c r="N3293" i="25"/>
  <c r="N3292" i="25"/>
  <c r="N3291" i="25"/>
  <c r="N3290" i="25"/>
  <c r="N3289" i="25"/>
  <c r="N3288" i="25"/>
  <c r="N3287" i="25"/>
  <c r="N3286" i="25"/>
  <c r="N3285" i="25"/>
  <c r="N3284" i="25"/>
  <c r="N3283" i="25"/>
  <c r="N3282" i="25"/>
  <c r="N3281" i="25"/>
  <c r="N3280" i="25"/>
  <c r="N3279" i="25"/>
  <c r="N3278" i="25"/>
  <c r="N3277" i="25"/>
  <c r="N3276" i="25"/>
  <c r="N3275" i="25"/>
  <c r="N3274" i="25"/>
  <c r="N3273" i="25"/>
  <c r="N3272" i="25"/>
  <c r="N3271" i="25"/>
  <c r="N3270" i="25"/>
  <c r="N3269" i="25"/>
  <c r="N3268" i="25"/>
  <c r="N3267" i="25"/>
  <c r="N3266" i="25"/>
  <c r="N3265" i="25"/>
  <c r="N3264" i="25"/>
  <c r="N3263" i="25"/>
  <c r="N3262" i="25"/>
  <c r="N3261" i="25"/>
  <c r="N3260" i="25"/>
  <c r="N1473" i="25"/>
  <c r="N3259" i="25"/>
  <c r="N1472" i="25"/>
  <c r="N3258" i="25"/>
  <c r="N3257" i="25"/>
  <c r="N3256" i="25"/>
  <c r="N3255" i="25"/>
  <c r="N3254" i="25"/>
  <c r="N3253" i="25"/>
  <c r="N3252" i="25"/>
  <c r="N3251" i="25"/>
  <c r="N3250" i="25"/>
  <c r="N3249" i="25"/>
  <c r="N3248" i="25"/>
  <c r="N1471" i="25"/>
  <c r="N3247" i="25"/>
  <c r="N3246" i="25"/>
  <c r="N3245" i="25"/>
  <c r="N3244" i="25"/>
  <c r="N3243" i="25"/>
  <c r="N1470" i="25"/>
  <c r="N3242" i="25"/>
  <c r="N3241" i="25"/>
  <c r="N1295" i="25"/>
  <c r="N3240" i="25"/>
  <c r="N3239" i="25"/>
  <c r="N3238" i="25"/>
  <c r="N3237" i="25"/>
  <c r="N3236" i="25"/>
  <c r="N3235" i="25"/>
  <c r="N3234" i="25"/>
  <c r="N3233" i="25"/>
  <c r="N3232" i="25"/>
  <c r="N3231" i="25"/>
  <c r="N3230" i="25"/>
  <c r="N3229" i="25"/>
  <c r="N3228" i="25"/>
  <c r="N3227" i="25"/>
  <c r="N3226" i="25"/>
  <c r="N3225" i="25"/>
  <c r="N3224" i="25"/>
  <c r="N3223" i="25"/>
  <c r="N3222" i="25"/>
  <c r="N3221" i="25"/>
  <c r="N3220" i="25"/>
  <c r="N3219" i="25"/>
  <c r="N3218" i="25"/>
  <c r="N3217" i="25"/>
  <c r="N3216" i="25"/>
  <c r="N3215" i="25"/>
  <c r="N3214" i="25"/>
  <c r="N3213" i="25"/>
  <c r="N3212" i="25"/>
  <c r="N3211" i="25"/>
  <c r="N3210" i="25"/>
  <c r="N3209" i="25"/>
  <c r="N3208" i="25"/>
  <c r="N3207" i="25"/>
  <c r="N3206" i="25"/>
  <c r="N3205" i="25"/>
  <c r="N3204" i="25"/>
  <c r="N3203" i="25"/>
  <c r="N3202" i="25"/>
  <c r="N3201" i="25"/>
  <c r="N3200" i="25"/>
  <c r="N3199" i="25"/>
  <c r="N3198" i="25"/>
  <c r="N3197" i="25"/>
  <c r="N3196" i="25"/>
  <c r="N3195" i="25"/>
  <c r="N1469" i="25"/>
  <c r="N3194" i="25"/>
  <c r="N3193" i="25"/>
  <c r="N3192" i="25"/>
  <c r="N3191" i="25"/>
  <c r="N3190" i="25"/>
  <c r="N3189" i="25"/>
  <c r="N3188" i="25"/>
  <c r="N3187" i="25"/>
  <c r="N3186" i="25"/>
  <c r="N3185" i="25"/>
  <c r="N3184" i="25"/>
  <c r="N3183" i="25"/>
  <c r="N3182" i="25"/>
  <c r="N3181" i="25"/>
  <c r="N3180" i="25"/>
  <c r="N3179" i="25"/>
  <c r="N3178" i="25"/>
  <c r="N3177" i="25"/>
  <c r="N3176" i="25"/>
  <c r="N3175" i="25"/>
  <c r="N1468" i="25"/>
  <c r="N3174" i="25"/>
  <c r="N3173" i="25"/>
  <c r="N3172" i="25"/>
  <c r="N3171" i="25"/>
  <c r="N3170" i="25"/>
  <c r="N3169" i="25"/>
  <c r="N3168" i="25"/>
  <c r="N3167" i="25"/>
  <c r="N3166" i="25"/>
  <c r="N3165" i="25"/>
  <c r="N3164" i="25"/>
  <c r="N3163" i="25"/>
  <c r="N3162" i="25"/>
  <c r="N3161" i="25"/>
  <c r="N3160" i="25"/>
  <c r="N3159" i="25"/>
  <c r="N3158" i="25"/>
  <c r="N3157" i="25"/>
  <c r="N3156" i="25"/>
  <c r="N3155" i="25"/>
  <c r="N3154" i="25"/>
  <c r="N3153" i="25"/>
  <c r="N3152" i="25"/>
  <c r="N3151" i="25"/>
  <c r="N3150" i="25"/>
  <c r="N3149" i="25"/>
  <c r="N3148" i="25"/>
  <c r="N3147" i="25"/>
  <c r="N3146" i="25"/>
  <c r="N3145" i="25"/>
  <c r="N3144" i="25"/>
  <c r="N3143" i="25"/>
  <c r="N3142" i="25"/>
  <c r="N3141" i="25"/>
  <c r="N3140" i="25"/>
  <c r="N3139" i="25"/>
  <c r="N3138" i="25"/>
  <c r="N3137" i="25"/>
  <c r="N3136" i="25"/>
  <c r="N3135" i="25"/>
  <c r="N3134" i="25"/>
  <c r="N3133" i="25"/>
  <c r="N3132" i="25"/>
  <c r="N3131" i="25"/>
  <c r="N3130" i="25"/>
  <c r="N3129" i="25"/>
  <c r="N3128" i="25"/>
  <c r="N3127" i="25"/>
  <c r="N3126" i="25"/>
  <c r="N3125" i="25"/>
  <c r="N3124" i="25"/>
  <c r="N3123" i="25"/>
  <c r="N3122" i="25"/>
  <c r="N3121" i="25"/>
  <c r="N3120" i="25"/>
  <c r="N3119" i="25"/>
  <c r="N3118" i="25"/>
  <c r="N3117" i="25"/>
  <c r="N3116" i="25"/>
  <c r="N3115" i="25"/>
  <c r="N3114" i="25"/>
  <c r="N3113" i="25"/>
  <c r="N3112" i="25"/>
  <c r="N3111" i="25"/>
  <c r="N3110" i="25"/>
  <c r="N3109" i="25"/>
  <c r="N3108" i="25"/>
  <c r="N3107" i="25"/>
  <c r="N3106" i="25"/>
  <c r="N3105" i="25"/>
  <c r="N3104" i="25"/>
  <c r="N3103" i="25"/>
  <c r="N3102" i="25"/>
  <c r="N3101" i="25"/>
  <c r="N3100" i="25"/>
  <c r="N3099" i="25"/>
  <c r="N3098" i="25"/>
  <c r="N3097" i="25"/>
  <c r="N3096" i="25"/>
  <c r="N3095" i="25"/>
  <c r="N3094" i="25"/>
  <c r="N3093" i="25"/>
  <c r="N3092" i="25"/>
  <c r="N3091" i="25"/>
  <c r="N3090" i="25"/>
  <c r="N3089" i="25"/>
  <c r="N3088" i="25"/>
  <c r="N3087" i="25"/>
  <c r="N3086" i="25"/>
  <c r="N3085" i="25"/>
  <c r="N3084" i="25"/>
  <c r="N3083" i="25"/>
  <c r="N3082" i="25"/>
  <c r="N3081" i="25"/>
  <c r="N3080" i="25"/>
  <c r="N3079" i="25"/>
  <c r="N3078" i="25"/>
  <c r="N3077" i="25"/>
  <c r="N3076" i="25"/>
  <c r="N3075" i="25"/>
  <c r="N3074" i="25"/>
  <c r="N3073" i="25"/>
  <c r="N3072" i="25"/>
  <c r="N3071" i="25"/>
  <c r="N3070" i="25"/>
  <c r="N3069" i="25"/>
  <c r="N3068" i="25"/>
  <c r="N3067" i="25"/>
  <c r="N3066" i="25"/>
  <c r="N3065" i="25"/>
  <c r="N3064" i="25"/>
  <c r="N3063" i="25"/>
  <c r="N3062" i="25"/>
  <c r="N3061" i="25"/>
  <c r="N3060" i="25"/>
  <c r="N3059" i="25"/>
  <c r="N3058" i="25"/>
  <c r="N3057" i="25"/>
  <c r="N3056" i="25"/>
  <c r="N3055" i="25"/>
  <c r="N3054" i="25"/>
  <c r="N3053" i="25"/>
  <c r="N3052" i="25"/>
  <c r="N3051" i="25"/>
  <c r="N3050" i="25"/>
  <c r="N3049" i="25"/>
  <c r="N3048" i="25"/>
  <c r="N3047" i="25"/>
  <c r="N3046" i="25"/>
  <c r="N3045" i="25"/>
  <c r="N3044" i="25"/>
  <c r="N3043" i="25"/>
  <c r="N3042" i="25"/>
  <c r="N3041" i="25"/>
  <c r="N3040" i="25"/>
  <c r="N3039" i="25"/>
  <c r="N3038" i="25"/>
  <c r="N3037" i="25"/>
  <c r="N3036" i="25"/>
  <c r="N3035" i="25"/>
  <c r="N3034" i="25"/>
  <c r="N3033" i="25"/>
  <c r="N3032" i="25"/>
  <c r="N3031" i="25"/>
  <c r="N3030" i="25"/>
  <c r="N3029" i="25"/>
  <c r="N3028" i="25"/>
  <c r="N3027" i="25"/>
  <c r="N3026" i="25"/>
  <c r="N3025" i="25"/>
  <c r="N3024" i="25"/>
  <c r="N3023" i="25"/>
  <c r="N3022" i="25"/>
  <c r="N3021" i="25"/>
  <c r="N3020" i="25"/>
  <c r="N3019" i="25"/>
  <c r="N3018" i="25"/>
  <c r="N3017" i="25"/>
  <c r="N3016" i="25"/>
  <c r="N3015" i="25"/>
  <c r="N3014" i="25"/>
  <c r="N3013" i="25"/>
  <c r="N3012" i="25"/>
  <c r="N3011" i="25"/>
  <c r="N3010" i="25"/>
  <c r="N3009" i="25"/>
  <c r="N3008" i="25"/>
  <c r="N3007" i="25"/>
  <c r="N3006" i="25"/>
  <c r="N3005" i="25"/>
  <c r="N3004" i="25"/>
  <c r="N3003" i="25"/>
  <c r="N3002" i="25"/>
  <c r="N3001" i="25"/>
  <c r="N3000" i="25"/>
  <c r="N2999" i="25"/>
  <c r="N2998" i="25"/>
  <c r="N2997" i="25"/>
  <c r="N2996" i="25"/>
  <c r="N2995" i="25"/>
  <c r="N2994" i="25"/>
  <c r="N2993" i="25"/>
  <c r="N2992" i="25"/>
  <c r="N2991" i="25"/>
  <c r="N2990" i="25"/>
  <c r="N2989" i="25"/>
  <c r="N2988" i="25"/>
  <c r="N2987" i="25"/>
  <c r="N2986" i="25"/>
  <c r="N2985" i="25"/>
  <c r="N2984" i="25"/>
  <c r="N2983" i="25"/>
  <c r="N2982" i="25"/>
  <c r="N2981" i="25"/>
  <c r="N2980" i="25"/>
  <c r="N2979" i="25"/>
  <c r="N2978" i="25"/>
  <c r="N2977" i="25"/>
  <c r="N2976" i="25"/>
  <c r="N2975" i="25"/>
  <c r="N2974" i="25"/>
  <c r="N2973" i="25"/>
  <c r="N2972" i="25"/>
  <c r="N2971" i="25"/>
  <c r="N2970" i="25"/>
  <c r="N2969" i="25"/>
  <c r="N2968" i="25"/>
  <c r="N2967" i="25"/>
  <c r="N2966" i="25"/>
  <c r="N2965" i="25"/>
  <c r="N2964" i="25"/>
  <c r="N2963" i="25"/>
  <c r="N2962" i="25"/>
  <c r="N2961" i="25"/>
  <c r="N2960" i="25"/>
  <c r="N2959" i="25"/>
  <c r="N2958" i="25"/>
  <c r="N2957" i="25"/>
  <c r="N2956" i="25"/>
  <c r="N2955" i="25"/>
  <c r="N2954" i="25"/>
  <c r="N1332" i="25"/>
  <c r="N2953" i="25"/>
  <c r="N2952" i="25"/>
  <c r="N2951" i="25"/>
  <c r="N2950" i="25"/>
  <c r="N2949" i="25"/>
  <c r="N2948" i="25"/>
  <c r="N2947" i="25"/>
  <c r="N2946" i="25"/>
  <c r="N2945" i="25"/>
  <c r="N2944" i="25"/>
  <c r="N2943" i="25"/>
  <c r="N2942" i="25"/>
  <c r="N2941" i="25"/>
  <c r="N2940" i="25"/>
  <c r="N2939" i="25"/>
  <c r="N2938" i="25"/>
  <c r="N1467" i="25"/>
  <c r="N2937" i="25"/>
  <c r="N2936" i="25"/>
  <c r="N2935" i="25"/>
  <c r="N2934" i="25"/>
  <c r="N2933" i="25"/>
  <c r="N2932" i="25"/>
  <c r="N2931" i="25"/>
  <c r="N2930" i="25"/>
  <c r="N2929" i="25"/>
  <c r="N2928" i="25"/>
  <c r="N2927" i="25"/>
  <c r="N2926" i="25"/>
  <c r="N2925" i="25"/>
  <c r="N2924" i="25"/>
  <c r="N2923" i="25"/>
  <c r="N2922" i="25"/>
  <c r="N2921" i="25"/>
  <c r="N2920" i="25"/>
  <c r="N2919" i="25"/>
  <c r="N2918" i="25"/>
  <c r="N2917" i="25"/>
  <c r="N2916" i="25"/>
  <c r="N2915" i="25"/>
  <c r="N2914" i="25"/>
  <c r="N2913" i="25"/>
  <c r="N2912" i="25"/>
  <c r="N2911" i="25"/>
  <c r="N2910" i="25"/>
  <c r="N2909" i="25"/>
  <c r="N2908" i="25"/>
  <c r="N2907" i="25"/>
  <c r="N2906" i="25"/>
  <c r="N2905" i="25"/>
  <c r="N2904" i="25"/>
  <c r="N2903" i="25"/>
  <c r="N2902" i="25"/>
  <c r="N2901" i="25"/>
  <c r="N2900" i="25"/>
  <c r="N2899" i="25"/>
  <c r="N2898" i="25"/>
  <c r="N2897" i="25"/>
  <c r="N2896" i="25"/>
  <c r="N2895" i="25"/>
  <c r="N2894" i="25"/>
  <c r="N2893" i="25"/>
  <c r="N2892" i="25"/>
  <c r="N2891" i="25"/>
  <c r="N2890" i="25"/>
  <c r="N2889" i="25"/>
  <c r="N2888" i="25"/>
  <c r="N2887" i="25"/>
  <c r="N2886" i="25"/>
  <c r="N2885" i="25"/>
  <c r="N2884" i="25"/>
  <c r="N2883" i="25"/>
  <c r="N2882" i="25"/>
  <c r="N2881" i="25"/>
  <c r="N2880" i="25"/>
  <c r="N2879" i="25"/>
  <c r="N2878" i="25"/>
  <c r="N2877" i="25"/>
  <c r="N2876" i="25"/>
  <c r="N2875" i="25"/>
  <c r="N2874" i="25"/>
  <c r="N2873" i="25"/>
  <c r="N2872" i="25"/>
  <c r="N2871" i="25"/>
  <c r="N2870" i="25"/>
  <c r="N2869" i="25"/>
  <c r="N2868" i="25"/>
  <c r="N2867" i="25"/>
  <c r="N2866" i="25"/>
  <c r="N2865" i="25"/>
  <c r="N2864" i="25"/>
  <c r="N2863" i="25"/>
  <c r="N2862" i="25"/>
  <c r="N2861" i="25"/>
  <c r="N2860" i="25"/>
  <c r="N2859" i="25"/>
  <c r="N2858" i="25"/>
  <c r="N1466" i="25"/>
  <c r="N2857" i="25"/>
  <c r="N2856" i="25"/>
  <c r="N2855" i="25"/>
  <c r="N2854" i="25"/>
  <c r="N2853" i="25"/>
  <c r="N2852" i="25"/>
  <c r="N2851" i="25"/>
  <c r="N2850" i="25"/>
  <c r="N2849" i="25"/>
  <c r="N2848" i="25"/>
  <c r="N2847" i="25"/>
  <c r="N2846" i="25"/>
  <c r="N2845" i="25"/>
  <c r="N2844" i="25"/>
  <c r="N2843" i="25"/>
  <c r="N2842" i="25"/>
  <c r="N2841" i="25"/>
  <c r="N2840" i="25"/>
  <c r="N2839" i="25"/>
  <c r="N2838" i="25"/>
  <c r="N2837" i="25"/>
  <c r="N2836" i="25"/>
  <c r="N2835" i="25"/>
  <c r="N2834" i="25"/>
  <c r="N2833" i="25"/>
  <c r="N2832" i="25"/>
  <c r="N2831" i="25"/>
  <c r="N2830" i="25"/>
  <c r="N2829" i="25"/>
  <c r="N2828" i="25"/>
  <c r="N2827" i="25"/>
  <c r="N2826" i="25"/>
  <c r="N2825" i="25"/>
  <c r="N2824" i="25"/>
  <c r="N2823" i="25"/>
  <c r="N2822" i="25"/>
  <c r="N2821" i="25"/>
  <c r="N2820" i="25"/>
  <c r="N2819" i="25"/>
  <c r="N2818" i="25"/>
  <c r="N2817" i="25"/>
  <c r="N2816" i="25"/>
  <c r="N2815" i="25"/>
  <c r="N2814" i="25"/>
  <c r="N2813" i="25"/>
  <c r="N2812" i="25"/>
  <c r="N2811" i="25"/>
  <c r="N2810" i="25"/>
  <c r="N2809" i="25"/>
  <c r="N2808" i="25"/>
  <c r="N2807" i="25"/>
  <c r="N2806" i="25"/>
  <c r="N2805" i="25"/>
  <c r="N2804" i="25"/>
  <c r="N2803" i="25"/>
  <c r="N1465" i="25"/>
  <c r="N2802" i="25"/>
  <c r="N2801" i="25"/>
  <c r="N2800" i="25"/>
  <c r="N2799" i="25"/>
  <c r="N2798" i="25"/>
  <c r="N2797" i="25"/>
  <c r="N2796" i="25"/>
  <c r="N2795" i="25"/>
  <c r="N2794" i="25"/>
  <c r="N2793" i="25"/>
  <c r="N2792" i="25"/>
  <c r="N2791" i="25"/>
  <c r="N2790" i="25"/>
  <c r="N2789" i="25"/>
  <c r="N2788" i="25"/>
  <c r="N2787" i="25"/>
  <c r="N2786" i="25"/>
  <c r="N2785" i="25"/>
  <c r="N2784" i="25"/>
  <c r="N2783" i="25"/>
  <c r="N2782" i="25"/>
  <c r="N2781" i="25"/>
  <c r="N2780" i="25"/>
  <c r="N2779" i="25"/>
  <c r="N2778" i="25"/>
  <c r="N2777" i="25"/>
  <c r="N2776" i="25"/>
  <c r="N2775" i="25"/>
  <c r="N2774" i="25"/>
  <c r="N2773" i="25"/>
  <c r="N2772" i="25"/>
  <c r="N2771" i="25"/>
  <c r="N2770" i="25"/>
  <c r="N2769" i="25"/>
  <c r="N2768" i="25"/>
  <c r="N2767" i="25"/>
  <c r="N2766" i="25"/>
  <c r="N2765" i="25"/>
  <c r="N2764" i="25"/>
  <c r="N2763" i="25"/>
  <c r="N2762" i="25"/>
  <c r="N2761" i="25"/>
  <c r="N2760" i="25"/>
  <c r="N2759" i="25"/>
  <c r="N2758" i="25"/>
  <c r="N2757" i="25"/>
  <c r="N2756" i="25"/>
  <c r="N2755" i="25"/>
  <c r="N2754" i="25"/>
  <c r="N2753" i="25"/>
  <c r="N2752" i="25"/>
  <c r="N2751" i="25"/>
  <c r="N2750" i="25"/>
  <c r="N2749" i="25"/>
  <c r="N2748" i="25"/>
  <c r="N2747" i="25"/>
  <c r="N2746" i="25"/>
  <c r="N2745" i="25"/>
  <c r="N2744" i="25"/>
  <c r="N2743" i="25"/>
  <c r="N2742" i="25"/>
  <c r="N2741" i="25"/>
  <c r="N2740" i="25"/>
  <c r="N2739" i="25"/>
  <c r="N2738" i="25"/>
  <c r="N2737" i="25"/>
  <c r="N2736" i="25"/>
  <c r="N2735" i="25"/>
  <c r="N2734" i="25"/>
  <c r="N2733" i="25"/>
  <c r="N2732" i="25"/>
  <c r="N1464" i="25"/>
  <c r="N2731" i="25"/>
  <c r="N2730" i="25"/>
  <c r="N2729" i="25"/>
  <c r="N1231" i="25"/>
  <c r="N2728" i="25"/>
  <c r="N1271" i="25"/>
  <c r="N2727" i="25"/>
  <c r="N2726" i="25"/>
  <c r="N1255" i="25"/>
  <c r="N1331" i="25"/>
  <c r="N2725" i="25"/>
  <c r="N2724" i="25"/>
  <c r="N2723" i="25"/>
  <c r="N2722" i="25"/>
  <c r="N2721" i="25"/>
  <c r="N2720" i="25"/>
  <c r="N2719" i="25"/>
  <c r="N2718" i="25"/>
  <c r="N2717" i="25"/>
  <c r="N2716" i="25"/>
  <c r="N2715" i="25"/>
  <c r="N2714" i="25"/>
  <c r="N2713" i="25"/>
  <c r="N2712" i="25"/>
  <c r="N2711" i="25"/>
  <c r="N2710" i="25"/>
  <c r="N2709" i="25"/>
  <c r="N2708" i="25"/>
  <c r="N2707" i="25"/>
  <c r="N2706" i="25"/>
  <c r="N2705" i="25"/>
  <c r="N2704" i="25"/>
  <c r="N2703" i="25"/>
  <c r="N2702" i="25"/>
  <c r="N2701" i="25"/>
  <c r="N2700" i="25"/>
  <c r="N2699" i="25"/>
  <c r="N2698" i="25"/>
  <c r="N2697" i="25"/>
  <c r="N2696" i="25"/>
  <c r="N1463" i="25"/>
  <c r="N2695" i="25"/>
  <c r="N2694" i="25"/>
  <c r="N2693" i="25"/>
  <c r="N2692" i="25"/>
  <c r="N2691" i="25"/>
  <c r="N2690" i="25"/>
  <c r="N2689" i="25"/>
  <c r="N2688" i="25"/>
  <c r="N2687" i="25"/>
  <c r="N2686" i="25"/>
  <c r="N2685" i="25"/>
  <c r="N2684" i="25"/>
  <c r="N2683" i="25"/>
  <c r="N2682" i="25"/>
  <c r="N2681" i="25"/>
  <c r="N2680" i="25"/>
  <c r="N2679" i="25"/>
  <c r="N2678" i="25"/>
  <c r="N2677" i="25"/>
  <c r="N2676" i="25"/>
  <c r="N2675" i="25"/>
  <c r="N2674" i="25"/>
  <c r="N2673" i="25"/>
  <c r="N2672" i="25"/>
  <c r="N2671" i="25"/>
  <c r="N2670" i="25"/>
  <c r="N2669" i="25"/>
  <c r="N2668" i="25"/>
  <c r="N1224" i="25"/>
  <c r="N2667" i="25"/>
  <c r="N2666" i="25"/>
  <c r="N1249" i="25"/>
  <c r="N1270" i="25"/>
  <c r="N2665" i="25"/>
  <c r="N2664" i="25"/>
  <c r="N2663" i="25"/>
  <c r="N1462" i="25"/>
  <c r="N1194" i="25"/>
  <c r="N1269" i="25"/>
  <c r="N2662" i="25"/>
  <c r="N1294" i="25"/>
  <c r="N1175" i="25"/>
  <c r="N1330" i="25"/>
  <c r="N2661" i="25"/>
  <c r="N1461" i="25"/>
  <c r="N2660" i="25"/>
  <c r="N2659" i="25"/>
  <c r="N2658" i="25"/>
  <c r="N2657" i="25"/>
  <c r="N2656" i="25"/>
  <c r="N2655" i="25"/>
  <c r="N2654" i="25"/>
  <c r="N2653" i="25"/>
  <c r="N1460" i="25"/>
  <c r="N2652" i="25"/>
  <c r="N2651" i="25"/>
  <c r="N2650" i="25"/>
  <c r="N2649" i="25"/>
  <c r="N2648" i="25"/>
  <c r="N2647" i="25"/>
  <c r="N2646" i="25"/>
  <c r="N2645" i="25"/>
  <c r="N2644" i="25"/>
  <c r="N2643" i="25"/>
  <c r="N1459" i="25"/>
  <c r="N2642" i="25"/>
  <c r="N1458" i="25"/>
  <c r="N2641" i="25"/>
  <c r="N2640" i="25"/>
  <c r="N1293" i="25"/>
  <c r="N2639" i="25"/>
  <c r="N2638" i="25"/>
  <c r="N1457" i="25"/>
  <c r="N1456" i="25"/>
  <c r="N2637" i="25"/>
  <c r="N1455" i="25"/>
  <c r="N1329" i="25"/>
  <c r="N1454" i="25"/>
  <c r="N2636" i="25"/>
  <c r="N2635" i="25"/>
  <c r="N2634" i="25"/>
  <c r="N2633" i="25"/>
  <c r="N2632" i="25"/>
  <c r="N2631" i="25"/>
  <c r="N2630" i="25"/>
  <c r="N2629" i="25"/>
  <c r="N2628" i="25"/>
  <c r="N2627" i="25"/>
  <c r="N2626" i="25"/>
  <c r="N2625" i="25"/>
  <c r="N1453" i="25"/>
  <c r="N1452" i="25"/>
  <c r="N1208" i="25"/>
  <c r="N1451" i="25"/>
  <c r="N2624" i="25"/>
  <c r="N2623" i="25"/>
  <c r="N2622" i="25"/>
  <c r="N2621" i="25"/>
  <c r="N2620" i="25"/>
  <c r="N2619" i="25"/>
  <c r="N1328" i="25"/>
  <c r="N1242" i="25"/>
  <c r="N2618" i="25"/>
  <c r="N1198" i="25"/>
  <c r="N1219" i="25"/>
  <c r="N2617" i="25"/>
  <c r="N1450" i="25"/>
  <c r="N2616" i="25"/>
  <c r="N2615" i="25"/>
  <c r="N1292" i="25"/>
  <c r="N2614" i="25"/>
  <c r="N1248" i="25"/>
  <c r="N2613" i="25"/>
  <c r="N2612" i="25"/>
  <c r="N1291" i="25"/>
  <c r="N2611" i="25"/>
  <c r="N1449" i="25"/>
  <c r="N1254" i="25"/>
  <c r="N2610" i="25"/>
  <c r="N1448" i="25"/>
  <c r="N2609" i="25"/>
  <c r="N1180" i="25"/>
  <c r="N1223" i="25"/>
  <c r="N1447" i="25"/>
  <c r="N1446" i="25"/>
  <c r="N2608" i="25"/>
  <c r="N2607" i="25"/>
  <c r="N1247" i="25"/>
  <c r="N2606" i="25"/>
  <c r="N1207" i="25"/>
  <c r="N1168" i="25"/>
  <c r="N2605" i="25"/>
  <c r="N1222" i="25"/>
  <c r="N1183" i="25"/>
  <c r="N2604" i="25"/>
  <c r="N2603" i="25"/>
  <c r="N1290" i="25"/>
  <c r="N1170" i="25"/>
  <c r="N2602" i="25"/>
  <c r="N1193" i="25"/>
  <c r="N2601" i="25"/>
  <c r="N2600" i="25"/>
  <c r="N2599" i="25"/>
  <c r="N2598" i="25"/>
  <c r="N2597" i="25"/>
  <c r="N2596" i="25"/>
  <c r="N1199" i="25"/>
  <c r="N2595" i="25"/>
  <c r="N1230" i="25"/>
  <c r="N1197" i="25"/>
  <c r="N1221" i="25"/>
  <c r="N1445" i="25"/>
  <c r="N2594" i="25"/>
  <c r="N2593" i="25"/>
  <c r="N1444" i="25"/>
  <c r="N2592" i="25"/>
  <c r="N2591" i="25"/>
  <c r="N1268" i="25"/>
  <c r="N2590" i="25"/>
  <c r="N2589" i="25"/>
  <c r="N2588" i="25"/>
  <c r="N1202" i="25"/>
  <c r="N2587" i="25"/>
  <c r="N1443" i="25"/>
  <c r="N1196" i="25"/>
  <c r="N2586" i="25"/>
  <c r="N2585" i="25"/>
  <c r="N2584" i="25"/>
  <c r="N1241" i="25"/>
  <c r="N1327" i="25"/>
  <c r="N2583" i="25"/>
  <c r="N1218" i="25"/>
  <c r="N2582" i="25"/>
  <c r="N2581" i="25"/>
  <c r="N2580" i="25"/>
  <c r="N2579" i="25"/>
  <c r="N1442" i="25"/>
  <c r="N2578" i="25"/>
  <c r="N2577" i="25"/>
  <c r="N2576" i="25"/>
  <c r="N2575" i="25"/>
  <c r="N2574" i="25"/>
  <c r="N2573" i="25"/>
  <c r="N2572" i="25"/>
  <c r="N2571" i="25"/>
  <c r="N1441" i="25"/>
  <c r="N2570" i="25"/>
  <c r="N2569" i="25"/>
  <c r="N2568" i="25"/>
  <c r="N2567" i="25"/>
  <c r="N1440" i="25"/>
  <c r="N2566" i="25"/>
  <c r="N2565" i="25"/>
  <c r="N2564" i="25"/>
  <c r="N2563" i="25"/>
  <c r="N2562" i="25"/>
  <c r="N2561" i="25"/>
  <c r="N2560" i="25"/>
  <c r="N1439" i="25"/>
  <c r="N1246" i="25"/>
  <c r="N1438" i="25"/>
  <c r="N1437" i="25"/>
  <c r="N1436" i="25"/>
  <c r="N1213" i="25"/>
  <c r="N1229" i="25"/>
  <c r="N1326" i="25"/>
  <c r="N1435" i="25"/>
  <c r="N1434" i="25"/>
  <c r="N1182" i="25"/>
  <c r="N1171" i="25"/>
  <c r="N2559" i="25"/>
  <c r="N2558" i="25"/>
  <c r="N2557" i="25"/>
  <c r="N2556" i="25"/>
  <c r="N2555" i="25"/>
  <c r="N1185" i="25"/>
  <c r="N2554" i="25"/>
  <c r="N2553" i="25"/>
  <c r="N2552" i="25"/>
  <c r="N1245" i="25"/>
  <c r="N2551" i="25"/>
  <c r="N2550" i="25"/>
  <c r="N2549" i="25"/>
  <c r="N2548" i="25"/>
  <c r="N2547" i="25"/>
  <c r="N2546" i="25"/>
  <c r="N1433" i="25"/>
  <c r="N2545" i="25"/>
  <c r="N2544" i="25"/>
  <c r="N2543" i="25"/>
  <c r="N2542" i="25"/>
  <c r="N2541" i="25"/>
  <c r="N1432" i="25"/>
  <c r="N2540" i="25"/>
  <c r="N1325" i="25"/>
  <c r="N2539" i="25"/>
  <c r="N2538" i="25"/>
  <c r="N2537" i="25"/>
  <c r="N1431" i="25"/>
  <c r="N1430" i="25"/>
  <c r="N2536" i="25"/>
  <c r="N2535" i="25"/>
  <c r="N2534" i="25"/>
  <c r="N2533" i="25"/>
  <c r="N1228" i="25"/>
  <c r="N1289" i="25"/>
  <c r="N1267" i="25"/>
  <c r="N1236" i="25"/>
  <c r="N2532" i="25"/>
  <c r="N2531" i="25"/>
  <c r="N2530" i="25"/>
  <c r="N2529" i="25"/>
  <c r="N1206" i="25"/>
  <c r="N2528" i="25"/>
  <c r="N1324" i="25"/>
  <c r="N2527" i="25"/>
  <c r="N2526" i="25"/>
  <c r="N2525" i="25"/>
  <c r="N1187" i="25"/>
  <c r="N1429" i="25"/>
  <c r="N2524" i="25"/>
  <c r="N1428" i="25"/>
  <c r="N1169" i="25"/>
  <c r="N1179" i="25"/>
  <c r="N1323" i="25"/>
  <c r="N2523" i="25"/>
  <c r="N2522" i="25"/>
  <c r="N2521" i="25"/>
  <c r="N2520" i="25"/>
  <c r="N2519" i="25"/>
  <c r="N2518" i="25"/>
  <c r="N1227" i="25"/>
  <c r="N2517" i="25"/>
  <c r="N2516" i="25"/>
  <c r="N2515" i="25"/>
  <c r="N2514" i="25"/>
  <c r="N1427" i="25"/>
  <c r="N2513" i="25"/>
  <c r="N2512" i="25"/>
  <c r="N2511" i="25"/>
  <c r="N2510" i="25"/>
  <c r="N2509" i="25"/>
  <c r="N2508" i="25"/>
  <c r="N2507" i="25"/>
  <c r="N1426" i="25"/>
  <c r="N2506" i="25"/>
  <c r="N2505" i="25"/>
  <c r="N2504" i="25"/>
  <c r="N2503" i="25"/>
  <c r="N2502" i="25"/>
  <c r="N2501" i="25"/>
  <c r="N2500" i="25"/>
  <c r="N2499" i="25"/>
  <c r="N2498" i="25"/>
  <c r="N2497" i="25"/>
  <c r="N2496" i="25"/>
  <c r="N2495" i="25"/>
  <c r="N2494" i="25"/>
  <c r="N2493" i="25"/>
  <c r="N2492" i="25"/>
  <c r="N2491" i="25"/>
  <c r="N2490" i="25"/>
  <c r="N2489" i="25"/>
  <c r="N2488" i="25"/>
  <c r="N2487" i="25"/>
  <c r="N2486" i="25"/>
  <c r="N2485" i="25"/>
  <c r="N2484" i="25"/>
  <c r="N2483" i="25"/>
  <c r="N2482" i="25"/>
  <c r="N2481" i="25"/>
  <c r="N2480" i="25"/>
  <c r="N2479" i="25"/>
  <c r="N2478" i="25"/>
  <c r="N2477" i="25"/>
  <c r="N2476" i="25"/>
  <c r="N2475" i="25"/>
  <c r="N2474" i="25"/>
  <c r="N2473" i="25"/>
  <c r="N2472" i="25"/>
  <c r="N2471" i="25"/>
  <c r="N2470" i="25"/>
  <c r="N2469" i="25"/>
  <c r="N2468" i="25"/>
  <c r="N2467" i="25"/>
  <c r="N2466" i="25"/>
  <c r="N2465" i="25"/>
  <c r="N2464" i="25"/>
  <c r="N2463" i="25"/>
  <c r="N2462" i="25"/>
  <c r="N2461" i="25"/>
  <c r="N2460" i="25"/>
  <c r="N2459" i="25"/>
  <c r="N2458" i="25"/>
  <c r="N2457" i="25"/>
  <c r="N2456" i="25"/>
  <c r="N2455" i="25"/>
  <c r="N2454" i="25"/>
  <c r="N2453" i="25"/>
  <c r="N2452" i="25"/>
  <c r="N2451" i="25"/>
  <c r="N2450" i="25"/>
  <c r="N2449" i="25"/>
  <c r="N2448" i="25"/>
  <c r="N2447" i="25"/>
  <c r="N2446" i="25"/>
  <c r="N2445" i="25"/>
  <c r="N2444" i="25"/>
  <c r="N2443" i="25"/>
  <c r="N2442" i="25"/>
  <c r="N2441" i="25"/>
  <c r="N2440" i="25"/>
  <c r="N2439" i="25"/>
  <c r="N2438" i="25"/>
  <c r="N2437" i="25"/>
  <c r="N2436" i="25"/>
  <c r="N2435" i="25"/>
  <c r="N2434" i="25"/>
  <c r="N2433" i="25"/>
  <c r="N2432" i="25"/>
  <c r="N2431" i="25"/>
  <c r="N2430" i="25"/>
  <c r="N1425" i="25"/>
  <c r="N2429" i="25"/>
  <c r="N2428" i="25"/>
  <c r="N2427" i="25"/>
  <c r="N2426" i="25"/>
  <c r="N2425" i="25"/>
  <c r="N2424" i="25"/>
  <c r="N1424" i="25"/>
  <c r="N2423" i="25"/>
  <c r="N2422" i="25"/>
  <c r="N2421" i="25"/>
  <c r="N2420" i="25"/>
  <c r="N1423" i="25"/>
  <c r="N2419" i="25"/>
  <c r="N2418" i="25"/>
  <c r="N2417" i="25"/>
  <c r="N2416" i="25"/>
  <c r="N2415" i="25"/>
  <c r="N2414" i="25"/>
  <c r="N2413" i="25"/>
  <c r="N1422" i="25"/>
  <c r="N2412" i="25"/>
  <c r="N1288" i="25"/>
  <c r="N2411" i="25"/>
  <c r="N2410" i="25"/>
  <c r="N2409" i="25"/>
  <c r="N1421" i="25"/>
  <c r="N2408" i="25"/>
  <c r="N2407" i="25"/>
  <c r="N2406" i="25"/>
  <c r="N1420" i="25"/>
  <c r="N2405" i="25"/>
  <c r="N2404" i="25"/>
  <c r="N2403" i="25"/>
  <c r="N1419" i="25"/>
  <c r="N2402" i="25"/>
  <c r="N2401" i="25"/>
  <c r="N2400" i="25"/>
  <c r="N2399" i="25"/>
  <c r="N2398" i="25"/>
  <c r="N2397" i="25"/>
  <c r="N2396" i="25"/>
  <c r="N1418" i="25"/>
  <c r="N2395" i="25"/>
  <c r="N1178" i="25"/>
  <c r="N1417" i="25"/>
  <c r="N2394" i="25"/>
  <c r="N2393" i="25"/>
  <c r="N2392" i="25"/>
  <c r="N2391" i="25"/>
  <c r="N2390" i="25"/>
  <c r="N2389" i="25"/>
  <c r="N2388" i="25"/>
  <c r="N2387" i="25"/>
  <c r="N2386" i="25"/>
  <c r="N2385" i="25"/>
  <c r="N2384" i="25"/>
  <c r="N2383" i="25"/>
  <c r="N2382" i="25"/>
  <c r="N1235" i="25"/>
  <c r="N1416" i="25"/>
  <c r="N2381" i="25"/>
  <c r="N2380" i="25"/>
  <c r="N2379" i="25"/>
  <c r="N2378" i="25"/>
  <c r="N1415" i="25"/>
  <c r="N2377" i="25"/>
  <c r="N2376" i="25"/>
  <c r="N1414" i="25"/>
  <c r="N2375" i="25"/>
  <c r="N2374" i="25"/>
  <c r="N1217" i="25"/>
  <c r="N2373" i="25"/>
  <c r="N2372" i="25"/>
  <c r="N2371" i="25"/>
  <c r="N2370" i="25"/>
  <c r="N2369" i="25"/>
  <c r="N2368" i="25"/>
  <c r="N2367" i="25"/>
  <c r="N2366" i="25"/>
  <c r="N2365" i="25"/>
  <c r="N2364" i="25"/>
  <c r="N2363" i="25"/>
  <c r="N2362" i="25"/>
  <c r="N2361" i="25"/>
  <c r="N2360" i="25"/>
  <c r="N2359" i="25"/>
  <c r="N2358" i="25"/>
  <c r="N2357" i="25"/>
  <c r="N1413" i="25"/>
  <c r="N2356" i="25"/>
  <c r="N2355" i="25"/>
  <c r="N2354" i="25"/>
  <c r="N2353" i="25"/>
  <c r="N2352" i="25"/>
  <c r="N2351" i="25"/>
  <c r="N2350" i="25"/>
  <c r="N2349" i="25"/>
  <c r="N2348" i="25"/>
  <c r="N2347" i="25"/>
  <c r="N2346" i="25"/>
  <c r="N2345" i="25"/>
  <c r="N2344" i="25"/>
  <c r="N2343" i="25"/>
  <c r="N2342" i="25"/>
  <c r="N2341" i="25"/>
  <c r="N2340" i="25"/>
  <c r="N2339" i="25"/>
  <c r="N2338" i="25"/>
  <c r="N2337" i="25"/>
  <c r="N2336" i="25"/>
  <c r="N2335" i="25"/>
  <c r="N1322" i="25"/>
  <c r="N2334" i="25"/>
  <c r="N2333" i="25"/>
  <c r="N2332" i="25"/>
  <c r="N2331" i="25"/>
  <c r="N2330" i="25"/>
  <c r="N2329" i="25"/>
  <c r="N1412" i="25"/>
  <c r="N2328" i="25"/>
  <c r="N1253" i="25"/>
  <c r="N1321" i="25"/>
  <c r="N1411" i="25"/>
  <c r="N2327" i="25"/>
  <c r="N2326" i="25"/>
  <c r="N1410" i="25"/>
  <c r="N2325" i="25"/>
  <c r="N1226" i="25"/>
  <c r="N1266" i="25"/>
  <c r="N1210" i="25"/>
  <c r="N1252" i="25"/>
  <c r="N1320" i="25"/>
  <c r="N1409" i="25"/>
  <c r="N2324" i="25"/>
  <c r="N2323" i="25"/>
  <c r="N1408" i="25"/>
  <c r="N1189" i="25"/>
  <c r="N2322" i="25"/>
  <c r="N2321" i="25"/>
  <c r="N1201" i="25"/>
  <c r="N2320" i="25"/>
  <c r="N2319" i="25"/>
  <c r="N2318" i="25"/>
  <c r="N2317" i="25"/>
  <c r="N1407" i="25"/>
  <c r="N1200" i="25"/>
  <c r="N1406" i="25"/>
  <c r="N1192" i="25"/>
  <c r="N1216" i="25"/>
  <c r="N1319" i="25"/>
  <c r="N1265" i="25"/>
  <c r="N2316" i="25"/>
  <c r="N2315" i="25"/>
  <c r="N2314" i="25"/>
  <c r="N2313" i="25"/>
  <c r="N1318" i="25"/>
  <c r="N1220" i="25"/>
  <c r="N2312" i="25"/>
  <c r="N1317" i="25"/>
  <c r="N1215" i="25"/>
  <c r="N2311" i="25"/>
  <c r="N2310" i="25"/>
  <c r="N1176" i="25"/>
  <c r="N1316" i="25"/>
  <c r="N2309" i="25"/>
  <c r="N1405" i="25"/>
  <c r="N1287" i="25"/>
  <c r="N1166" i="25"/>
  <c r="N2308" i="25"/>
  <c r="N2307" i="25"/>
  <c r="N2306" i="25"/>
  <c r="N2305" i="25"/>
  <c r="N2304" i="25"/>
  <c r="N2303" i="25"/>
  <c r="N2302" i="25"/>
  <c r="N2301" i="25"/>
  <c r="N2300" i="25"/>
  <c r="N2299" i="25"/>
  <c r="N2298" i="25"/>
  <c r="N2297" i="25"/>
  <c r="N1404" i="25"/>
  <c r="N2296" i="25"/>
  <c r="N2295" i="25"/>
  <c r="N1403" i="25"/>
  <c r="N2294" i="25"/>
  <c r="N2293" i="25"/>
  <c r="N2292" i="25"/>
  <c r="N2291" i="25"/>
  <c r="N2290" i="25"/>
  <c r="N2289" i="25"/>
  <c r="N2288" i="25"/>
  <c r="N2287" i="25"/>
  <c r="N2286" i="25"/>
  <c r="N2285" i="25"/>
  <c r="N2284" i="25"/>
  <c r="N2283" i="25"/>
  <c r="N2282" i="25"/>
  <c r="N2281" i="25"/>
  <c r="N2280" i="25"/>
  <c r="N2279" i="25"/>
  <c r="N2278" i="25"/>
  <c r="N2277" i="25"/>
  <c r="N2276" i="25"/>
  <c r="N2275" i="25"/>
  <c r="N2274" i="25"/>
  <c r="N2273" i="25"/>
  <c r="N2272" i="25"/>
  <c r="N2271" i="25"/>
  <c r="N2270" i="25"/>
  <c r="N2269" i="25"/>
  <c r="N2268" i="25"/>
  <c r="N2267" i="25"/>
  <c r="N2266" i="25"/>
  <c r="N2265" i="25"/>
  <c r="N1402" i="25"/>
  <c r="N2264" i="25"/>
  <c r="N2263" i="25"/>
  <c r="N2262" i="25"/>
  <c r="N2261" i="25"/>
  <c r="N1401" i="25"/>
  <c r="N2260" i="25"/>
  <c r="N2259" i="25"/>
  <c r="N2258" i="25"/>
  <c r="N2257" i="25"/>
  <c r="N2256" i="25"/>
  <c r="N2255" i="25"/>
  <c r="N2254" i="25"/>
  <c r="N2253" i="25"/>
  <c r="N2252" i="25"/>
  <c r="N2251" i="25"/>
  <c r="N2250" i="25"/>
  <c r="N2249" i="25"/>
  <c r="N2248" i="25"/>
  <c r="N2247" i="25"/>
  <c r="N2246" i="25"/>
  <c r="N2245" i="25"/>
  <c r="N2244" i="25"/>
  <c r="N2243" i="25"/>
  <c r="N2242" i="25"/>
  <c r="N2241" i="25"/>
  <c r="N2240" i="25"/>
  <c r="N2239" i="25"/>
  <c r="N2238" i="25"/>
  <c r="N1400" i="25"/>
  <c r="N2237" i="25"/>
  <c r="N2236" i="25"/>
  <c r="N2235" i="25"/>
  <c r="N2234" i="25"/>
  <c r="N2233" i="25"/>
  <c r="N2232" i="25"/>
  <c r="N2231" i="25"/>
  <c r="N2230" i="25"/>
  <c r="N2229" i="25"/>
  <c r="N2228" i="25"/>
  <c r="N2227" i="25"/>
  <c r="N2226" i="25"/>
  <c r="N2225" i="25"/>
  <c r="N2224" i="25"/>
  <c r="N2223" i="25"/>
  <c r="N2222" i="25"/>
  <c r="N2221" i="25"/>
  <c r="N2220" i="25"/>
  <c r="N1399" i="25"/>
  <c r="N2219" i="25"/>
  <c r="N2218" i="25"/>
  <c r="N2217" i="25"/>
  <c r="N2216" i="25"/>
  <c r="N2215" i="25"/>
  <c r="N2214" i="25"/>
  <c r="N2213" i="25"/>
  <c r="N2212" i="25"/>
  <c r="N2211" i="25"/>
  <c r="N2210" i="25"/>
  <c r="N2209" i="25"/>
  <c r="N2208" i="25"/>
  <c r="N2207" i="25"/>
  <c r="N2206" i="25"/>
  <c r="N2205" i="25"/>
  <c r="N2204" i="25"/>
  <c r="N2203" i="25"/>
  <c r="N2202" i="25"/>
  <c r="N2201" i="25"/>
  <c r="N2200" i="25"/>
  <c r="N2199" i="25"/>
  <c r="N2198" i="25"/>
  <c r="N2197" i="25"/>
  <c r="N2196" i="25"/>
  <c r="N2195" i="25"/>
  <c r="N2194" i="25"/>
  <c r="N2193" i="25"/>
  <c r="N2192" i="25"/>
  <c r="N2191" i="25"/>
  <c r="N2190" i="25"/>
  <c r="N2189" i="25"/>
  <c r="N1398" i="25"/>
  <c r="N2188" i="25"/>
  <c r="N2187" i="25"/>
  <c r="N2186" i="25"/>
  <c r="N2185" i="25"/>
  <c r="N2184" i="25"/>
  <c r="N2183" i="25"/>
  <c r="N2182" i="25"/>
  <c r="N2181" i="25"/>
  <c r="N2180" i="25"/>
  <c r="N1240" i="25"/>
  <c r="N1315" i="25"/>
  <c r="N2179" i="25"/>
  <c r="N2178" i="25"/>
  <c r="N2177" i="25"/>
  <c r="N2176" i="25"/>
  <c r="N2175" i="25"/>
  <c r="N2174" i="25"/>
  <c r="N2173" i="25"/>
  <c r="N2172" i="25"/>
  <c r="N2171" i="25"/>
  <c r="N2170" i="25"/>
  <c r="N2169" i="25"/>
  <c r="N2168" i="25"/>
  <c r="N2167" i="25"/>
  <c r="N2166" i="25"/>
  <c r="N2165" i="25"/>
  <c r="N2164" i="25"/>
  <c r="N2163" i="25"/>
  <c r="N2162" i="25"/>
  <c r="N2161" i="25"/>
  <c r="N2160" i="25"/>
  <c r="N2159" i="25"/>
  <c r="N2158" i="25"/>
  <c r="N2157" i="25"/>
  <c r="N2156" i="25"/>
  <c r="N2155" i="25"/>
  <c r="N2154" i="25"/>
  <c r="N2153" i="25"/>
  <c r="N2152" i="25"/>
  <c r="N2151" i="25"/>
  <c r="N2150" i="25"/>
  <c r="N2149" i="25"/>
  <c r="N2148" i="25"/>
  <c r="N2147" i="25"/>
  <c r="N2146" i="25"/>
  <c r="N2145" i="25"/>
  <c r="N2144" i="25"/>
  <c r="N2143" i="25"/>
  <c r="N2142" i="25"/>
  <c r="N2141" i="25"/>
  <c r="N2140" i="25"/>
  <c r="N2139" i="25"/>
  <c r="N2138" i="25"/>
  <c r="N2137" i="25"/>
  <c r="N2136" i="25"/>
  <c r="N2135" i="25"/>
  <c r="N2134" i="25"/>
  <c r="N2133" i="25"/>
  <c r="N2132" i="25"/>
  <c r="N2131" i="25"/>
  <c r="N2130" i="25"/>
  <c r="N2129" i="25"/>
  <c r="N2128" i="25"/>
  <c r="N2127" i="25"/>
  <c r="N2126" i="25"/>
  <c r="N2125" i="25"/>
  <c r="N2124" i="25"/>
  <c r="N2123" i="25"/>
  <c r="N2122" i="25"/>
  <c r="N2121" i="25"/>
  <c r="N2120" i="25"/>
  <c r="N2119" i="25"/>
  <c r="N2118" i="25"/>
  <c r="N2117" i="25"/>
  <c r="N2116" i="25"/>
  <c r="N2115" i="25"/>
  <c r="N2114" i="25"/>
  <c r="N2113" i="25"/>
  <c r="N2112" i="25"/>
  <c r="N2111" i="25"/>
  <c r="N2110" i="25"/>
  <c r="N2109" i="25"/>
  <c r="N2108" i="25"/>
  <c r="N2107" i="25"/>
  <c r="N2106" i="25"/>
  <c r="N2105" i="25"/>
  <c r="N1397" i="25"/>
  <c r="N2104" i="25"/>
  <c r="N2103" i="25"/>
  <c r="N2102" i="25"/>
  <c r="N2101" i="25"/>
  <c r="N2100" i="25"/>
  <c r="N2099" i="25"/>
  <c r="N2098" i="25"/>
  <c r="N1396" i="25"/>
  <c r="N2097" i="25"/>
  <c r="N2096" i="25"/>
  <c r="N2095" i="25"/>
  <c r="N1191" i="25"/>
  <c r="N2094" i="25"/>
  <c r="N2093" i="25"/>
  <c r="N2092" i="25"/>
  <c r="N2091" i="25"/>
  <c r="N2090" i="25"/>
  <c r="N2089" i="25"/>
  <c r="N2088" i="25"/>
  <c r="N2087" i="25"/>
  <c r="N2086" i="25"/>
  <c r="N2085" i="25"/>
  <c r="N2084" i="25"/>
  <c r="N2083" i="25"/>
  <c r="N2082" i="25"/>
  <c r="N2081" i="25"/>
  <c r="N2080" i="25"/>
  <c r="N2079" i="25"/>
  <c r="N1314" i="25"/>
  <c r="N2078" i="25"/>
  <c r="N2077" i="25"/>
  <c r="N2076" i="25"/>
  <c r="N1395" i="25"/>
  <c r="N2075" i="25"/>
  <c r="N2074" i="25"/>
  <c r="N2073" i="25"/>
  <c r="N1264" i="25"/>
  <c r="N2072" i="25"/>
  <c r="N2071" i="25"/>
  <c r="N2070" i="25"/>
  <c r="N1244" i="25"/>
  <c r="N2069" i="25"/>
  <c r="N1263" i="25"/>
  <c r="N2068" i="25"/>
  <c r="N1190" i="25"/>
  <c r="N2067" i="25"/>
  <c r="N1173" i="25"/>
  <c r="N2066" i="25"/>
  <c r="N1394" i="25"/>
  <c r="N2065" i="25"/>
  <c r="N1313" i="25"/>
  <c r="N2064" i="25"/>
  <c r="N1262" i="25"/>
  <c r="N2063" i="25"/>
  <c r="N1286" i="25"/>
  <c r="N2062" i="25"/>
  <c r="N1184" i="25"/>
  <c r="N2061" i="25"/>
  <c r="N2060" i="25"/>
  <c r="N2059" i="25"/>
  <c r="N2058" i="25"/>
  <c r="N2057" i="25"/>
  <c r="N2056" i="25"/>
  <c r="N2055" i="25"/>
  <c r="N2054" i="25"/>
  <c r="N2053" i="25"/>
  <c r="N1393" i="25"/>
  <c r="N2052" i="25"/>
  <c r="N2051" i="25"/>
  <c r="N2050" i="25"/>
  <c r="N2049" i="25"/>
  <c r="N2048" i="25"/>
  <c r="N2047" i="25"/>
  <c r="N2046" i="25"/>
  <c r="N2045" i="25"/>
  <c r="N2044" i="25"/>
  <c r="N2043" i="25"/>
  <c r="N2042" i="25"/>
  <c r="N2041" i="25"/>
  <c r="N2040" i="25"/>
  <c r="N2039" i="25"/>
  <c r="N2038" i="25"/>
  <c r="N2037" i="25"/>
  <c r="N2036" i="25"/>
  <c r="N2035" i="25"/>
  <c r="N2034" i="25"/>
  <c r="N2033" i="25"/>
  <c r="N2032" i="25"/>
  <c r="N2031" i="25"/>
  <c r="N2030" i="25"/>
  <c r="N2029" i="25"/>
  <c r="N2028" i="25"/>
  <c r="N2027" i="25"/>
  <c r="N2026" i="25"/>
  <c r="N2025" i="25"/>
  <c r="N2024" i="25"/>
  <c r="N2023" i="25"/>
  <c r="N2022" i="25"/>
  <c r="N2021" i="25"/>
  <c r="N2020" i="25"/>
  <c r="N2019" i="25"/>
  <c r="N2018" i="25"/>
  <c r="N2017" i="25"/>
  <c r="N2016" i="25"/>
  <c r="N2015" i="25"/>
  <c r="N2014" i="25"/>
  <c r="N2013" i="25"/>
  <c r="N2012" i="25"/>
  <c r="N1285" i="25"/>
  <c r="N2011" i="25"/>
  <c r="N2010" i="25"/>
  <c r="N1312" i="25"/>
  <c r="N2009" i="25"/>
  <c r="N1284" i="25"/>
  <c r="N1392" i="25"/>
  <c r="N1283" i="25"/>
  <c r="N2008" i="25"/>
  <c r="N2007" i="25"/>
  <c r="N2006" i="25"/>
  <c r="N2005" i="25"/>
  <c r="N2004" i="25"/>
  <c r="N2003" i="25"/>
  <c r="N2002" i="25"/>
  <c r="N2001" i="25"/>
  <c r="N2000" i="25"/>
  <c r="N1999" i="25"/>
  <c r="N1998" i="25"/>
  <c r="N1997" i="25"/>
  <c r="N1996" i="25"/>
  <c r="N1995" i="25"/>
  <c r="N1994" i="25"/>
  <c r="N1993" i="25"/>
  <c r="N1992" i="25"/>
  <c r="N1991" i="25"/>
  <c r="N1990" i="25"/>
  <c r="N1989" i="25"/>
  <c r="N1988" i="25"/>
  <c r="N1987" i="25"/>
  <c r="N1391" i="25"/>
  <c r="N1986" i="25"/>
  <c r="N1985" i="25"/>
  <c r="N1984" i="25"/>
  <c r="N1983" i="25"/>
  <c r="N1982" i="25"/>
  <c r="N1981" i="25"/>
  <c r="N1980" i="25"/>
  <c r="N1979" i="25"/>
  <c r="N1978" i="25"/>
  <c r="N1977" i="25"/>
  <c r="N1976" i="25"/>
  <c r="N1975" i="25"/>
  <c r="N1974" i="25"/>
  <c r="N1973" i="25"/>
  <c r="N1972" i="25"/>
  <c r="N1390" i="25"/>
  <c r="N1971" i="25"/>
  <c r="N1970" i="25"/>
  <c r="N1969" i="25"/>
  <c r="N1968" i="25"/>
  <c r="N1967" i="25"/>
  <c r="N1966" i="25"/>
  <c r="N1965" i="25"/>
  <c r="N1964" i="25"/>
  <c r="N1963" i="25"/>
  <c r="N1962" i="25"/>
  <c r="N1961" i="25"/>
  <c r="N1960" i="25"/>
  <c r="N1959" i="25"/>
  <c r="N1958" i="25"/>
  <c r="N1957" i="25"/>
  <c r="N1956" i="25"/>
  <c r="N1955" i="25"/>
  <c r="N1954" i="25"/>
  <c r="N1953" i="25"/>
  <c r="N1389" i="25"/>
  <c r="N1388" i="25"/>
  <c r="N1387" i="25"/>
  <c r="N1952" i="25"/>
  <c r="N1951" i="25"/>
  <c r="N1950" i="25"/>
  <c r="N1949" i="25"/>
  <c r="N1948" i="25"/>
  <c r="N1947" i="25"/>
  <c r="N1946" i="25"/>
  <c r="N1945" i="25"/>
  <c r="N1944" i="25"/>
  <c r="N1943" i="25"/>
  <c r="N1942" i="25"/>
  <c r="N1941" i="25"/>
  <c r="N1940" i="25"/>
  <c r="N1939" i="25"/>
  <c r="N1938" i="25"/>
  <c r="N1937" i="25"/>
  <c r="N1936" i="25"/>
  <c r="N1935" i="25"/>
  <c r="N1934" i="25"/>
  <c r="N1933" i="25"/>
  <c r="N1932" i="25"/>
  <c r="N1931" i="25"/>
  <c r="N1930" i="25"/>
  <c r="N1929" i="25"/>
  <c r="N1928" i="25"/>
  <c r="N1386" i="25"/>
  <c r="N1927" i="25"/>
  <c r="N1926" i="25"/>
  <c r="N1385" i="25"/>
  <c r="N1925" i="25"/>
  <c r="N1384" i="25"/>
  <c r="N1924" i="25"/>
  <c r="N1923" i="25"/>
  <c r="N1922" i="25"/>
  <c r="N1921" i="25"/>
  <c r="N1383" i="25"/>
  <c r="N1282" i="25"/>
  <c r="N1382" i="25"/>
  <c r="N1381" i="25"/>
  <c r="N1380" i="25"/>
  <c r="N1379" i="25"/>
  <c r="N1920" i="25"/>
  <c r="N1311" i="25"/>
  <c r="N1378" i="25"/>
  <c r="N1919" i="25"/>
  <c r="N1918" i="25"/>
  <c r="N1917" i="25"/>
  <c r="N1916" i="25"/>
  <c r="N1243" i="25"/>
  <c r="N1915" i="25"/>
  <c r="N1914" i="25"/>
  <c r="N1913" i="25"/>
  <c r="N1912" i="25"/>
  <c r="N1911" i="25"/>
  <c r="N1910" i="25"/>
  <c r="N1909" i="25"/>
  <c r="N1908" i="25"/>
  <c r="N1907" i="25"/>
  <c r="N1906" i="25"/>
  <c r="N1905" i="25"/>
  <c r="N1904" i="25"/>
  <c r="N1903" i="25"/>
  <c r="N1261" i="25"/>
  <c r="N1902" i="25"/>
  <c r="N1901" i="25"/>
  <c r="N1900" i="25"/>
  <c r="N1899" i="25"/>
  <c r="N1898" i="25"/>
  <c r="N1897" i="25"/>
  <c r="N1896" i="25"/>
  <c r="N1895" i="25"/>
  <c r="N1894" i="25"/>
  <c r="N1893" i="25"/>
  <c r="N1892" i="25"/>
  <c r="N1891" i="25"/>
  <c r="N1890" i="25"/>
  <c r="N1889" i="25"/>
  <c r="N1888" i="25"/>
  <c r="N1887" i="25"/>
  <c r="N1886" i="25"/>
  <c r="N1885" i="25"/>
  <c r="N1177" i="25"/>
  <c r="N1377" i="25"/>
  <c r="N1884" i="25"/>
  <c r="N1883" i="25"/>
  <c r="N1882" i="25"/>
  <c r="N1881" i="25"/>
  <c r="N1880" i="25"/>
  <c r="N1879" i="25"/>
  <c r="N1878" i="25"/>
  <c r="N1877" i="25"/>
  <c r="N1876" i="25"/>
  <c r="N1225" i="25"/>
  <c r="N1875" i="25"/>
  <c r="N1234" i="25"/>
  <c r="N1172" i="25"/>
  <c r="N1874" i="25"/>
  <c r="N1310" i="25"/>
  <c r="N1873" i="25"/>
  <c r="N1239" i="25"/>
  <c r="N1281" i="25"/>
  <c r="N1872" i="25"/>
  <c r="N1376" i="25"/>
  <c r="N1309" i="25"/>
  <c r="N1871" i="25"/>
  <c r="N1870" i="25"/>
  <c r="N1869" i="25"/>
  <c r="N1868" i="25"/>
  <c r="N1867" i="25"/>
  <c r="N1866" i="25"/>
  <c r="N1375" i="25"/>
  <c r="N1167" i="25"/>
  <c r="N1374" i="25"/>
  <c r="N1865" i="25"/>
  <c r="N1864" i="25"/>
  <c r="N1373" i="25"/>
  <c r="N1372" i="25"/>
  <c r="N1863" i="25"/>
  <c r="N1862" i="25"/>
  <c r="N1280" i="25"/>
  <c r="N1181" i="25"/>
  <c r="N1861" i="25"/>
  <c r="N1279" i="25"/>
  <c r="N1278" i="25"/>
  <c r="N1277" i="25"/>
  <c r="N1860" i="25"/>
  <c r="N1859" i="25"/>
  <c r="N1233" i="25"/>
  <c r="N1858" i="25"/>
  <c r="N1857" i="25"/>
  <c r="N1856" i="25"/>
  <c r="N1855" i="25"/>
  <c r="N1854" i="25"/>
  <c r="N1853" i="25"/>
  <c r="N1852" i="25"/>
  <c r="N1851" i="25"/>
  <c r="N1850" i="25"/>
  <c r="N1849" i="25"/>
  <c r="N1848" i="25"/>
  <c r="N1847" i="25"/>
  <c r="N1846" i="25"/>
  <c r="N1845" i="25"/>
  <c r="N1844" i="25"/>
  <c r="N1843" i="25"/>
  <c r="N1371" i="25"/>
  <c r="N1186" i="25"/>
  <c r="N1370" i="25"/>
  <c r="N1842" i="25"/>
  <c r="N1238" i="25"/>
  <c r="N1841" i="25"/>
  <c r="N1840" i="25"/>
  <c r="N1839" i="25"/>
  <c r="N1838" i="25"/>
  <c r="N1837" i="25"/>
  <c r="N1836" i="25"/>
  <c r="N1835" i="25"/>
  <c r="N1369" i="25"/>
  <c r="N1834" i="25"/>
  <c r="N1368" i="25"/>
  <c r="N1367" i="25"/>
  <c r="N1833" i="25"/>
  <c r="N1366" i="25"/>
  <c r="N1365" i="25"/>
  <c r="N1205" i="25"/>
  <c r="N1832" i="25"/>
  <c r="N1260" i="25"/>
  <c r="N1831" i="25"/>
  <c r="N1830" i="25"/>
  <c r="N1829" i="25"/>
  <c r="N1828" i="25"/>
  <c r="N1827" i="25"/>
  <c r="N1826" i="25"/>
  <c r="N1825" i="25"/>
  <c r="N1308" i="25"/>
  <c r="N1824" i="25"/>
  <c r="N1823" i="25"/>
  <c r="N1364" i="25"/>
  <c r="N1822" i="25"/>
  <c r="N1821" i="25"/>
  <c r="N1363" i="25"/>
  <c r="N1212" i="25"/>
  <c r="N1820" i="25"/>
  <c r="N1819" i="25"/>
  <c r="N1188" i="25"/>
  <c r="N1362" i="25"/>
  <c r="N1818" i="25"/>
  <c r="N1817" i="25"/>
  <c r="N1816" i="25"/>
  <c r="N1815" i="25"/>
  <c r="N1814" i="25"/>
  <c r="N1307" i="25"/>
  <c r="N1813" i="25"/>
  <c r="N1812" i="25"/>
  <c r="N1811" i="25"/>
  <c r="N1259" i="25"/>
  <c r="N1306" i="25"/>
  <c r="N1305" i="25"/>
  <c r="N1174" i="25"/>
  <c r="N1810" i="25"/>
  <c r="N1809" i="25"/>
  <c r="N1808" i="25"/>
  <c r="N1304" i="25"/>
  <c r="N1276" i="25"/>
  <c r="N1361" i="25"/>
  <c r="N1807" i="25"/>
  <c r="N1806" i="25"/>
  <c r="N1237" i="25"/>
  <c r="N1805" i="25"/>
  <c r="N1251" i="25"/>
  <c r="N1804" i="25"/>
  <c r="N1803" i="25"/>
  <c r="N1802" i="25"/>
  <c r="N1801" i="25"/>
  <c r="N1303" i="25"/>
  <c r="N1800" i="25"/>
  <c r="N1799" i="25"/>
  <c r="N1798" i="25"/>
  <c r="N1797" i="25"/>
  <c r="N1209" i="25"/>
  <c r="N1275" i="25"/>
  <c r="N1796" i="25"/>
  <c r="N1795" i="25"/>
  <c r="N1794" i="25"/>
  <c r="N1793" i="25"/>
  <c r="N1792" i="25"/>
  <c r="N1791" i="25"/>
  <c r="N1790" i="25"/>
  <c r="N1789" i="25"/>
  <c r="N1788" i="25"/>
  <c r="N1787" i="25"/>
  <c r="N1786" i="25"/>
  <c r="N1785" i="25"/>
  <c r="N1784" i="25"/>
  <c r="N1360" i="25"/>
  <c r="N1783" i="25"/>
  <c r="N1782" i="25"/>
  <c r="N1781" i="25"/>
  <c r="N1780" i="25"/>
  <c r="N1779" i="25"/>
  <c r="N1778" i="25"/>
  <c r="N1777" i="25"/>
  <c r="N1776" i="25"/>
  <c r="N1775" i="25"/>
  <c r="N1774" i="25"/>
  <c r="N1773" i="25"/>
  <c r="N1772" i="25"/>
  <c r="N1771" i="25"/>
  <c r="N1770" i="25"/>
  <c r="N1769" i="25"/>
  <c r="N1768" i="25"/>
  <c r="N1767" i="25"/>
  <c r="N1766" i="25"/>
  <c r="N1765" i="25"/>
  <c r="N1764" i="25"/>
  <c r="N1763" i="25"/>
  <c r="N1762" i="25"/>
  <c r="N1761" i="25"/>
  <c r="N1760" i="25"/>
  <c r="N1759" i="25"/>
  <c r="N1758" i="25"/>
  <c r="N1757" i="25"/>
  <c r="N1756" i="25"/>
  <c r="N1755" i="25"/>
  <c r="N1754" i="25"/>
  <c r="N1753" i="25"/>
  <c r="N1752" i="25"/>
  <c r="N1751" i="25"/>
  <c r="N1750" i="25"/>
  <c r="N1749" i="25"/>
  <c r="N1748" i="25"/>
  <c r="N1747" i="25"/>
  <c r="N1746" i="25"/>
  <c r="N1745" i="25"/>
  <c r="N1744" i="25"/>
  <c r="N1743" i="25"/>
  <c r="N1742" i="25"/>
  <c r="N1741" i="25"/>
  <c r="N1740" i="25"/>
  <c r="N1739" i="25"/>
  <c r="N1738" i="25"/>
  <c r="N1737" i="25"/>
  <c r="N1736" i="25"/>
  <c r="N1735" i="25"/>
  <c r="N1734" i="25"/>
  <c r="N1733" i="25"/>
  <c r="N1732" i="25"/>
  <c r="N1731" i="25"/>
  <c r="N1730" i="25"/>
  <c r="N1729" i="25"/>
  <c r="N1728" i="25"/>
  <c r="N1727" i="25"/>
  <c r="N1726" i="25"/>
  <c r="N1725" i="25"/>
  <c r="N1724" i="25"/>
  <c r="N1723" i="25"/>
  <c r="N1722" i="25"/>
  <c r="N1721" i="25"/>
  <c r="N1720" i="25"/>
  <c r="N1719" i="25"/>
  <c r="N1718" i="25"/>
  <c r="N1717" i="25"/>
  <c r="N1359" i="25"/>
  <c r="N1716" i="25"/>
  <c r="N1715" i="25"/>
  <c r="N1714" i="25"/>
  <c r="N1713" i="25"/>
  <c r="N1712" i="25"/>
  <c r="N1358" i="25"/>
  <c r="N1357" i="25"/>
  <c r="N1711" i="25"/>
  <c r="N1710" i="25"/>
  <c r="N1709" i="25"/>
  <c r="N1708" i="25"/>
  <c r="N1707" i="25"/>
  <c r="N1706" i="25"/>
  <c r="N1705" i="25"/>
  <c r="N1704" i="25"/>
  <c r="N1703" i="25"/>
  <c r="N1702" i="25"/>
  <c r="N1701" i="25"/>
  <c r="N1700" i="25"/>
  <c r="N1699" i="25"/>
  <c r="N1698" i="25"/>
  <c r="N1356" i="25"/>
  <c r="N1697" i="25"/>
  <c r="N1696" i="25"/>
  <c r="N1695" i="25"/>
  <c r="N1694" i="25"/>
  <c r="N1693" i="25"/>
  <c r="N1302" i="25"/>
  <c r="N1692" i="25"/>
  <c r="N1691" i="25"/>
  <c r="N1690" i="25"/>
  <c r="N1689" i="25"/>
  <c r="N1688" i="25"/>
  <c r="N1687" i="25"/>
  <c r="N1686" i="25"/>
  <c r="N1685" i="25"/>
  <c r="N1684" i="25"/>
  <c r="N1683" i="25"/>
  <c r="N1682" i="25"/>
  <c r="N1681" i="25"/>
  <c r="N1680" i="25"/>
  <c r="N1679" i="25"/>
  <c r="N1355" i="25"/>
  <c r="N1678" i="25"/>
  <c r="N1677" i="25"/>
  <c r="N1676" i="25"/>
  <c r="N1675" i="25"/>
  <c r="N1674" i="25"/>
  <c r="N1673" i="25"/>
  <c r="N1672" i="25"/>
  <c r="N1671" i="25"/>
  <c r="N1670" i="25"/>
  <c r="N1669" i="25"/>
  <c r="N1668" i="25"/>
  <c r="N1667" i="25"/>
  <c r="N1666" i="25"/>
  <c r="N1665" i="25"/>
  <c r="N1664" i="25"/>
  <c r="N1663" i="25"/>
  <c r="N1662" i="25"/>
  <c r="N1661" i="25"/>
  <c r="N1660" i="25"/>
  <c r="N1659" i="25"/>
  <c r="N1658" i="25"/>
  <c r="N1657" i="25"/>
  <c r="N1656" i="25"/>
  <c r="N1655" i="25"/>
  <c r="N1654" i="25"/>
  <c r="N1653" i="25"/>
  <c r="N1652" i="25"/>
  <c r="N1651" i="25"/>
  <c r="N1650" i="25"/>
  <c r="N1649" i="25"/>
  <c r="N1648" i="25"/>
  <c r="N1647" i="25"/>
  <c r="N1646" i="25"/>
  <c r="N1645" i="25"/>
  <c r="N1644" i="25"/>
  <c r="N1643" i="25"/>
  <c r="N1642" i="25"/>
  <c r="N1641" i="25"/>
  <c r="N1640" i="25"/>
  <c r="N1639" i="25"/>
  <c r="N1638" i="25"/>
  <c r="N1637" i="25"/>
  <c r="N1636" i="25"/>
  <c r="N1635" i="25"/>
  <c r="N1634" i="25"/>
  <c r="N1633" i="25"/>
  <c r="N1632" i="25"/>
  <c r="N1631" i="25"/>
  <c r="N1630" i="25"/>
  <c r="N1629" i="25"/>
  <c r="N1628" i="25"/>
  <c r="N1627" i="25"/>
  <c r="N1626" i="25"/>
  <c r="N1625" i="25"/>
  <c r="N1624" i="25"/>
  <c r="N1623" i="25"/>
  <c r="N1622" i="25"/>
  <c r="N1621" i="25"/>
  <c r="N1620" i="25"/>
  <c r="N1619" i="25"/>
  <c r="N1354" i="25"/>
  <c r="N1618" i="25"/>
  <c r="N1617" i="25"/>
  <c r="N1616" i="25"/>
  <c r="N1615" i="25"/>
  <c r="N1614" i="25"/>
  <c r="N1353" i="25"/>
  <c r="N1352" i="25"/>
  <c r="N1351" i="25"/>
  <c r="N1350" i="25"/>
  <c r="N1613" i="25"/>
  <c r="N1274" i="25"/>
  <c r="N1301" i="25"/>
  <c r="N1349" i="25"/>
  <c r="N1612" i="25"/>
  <c r="N1611" i="25"/>
  <c r="N1610" i="25"/>
  <c r="N1300" i="25"/>
  <c r="N1609" i="25"/>
  <c r="N1608" i="25"/>
  <c r="N1607" i="25"/>
  <c r="N1606" i="25"/>
  <c r="N1605" i="25"/>
  <c r="N1348" i="25"/>
  <c r="N1604" i="25"/>
  <c r="N1603" i="25"/>
  <c r="N1602" i="25"/>
  <c r="N1601" i="25"/>
  <c r="N1600" i="25"/>
  <c r="N1599" i="25"/>
  <c r="N1347" i="25"/>
  <c r="N1598" i="25"/>
  <c r="N1597" i="25"/>
  <c r="N1596" i="25"/>
  <c r="N1346" i="25"/>
  <c r="N1211" i="25"/>
  <c r="N1299" i="25"/>
  <c r="N1595" i="25"/>
  <c r="N1594" i="25"/>
  <c r="N1593" i="25"/>
  <c r="N1592" i="25"/>
  <c r="N1591" i="25"/>
  <c r="N1590" i="25"/>
  <c r="N1345" i="25"/>
  <c r="N1589" i="25"/>
  <c r="N1344" i="25"/>
  <c r="N1343" i="25"/>
  <c r="N1588" i="25"/>
  <c r="N1258" i="25"/>
  <c r="N1257" i="25"/>
  <c r="N1587" i="25"/>
  <c r="N1586" i="25"/>
  <c r="N1585" i="25"/>
  <c r="N1584" i="25"/>
  <c r="N1583" i="25"/>
  <c r="N1582" i="25"/>
  <c r="N1581" i="25"/>
  <c r="N1580" i="25"/>
  <c r="N1579" i="25"/>
  <c r="N1578" i="25"/>
  <c r="N1577" i="25"/>
  <c r="N1576" i="25"/>
  <c r="N1575" i="25"/>
  <c r="N1574" i="25"/>
  <c r="N1573" i="25"/>
  <c r="N1298" i="25"/>
  <c r="N1572" i="25"/>
  <c r="N1571" i="25"/>
  <c r="N1570" i="25"/>
  <c r="N1569" i="25"/>
  <c r="N1568" i="25"/>
  <c r="N1567" i="25"/>
  <c r="N1566" i="25"/>
  <c r="N1565" i="25"/>
  <c r="N1564" i="25"/>
  <c r="N1563" i="25"/>
  <c r="N1562" i="25"/>
  <c r="N1561" i="25"/>
  <c r="N1560" i="25"/>
  <c r="N1559" i="25"/>
  <c r="N1558" i="25"/>
  <c r="N1342" i="25"/>
  <c r="N1557" i="25"/>
  <c r="N1556" i="25"/>
  <c r="N1555" i="25"/>
  <c r="N1341" i="25"/>
  <c r="N1554" i="25"/>
  <c r="N1553" i="25"/>
  <c r="N1552" i="25"/>
  <c r="N1551" i="25"/>
  <c r="N1550" i="25"/>
  <c r="N1549" i="25"/>
  <c r="N1548" i="25"/>
  <c r="N1547" i="25"/>
  <c r="N1546" i="25"/>
  <c r="N1545" i="25"/>
  <c r="N1544" i="25"/>
  <c r="N1543" i="25"/>
  <c r="N1542" i="25"/>
  <c r="N1541" i="25"/>
  <c r="N1540" i="25"/>
  <c r="N1539" i="25"/>
  <c r="N1538" i="25"/>
  <c r="N1537" i="25"/>
  <c r="N1273" i="25"/>
  <c r="N1340" i="25"/>
  <c r="N1536" i="25"/>
  <c r="N1535" i="25"/>
  <c r="N1534" i="25"/>
  <c r="N1533" i="25"/>
  <c r="N1532" i="25"/>
  <c r="N1531" i="25"/>
  <c r="N1530" i="25"/>
  <c r="N1529" i="25"/>
  <c r="N1528" i="25"/>
  <c r="N1527" i="25"/>
  <c r="N1526" i="25"/>
  <c r="N1525" i="25"/>
  <c r="N1524" i="25"/>
  <c r="N1523" i="25"/>
  <c r="N1522" i="25"/>
  <c r="N1521" i="25"/>
  <c r="N1520" i="25"/>
  <c r="N1339" i="25"/>
  <c r="N1519" i="25"/>
  <c r="N1518" i="25"/>
  <c r="N1517" i="25"/>
  <c r="N1297" i="25"/>
  <c r="N1516" i="25"/>
  <c r="N1515" i="25"/>
  <c r="N1514" i="25"/>
  <c r="N1513" i="25"/>
  <c r="N1512" i="25"/>
  <c r="N1511" i="25"/>
  <c r="N1510" i="25"/>
  <c r="N1509" i="25"/>
  <c r="N1508" i="25"/>
  <c r="N1507" i="25"/>
  <c r="N1506" i="25"/>
  <c r="N1505" i="25"/>
  <c r="N1256" i="25"/>
  <c r="N1338" i="25"/>
  <c r="N1504" i="25"/>
  <c r="N1503" i="25"/>
  <c r="N1502" i="25"/>
  <c r="N1501" i="25"/>
  <c r="N1500" i="25"/>
  <c r="N1499" i="25"/>
  <c r="N1498" i="25"/>
  <c r="N1497" i="25"/>
  <c r="N1496" i="25"/>
  <c r="N1495" i="25"/>
  <c r="N1494" i="25"/>
  <c r="N1493" i="25"/>
  <c r="N1492" i="25"/>
  <c r="N1491" i="25"/>
  <c r="N1490" i="25"/>
  <c r="N1489" i="25"/>
  <c r="N1488" i="25"/>
  <c r="N1204" i="25"/>
  <c r="N1296" i="25"/>
  <c r="N1214" i="25"/>
  <c r="N1272" i="25"/>
  <c r="J3765" i="25"/>
  <c r="J3764" i="25"/>
  <c r="J1282" i="25"/>
  <c r="J1563" i="25"/>
  <c r="J3763" i="25"/>
  <c r="J1201" i="25"/>
  <c r="J1562" i="25"/>
  <c r="J3762" i="25"/>
  <c r="J3761" i="25"/>
  <c r="J1561" i="25"/>
  <c r="J3760" i="25"/>
  <c r="J3759" i="25"/>
  <c r="J1374" i="25"/>
  <c r="J3758" i="25"/>
  <c r="J3757" i="25"/>
  <c r="J1560" i="25"/>
  <c r="J3756" i="25"/>
  <c r="J3755" i="25"/>
  <c r="J3754" i="25"/>
  <c r="J3753" i="25"/>
  <c r="J3752" i="25"/>
  <c r="J3751" i="25"/>
  <c r="J3750" i="25"/>
  <c r="J3749" i="25"/>
  <c r="J3748" i="25"/>
  <c r="J3747" i="25"/>
  <c r="J3746" i="25"/>
  <c r="J3745" i="25"/>
  <c r="J3744" i="25"/>
  <c r="J3743" i="25"/>
  <c r="J3742" i="25"/>
  <c r="J3741" i="25"/>
  <c r="J3740" i="25"/>
  <c r="J3739" i="25"/>
  <c r="J1559" i="25"/>
  <c r="J3738" i="25"/>
  <c r="J3737" i="25"/>
  <c r="J3736" i="25"/>
  <c r="J3735" i="25"/>
  <c r="J3734" i="25"/>
  <c r="J3733" i="25"/>
  <c r="J3732" i="25"/>
  <c r="J3731" i="25"/>
  <c r="J3730" i="25"/>
  <c r="J3729" i="25"/>
  <c r="J3728" i="25"/>
  <c r="J3727" i="25"/>
  <c r="J3726" i="25"/>
  <c r="J3725" i="25"/>
  <c r="J3724" i="25"/>
  <c r="J3723" i="25"/>
  <c r="J3722" i="25"/>
  <c r="J3721" i="25"/>
  <c r="J3720" i="25"/>
  <c r="J3719" i="25"/>
  <c r="J3718" i="25"/>
  <c r="J3717" i="25"/>
  <c r="J3716" i="25"/>
  <c r="J3715" i="25"/>
  <c r="J1558" i="25"/>
  <c r="J3714" i="25"/>
  <c r="J3713" i="25"/>
  <c r="J3712" i="25"/>
  <c r="J1220" i="25"/>
  <c r="J3711" i="25"/>
  <c r="J3710" i="25"/>
  <c r="J3709" i="25"/>
  <c r="J1373" i="25"/>
  <c r="J3708" i="25"/>
  <c r="J3707" i="25"/>
  <c r="J3706" i="25"/>
  <c r="J3705" i="25"/>
  <c r="J3704" i="25"/>
  <c r="J3703" i="25"/>
  <c r="J3702" i="25"/>
  <c r="J3701" i="25"/>
  <c r="J1372" i="25"/>
  <c r="J3700" i="25"/>
  <c r="J3699" i="25"/>
  <c r="J3698" i="25"/>
  <c r="J3697" i="25"/>
  <c r="J3696" i="25"/>
  <c r="J1557" i="25"/>
  <c r="J1556" i="25"/>
  <c r="J3695" i="25"/>
  <c r="J3694" i="25"/>
  <c r="J3693" i="25"/>
  <c r="J3692" i="25"/>
  <c r="J3691" i="25"/>
  <c r="J3690" i="25"/>
  <c r="J3689" i="25"/>
  <c r="J3688" i="25"/>
  <c r="J3687" i="25"/>
  <c r="J3686" i="25"/>
  <c r="J1371" i="25"/>
  <c r="J3685" i="25"/>
  <c r="J3684" i="25"/>
  <c r="J3683" i="25"/>
  <c r="J1555" i="25"/>
  <c r="J3682" i="25"/>
  <c r="J3681" i="25"/>
  <c r="J3680" i="25"/>
  <c r="J3679" i="25"/>
  <c r="J1261" i="25"/>
  <c r="J3678" i="25"/>
  <c r="J3677" i="25"/>
  <c r="J1554" i="25"/>
  <c r="J3676" i="25"/>
  <c r="J3675" i="25"/>
  <c r="J3674" i="25"/>
  <c r="J3673" i="25"/>
  <c r="J3672" i="25"/>
  <c r="J3671" i="25"/>
  <c r="J3670" i="25"/>
  <c r="J3669" i="25"/>
  <c r="J3668" i="25"/>
  <c r="J3667" i="25"/>
  <c r="J1553" i="25"/>
  <c r="J3666" i="25"/>
  <c r="J3665" i="25"/>
  <c r="J3664" i="25"/>
  <c r="J3663" i="25"/>
  <c r="J1209" i="25"/>
  <c r="J1552" i="25"/>
  <c r="J3662" i="25"/>
  <c r="J3661" i="25"/>
  <c r="J3660" i="25"/>
  <c r="J3659" i="25"/>
  <c r="J3658" i="25"/>
  <c r="J3657" i="25"/>
  <c r="J3656" i="25"/>
  <c r="J3655" i="25"/>
  <c r="J1260" i="25"/>
  <c r="J1370" i="25"/>
  <c r="J1248" i="25"/>
  <c r="J3654" i="25"/>
  <c r="J3653" i="25"/>
  <c r="J3652" i="25"/>
  <c r="J3651" i="25"/>
  <c r="J3650" i="25"/>
  <c r="J3649" i="25"/>
  <c r="J3648" i="25"/>
  <c r="J3647" i="25"/>
  <c r="J3646" i="25"/>
  <c r="J3645" i="25"/>
  <c r="J3644" i="25"/>
  <c r="J3643" i="25"/>
  <c r="J1551" i="25"/>
  <c r="J3642" i="25"/>
  <c r="J3641" i="25"/>
  <c r="J3640" i="25"/>
  <c r="J3639" i="25"/>
  <c r="J3638" i="25"/>
  <c r="J3637" i="25"/>
  <c r="J3636" i="25"/>
  <c r="J3635" i="25"/>
  <c r="J3634" i="25"/>
  <c r="J3633" i="25"/>
  <c r="J3632" i="25"/>
  <c r="J3631" i="25"/>
  <c r="J3630" i="25"/>
  <c r="J3629" i="25"/>
  <c r="J3628" i="25"/>
  <c r="J3627" i="25"/>
  <c r="J3626" i="25"/>
  <c r="J3625" i="25"/>
  <c r="J3624" i="25"/>
  <c r="J3623" i="25"/>
  <c r="J3622" i="25"/>
  <c r="J3621" i="25"/>
  <c r="J3620" i="25"/>
  <c r="J1196" i="25"/>
  <c r="J3619" i="25"/>
  <c r="J1176" i="25"/>
  <c r="J3618" i="25"/>
  <c r="J3617" i="25"/>
  <c r="J3616" i="25"/>
  <c r="J3615" i="25"/>
  <c r="J3614" i="25"/>
  <c r="J3613" i="25"/>
  <c r="J3612" i="25"/>
  <c r="J3611" i="25"/>
  <c r="J3610" i="25"/>
  <c r="J3609" i="25"/>
  <c r="J3608" i="25"/>
  <c r="J3607" i="25"/>
  <c r="J3606" i="25"/>
  <c r="J3605" i="25"/>
  <c r="J3604" i="25"/>
  <c r="J3603" i="25"/>
  <c r="J3602" i="25"/>
  <c r="J3601" i="25"/>
  <c r="J3600" i="25"/>
  <c r="J3599" i="25"/>
  <c r="J3598" i="25"/>
  <c r="J3597" i="25"/>
  <c r="J3596" i="25"/>
  <c r="J3595" i="25"/>
  <c r="J3594" i="25"/>
  <c r="J3593" i="25"/>
  <c r="J3592" i="25"/>
  <c r="J3591" i="25"/>
  <c r="J3590" i="25"/>
  <c r="J3589" i="25"/>
  <c r="J3588" i="25"/>
  <c r="J3587" i="25"/>
  <c r="J3586" i="25"/>
  <c r="J3585" i="25"/>
  <c r="J3584" i="25"/>
  <c r="J3583" i="25"/>
  <c r="J3582" i="25"/>
  <c r="J3581" i="25"/>
  <c r="J3580" i="25"/>
  <c r="J3579" i="25"/>
  <c r="J3578" i="25"/>
  <c r="J3577" i="25"/>
  <c r="J3576" i="25"/>
  <c r="J3575" i="25"/>
  <c r="J3574" i="25"/>
  <c r="J3573" i="25"/>
  <c r="J3572" i="25"/>
  <c r="J1369" i="25"/>
  <c r="J3571" i="25"/>
  <c r="J3570" i="25"/>
  <c r="J3569" i="25"/>
  <c r="J3568" i="25"/>
  <c r="J3567" i="25"/>
  <c r="J3566" i="25"/>
  <c r="J3565" i="25"/>
  <c r="J3564" i="25"/>
  <c r="J3563" i="25"/>
  <c r="J3562" i="25"/>
  <c r="J3561" i="25"/>
  <c r="J3560" i="25"/>
  <c r="J3559" i="25"/>
  <c r="J3558" i="25"/>
  <c r="J3557" i="25"/>
  <c r="J3556" i="25"/>
  <c r="J3555" i="25"/>
  <c r="J3554" i="25"/>
  <c r="J3553" i="25"/>
  <c r="J3552" i="25"/>
  <c r="J3551" i="25"/>
  <c r="J3550" i="25"/>
  <c r="J3549" i="25"/>
  <c r="J3548" i="25"/>
  <c r="J3547" i="25"/>
  <c r="J3546" i="25"/>
  <c r="J3545" i="25"/>
  <c r="J3544" i="25"/>
  <c r="J3543" i="25"/>
  <c r="J3542" i="25"/>
  <c r="J3541" i="25"/>
  <c r="J3540" i="25"/>
  <c r="J1550" i="25"/>
  <c r="J3539" i="25"/>
  <c r="J1549" i="25"/>
  <c r="J3538" i="25"/>
  <c r="J3537" i="25"/>
  <c r="J3536" i="25"/>
  <c r="J3535" i="25"/>
  <c r="J3534" i="25"/>
  <c r="J3533" i="25"/>
  <c r="J3532" i="25"/>
  <c r="J3531" i="25"/>
  <c r="J3530" i="25"/>
  <c r="J3529" i="25"/>
  <c r="J3528" i="25"/>
  <c r="J3527" i="25"/>
  <c r="J3526" i="25"/>
  <c r="J3525" i="25"/>
  <c r="J3524" i="25"/>
  <c r="J3523" i="25"/>
  <c r="J3522" i="25"/>
  <c r="J3521" i="25"/>
  <c r="J3520" i="25"/>
  <c r="J3519" i="25"/>
  <c r="J3518" i="25"/>
  <c r="J3517" i="25"/>
  <c r="J3516" i="25"/>
  <c r="J3515" i="25"/>
  <c r="J3514" i="25"/>
  <c r="J3513" i="25"/>
  <c r="J3512" i="25"/>
  <c r="J3511" i="25"/>
  <c r="J3510" i="25"/>
  <c r="J1548" i="25"/>
  <c r="J3509" i="25"/>
  <c r="J1547" i="25"/>
  <c r="J3508" i="25"/>
  <c r="J3507" i="25"/>
  <c r="J3506" i="25"/>
  <c r="J3505" i="25"/>
  <c r="J3504" i="25"/>
  <c r="J3503" i="25"/>
  <c r="J1546" i="25"/>
  <c r="J3502" i="25"/>
  <c r="J3501" i="25"/>
  <c r="J3500" i="25"/>
  <c r="J3499" i="25"/>
  <c r="J3498" i="25"/>
  <c r="J3497" i="25"/>
  <c r="J3496" i="25"/>
  <c r="J3495" i="25"/>
  <c r="J3494" i="25"/>
  <c r="J3493" i="25"/>
  <c r="J3492" i="25"/>
  <c r="J3491" i="25"/>
  <c r="J3490" i="25"/>
  <c r="J3489" i="25"/>
  <c r="J3488" i="25"/>
  <c r="J3487" i="25"/>
  <c r="J3486" i="25"/>
  <c r="J3485" i="25"/>
  <c r="J3484" i="25"/>
  <c r="J3483" i="25"/>
  <c r="J3482" i="25"/>
  <c r="J3481" i="25"/>
  <c r="J3480" i="25"/>
  <c r="J3479" i="25"/>
  <c r="J3478" i="25"/>
  <c r="J3477" i="25"/>
  <c r="J3476" i="25"/>
  <c r="J3475" i="25"/>
  <c r="J3474" i="25"/>
  <c r="J3473" i="25"/>
  <c r="J3472" i="25"/>
  <c r="J3471" i="25"/>
  <c r="J3470" i="25"/>
  <c r="J3469" i="25"/>
  <c r="J3468" i="25"/>
  <c r="J3467" i="25"/>
  <c r="J3466" i="25"/>
  <c r="J3465" i="25"/>
  <c r="J3464" i="25"/>
  <c r="J1545" i="25"/>
  <c r="J3463" i="25"/>
  <c r="J3462" i="25"/>
  <c r="J1544" i="25"/>
  <c r="J3461" i="25"/>
  <c r="J3460" i="25"/>
  <c r="J3459" i="25"/>
  <c r="J3458" i="25"/>
  <c r="J3457" i="25"/>
  <c r="J3456" i="25"/>
  <c r="J3455" i="25"/>
  <c r="J3454" i="25"/>
  <c r="J3453" i="25"/>
  <c r="J3452" i="25"/>
  <c r="J3451" i="25"/>
  <c r="J3450" i="25"/>
  <c r="J3449" i="25"/>
  <c r="J3448" i="25"/>
  <c r="J3447" i="25"/>
  <c r="J3446" i="25"/>
  <c r="J3445" i="25"/>
  <c r="J3444" i="25"/>
  <c r="J3443" i="25"/>
  <c r="J3442" i="25"/>
  <c r="J1259" i="25"/>
  <c r="J3441" i="25"/>
  <c r="J1368" i="25"/>
  <c r="J3440" i="25"/>
  <c r="J3439" i="25"/>
  <c r="J1310" i="25"/>
  <c r="J3438" i="25"/>
  <c r="J1237" i="25"/>
  <c r="J3437" i="25"/>
  <c r="J3436" i="25"/>
  <c r="J1309" i="25"/>
  <c r="J3435" i="25"/>
  <c r="J3434" i="25"/>
  <c r="J3433" i="25"/>
  <c r="J1219" i="25"/>
  <c r="J1367" i="25"/>
  <c r="J3432" i="25"/>
  <c r="J1543" i="25"/>
  <c r="J1542" i="25"/>
  <c r="J3431" i="25"/>
  <c r="J3430" i="25"/>
  <c r="J3429" i="25"/>
  <c r="J1541" i="25"/>
  <c r="J3428" i="25"/>
  <c r="J3427" i="25"/>
  <c r="J3426" i="25"/>
  <c r="J3425" i="25"/>
  <c r="J3424" i="25"/>
  <c r="J3423" i="25"/>
  <c r="J1540" i="25"/>
  <c r="J1183" i="25"/>
  <c r="J1229" i="25"/>
  <c r="J3422" i="25"/>
  <c r="J1207" i="25"/>
  <c r="J1233" i="25"/>
  <c r="J1187" i="25"/>
  <c r="J1171" i="25"/>
  <c r="J1169" i="25"/>
  <c r="J1232" i="25"/>
  <c r="J3421" i="25"/>
  <c r="J3420" i="25"/>
  <c r="J1539" i="25"/>
  <c r="J3419" i="25"/>
  <c r="J3418" i="25"/>
  <c r="J3417" i="25"/>
  <c r="J3416" i="25"/>
  <c r="J3415" i="25"/>
  <c r="J1538" i="25"/>
  <c r="J1366" i="25"/>
  <c r="J3414" i="25"/>
  <c r="J3413" i="25"/>
  <c r="J3412" i="25"/>
  <c r="J3411" i="25"/>
  <c r="J3410" i="25"/>
  <c r="J3409" i="25"/>
  <c r="J3408" i="25"/>
  <c r="J3407" i="25"/>
  <c r="J3406" i="25"/>
  <c r="J3405" i="25"/>
  <c r="J3404" i="25"/>
  <c r="J3403" i="25"/>
  <c r="J3402" i="25"/>
  <c r="J3401" i="25"/>
  <c r="J3400" i="25"/>
  <c r="J3399" i="25"/>
  <c r="J3398" i="25"/>
  <c r="J3397" i="25"/>
  <c r="J3396" i="25"/>
  <c r="J3395" i="25"/>
  <c r="J3394" i="25"/>
  <c r="J3393" i="25"/>
  <c r="J3392" i="25"/>
  <c r="J3391" i="25"/>
  <c r="J3390" i="25"/>
  <c r="J3389" i="25"/>
  <c r="J3388" i="25"/>
  <c r="J3387" i="25"/>
  <c r="J3386" i="25"/>
  <c r="J3385" i="25"/>
  <c r="J3384" i="25"/>
  <c r="J3383" i="25"/>
  <c r="J3382" i="25"/>
  <c r="J3381" i="25"/>
  <c r="J3380" i="25"/>
  <c r="J3379" i="25"/>
  <c r="J3378" i="25"/>
  <c r="J3377" i="25"/>
  <c r="J3376" i="25"/>
  <c r="J3375" i="25"/>
  <c r="J3374" i="25"/>
  <c r="J3373" i="25"/>
  <c r="J3372" i="25"/>
  <c r="J3371" i="25"/>
  <c r="J3370" i="25"/>
  <c r="J3369" i="25"/>
  <c r="J3368" i="25"/>
  <c r="J3367" i="25"/>
  <c r="J3366" i="25"/>
  <c r="J3365" i="25"/>
  <c r="J3364" i="25"/>
  <c r="J3363" i="25"/>
  <c r="J3362" i="25"/>
  <c r="J3361" i="25"/>
  <c r="J3360" i="25"/>
  <c r="J1231" i="25"/>
  <c r="J3359" i="25"/>
  <c r="J3358" i="25"/>
  <c r="J3357" i="25"/>
  <c r="J3356" i="25"/>
  <c r="J3355" i="25"/>
  <c r="J3354" i="25"/>
  <c r="J3353" i="25"/>
  <c r="J3352" i="25"/>
  <c r="J3351" i="25"/>
  <c r="J3350" i="25"/>
  <c r="J3349" i="25"/>
  <c r="J3348" i="25"/>
  <c r="J3347" i="25"/>
  <c r="J3346" i="25"/>
  <c r="J3345" i="25"/>
  <c r="J3344" i="25"/>
  <c r="J3343" i="25"/>
  <c r="J3342" i="25"/>
  <c r="J3341" i="25"/>
  <c r="J3340" i="25"/>
  <c r="J3339" i="25"/>
  <c r="J3338" i="25"/>
  <c r="J3337" i="25"/>
  <c r="J1365" i="25"/>
  <c r="J3336" i="25"/>
  <c r="J3335" i="25"/>
  <c r="J3334" i="25"/>
  <c r="J3333" i="25"/>
  <c r="J3332" i="25"/>
  <c r="J3331" i="25"/>
  <c r="J3330" i="25"/>
  <c r="J3329" i="25"/>
  <c r="J3328" i="25"/>
  <c r="J3327" i="25"/>
  <c r="J3326" i="25"/>
  <c r="J3325" i="25"/>
  <c r="J3324" i="25"/>
  <c r="J3323" i="25"/>
  <c r="J3322" i="25"/>
  <c r="J3321" i="25"/>
  <c r="J3320" i="25"/>
  <c r="J3319" i="25"/>
  <c r="J3318" i="25"/>
  <c r="J3317" i="25"/>
  <c r="J3316" i="25"/>
  <c r="J3315" i="25"/>
  <c r="J3314" i="25"/>
  <c r="J3313" i="25"/>
  <c r="J3312" i="25"/>
  <c r="J3311" i="25"/>
  <c r="J3310" i="25"/>
  <c r="J3309" i="25"/>
  <c r="J3308" i="25"/>
  <c r="J3307" i="25"/>
  <c r="J3306" i="25"/>
  <c r="J3305" i="25"/>
  <c r="J3304" i="25"/>
  <c r="J3303" i="25"/>
  <c r="J3302" i="25"/>
  <c r="J3301" i="25"/>
  <c r="J3300" i="25"/>
  <c r="J3299" i="25"/>
  <c r="J3298" i="25"/>
  <c r="J3297" i="25"/>
  <c r="J3296" i="25"/>
  <c r="J3295" i="25"/>
  <c r="J3294" i="25"/>
  <c r="J1537" i="25"/>
  <c r="J3293" i="25"/>
  <c r="J3292" i="25"/>
  <c r="J3291" i="25"/>
  <c r="J3290" i="25"/>
  <c r="J3289" i="25"/>
  <c r="J3288" i="25"/>
  <c r="J1258" i="25"/>
  <c r="J3287" i="25"/>
  <c r="J3286" i="25"/>
  <c r="J3285" i="25"/>
  <c r="J3284" i="25"/>
  <c r="J3283" i="25"/>
  <c r="J3282" i="25"/>
  <c r="J1536" i="25"/>
  <c r="J3281" i="25"/>
  <c r="J3280" i="25"/>
  <c r="J3279" i="25"/>
  <c r="J3278" i="25"/>
  <c r="J3277" i="25"/>
  <c r="J3276" i="25"/>
  <c r="J3275" i="25"/>
  <c r="J3274" i="25"/>
  <c r="J3273" i="25"/>
  <c r="J3272" i="25"/>
  <c r="J3271" i="25"/>
  <c r="J3270" i="25"/>
  <c r="J3269" i="25"/>
  <c r="J3268" i="25"/>
  <c r="J3267" i="25"/>
  <c r="J3266" i="25"/>
  <c r="J3265" i="25"/>
  <c r="J3264" i="25"/>
  <c r="J3263" i="25"/>
  <c r="J3262" i="25"/>
  <c r="J3261" i="25"/>
  <c r="J3260" i="25"/>
  <c r="J3259" i="25"/>
  <c r="J3258" i="25"/>
  <c r="J3257" i="25"/>
  <c r="J3256" i="25"/>
  <c r="J3255" i="25"/>
  <c r="J3254" i="25"/>
  <c r="J3253" i="25"/>
  <c r="J3252" i="25"/>
  <c r="J3251" i="25"/>
  <c r="J3250" i="25"/>
  <c r="J3249" i="25"/>
  <c r="J3248" i="25"/>
  <c r="J3247" i="25"/>
  <c r="J3246" i="25"/>
  <c r="J3245" i="25"/>
  <c r="J3244" i="25"/>
  <c r="J3243" i="25"/>
  <c r="J3242" i="25"/>
  <c r="J3241" i="25"/>
  <c r="J3240" i="25"/>
  <c r="J3239" i="25"/>
  <c r="J3238" i="25"/>
  <c r="J3237" i="25"/>
  <c r="J3236" i="25"/>
  <c r="J3235" i="25"/>
  <c r="J3234" i="25"/>
  <c r="J3233" i="25"/>
  <c r="J3232" i="25"/>
  <c r="J3231" i="25"/>
  <c r="J3230" i="25"/>
  <c r="J3229" i="25"/>
  <c r="J3228" i="25"/>
  <c r="J3227" i="25"/>
  <c r="J3226" i="25"/>
  <c r="J3225" i="25"/>
  <c r="J3224" i="25"/>
  <c r="J3223" i="25"/>
  <c r="J3222" i="25"/>
  <c r="J3221" i="25"/>
  <c r="J3220" i="25"/>
  <c r="J3219" i="25"/>
  <c r="J3218" i="25"/>
  <c r="J3217" i="25"/>
  <c r="J3216" i="25"/>
  <c r="J3215" i="25"/>
  <c r="J3214" i="25"/>
  <c r="J1535" i="25"/>
  <c r="J3213" i="25"/>
  <c r="J3212" i="25"/>
  <c r="J3211" i="25"/>
  <c r="J3210" i="25"/>
  <c r="J3209" i="25"/>
  <c r="J3208" i="25"/>
  <c r="J3207" i="25"/>
  <c r="J3206" i="25"/>
  <c r="J3205" i="25"/>
  <c r="J3204" i="25"/>
  <c r="J3203" i="25"/>
  <c r="J3202" i="25"/>
  <c r="J3201" i="25"/>
  <c r="J3200" i="25"/>
  <c r="J3199" i="25"/>
  <c r="J3198" i="25"/>
  <c r="J3197" i="25"/>
  <c r="J3196" i="25"/>
  <c r="J3195" i="25"/>
  <c r="J3194" i="25"/>
  <c r="J3193" i="25"/>
  <c r="J3192" i="25"/>
  <c r="J3191" i="25"/>
  <c r="J3190" i="25"/>
  <c r="J3189" i="25"/>
  <c r="J3188" i="25"/>
  <c r="J3187" i="25"/>
  <c r="J3186" i="25"/>
  <c r="J3185" i="25"/>
  <c r="J3184" i="25"/>
  <c r="J3183" i="25"/>
  <c r="J3182" i="25"/>
  <c r="J3181" i="25"/>
  <c r="J3180" i="25"/>
  <c r="J3179" i="25"/>
  <c r="J3178" i="25"/>
  <c r="J3177" i="25"/>
  <c r="J3176" i="25"/>
  <c r="J3175" i="25"/>
  <c r="J3174" i="25"/>
  <c r="J3173" i="25"/>
  <c r="J3172" i="25"/>
  <c r="J3171" i="25"/>
  <c r="J3170" i="25"/>
  <c r="J3169" i="25"/>
  <c r="J3168" i="25"/>
  <c r="J3167" i="25"/>
  <c r="J3166" i="25"/>
  <c r="J3165" i="25"/>
  <c r="J3164" i="25"/>
  <c r="J3163" i="25"/>
  <c r="J3162" i="25"/>
  <c r="J3161" i="25"/>
  <c r="J3160" i="25"/>
  <c r="J3159" i="25"/>
  <c r="J3158" i="25"/>
  <c r="J3157" i="25"/>
  <c r="J3156" i="25"/>
  <c r="J3155" i="25"/>
  <c r="J3154" i="25"/>
  <c r="J3153" i="25"/>
  <c r="J3152" i="25"/>
  <c r="J3151" i="25"/>
  <c r="J3150" i="25"/>
  <c r="J3149" i="25"/>
  <c r="J3148" i="25"/>
  <c r="J3147" i="25"/>
  <c r="J3146" i="25"/>
  <c r="J3145" i="25"/>
  <c r="J3144" i="25"/>
  <c r="J3143" i="25"/>
  <c r="J3142" i="25"/>
  <c r="J3141" i="25"/>
  <c r="J1534" i="25"/>
  <c r="J3140" i="25"/>
  <c r="J3139" i="25"/>
  <c r="J3138" i="25"/>
  <c r="J3137" i="25"/>
  <c r="J3136" i="25"/>
  <c r="J3135" i="25"/>
  <c r="J3134" i="25"/>
  <c r="J3133" i="25"/>
  <c r="J3132" i="25"/>
  <c r="J3131" i="25"/>
  <c r="J3130" i="25"/>
  <c r="J3129" i="25"/>
  <c r="J3128" i="25"/>
  <c r="J3127" i="25"/>
  <c r="J3126" i="25"/>
  <c r="J3125" i="25"/>
  <c r="J3124" i="25"/>
  <c r="J3123" i="25"/>
  <c r="J3122" i="25"/>
  <c r="J3121" i="25"/>
  <c r="J3120" i="25"/>
  <c r="J3119" i="25"/>
  <c r="J3118" i="25"/>
  <c r="J1533" i="25"/>
  <c r="J3117" i="25"/>
  <c r="J3116" i="25"/>
  <c r="J3115" i="25"/>
  <c r="J3114" i="25"/>
  <c r="J3113" i="25"/>
  <c r="J3112" i="25"/>
  <c r="J3111" i="25"/>
  <c r="J3110" i="25"/>
  <c r="J3109" i="25"/>
  <c r="J3108" i="25"/>
  <c r="J1532" i="25"/>
  <c r="J3107" i="25"/>
  <c r="J1531" i="25"/>
  <c r="J3106" i="25"/>
  <c r="J3105" i="25"/>
  <c r="J3104" i="25"/>
  <c r="J3103" i="25"/>
  <c r="J1364" i="25"/>
  <c r="J3102" i="25"/>
  <c r="J3101" i="25"/>
  <c r="J3100" i="25"/>
  <c r="J3099" i="25"/>
  <c r="J1530" i="25"/>
  <c r="J3098" i="25"/>
  <c r="J3097" i="25"/>
  <c r="J3096" i="25"/>
  <c r="J3095" i="25"/>
  <c r="J3094" i="25"/>
  <c r="J3093" i="25"/>
  <c r="J1363" i="25"/>
  <c r="J3092" i="25"/>
  <c r="J3091" i="25"/>
  <c r="J3090" i="25"/>
  <c r="J3089" i="25"/>
  <c r="J1529" i="25"/>
  <c r="J3088" i="25"/>
  <c r="J3087" i="25"/>
  <c r="J3086" i="25"/>
  <c r="J3085" i="25"/>
  <c r="J1308" i="25"/>
  <c r="J3084" i="25"/>
  <c r="J3083" i="25"/>
  <c r="J3082" i="25"/>
  <c r="J3081" i="25"/>
  <c r="J3080" i="25"/>
  <c r="J3079" i="25"/>
  <c r="J3078" i="25"/>
  <c r="J1281" i="25"/>
  <c r="J3077" i="25"/>
  <c r="J3076" i="25"/>
  <c r="J3075" i="25"/>
  <c r="J3074" i="25"/>
  <c r="J3073" i="25"/>
  <c r="J1528" i="25"/>
  <c r="J3072" i="25"/>
  <c r="J3071" i="25"/>
  <c r="J1527" i="25"/>
  <c r="J3070" i="25"/>
  <c r="J3069" i="25"/>
  <c r="J1526" i="25"/>
  <c r="J3068" i="25"/>
  <c r="J3067" i="25"/>
  <c r="J3066" i="25"/>
  <c r="J3065" i="25"/>
  <c r="J3064" i="25"/>
  <c r="J3063" i="25"/>
  <c r="J3062" i="25"/>
  <c r="J3061" i="25"/>
  <c r="J3060" i="25"/>
  <c r="J3059" i="25"/>
  <c r="J3058" i="25"/>
  <c r="J3057" i="25"/>
  <c r="J3056" i="25"/>
  <c r="J3055" i="25"/>
  <c r="J3054" i="25"/>
  <c r="J3053" i="25"/>
  <c r="J3052" i="25"/>
  <c r="J3051" i="25"/>
  <c r="J3050" i="25"/>
  <c r="J3049" i="25"/>
  <c r="J3048" i="25"/>
  <c r="J3047" i="25"/>
  <c r="J3046" i="25"/>
  <c r="J3045" i="25"/>
  <c r="J3044" i="25"/>
  <c r="J3043" i="25"/>
  <c r="J3042" i="25"/>
  <c r="J1525" i="25"/>
  <c r="J3041" i="25"/>
  <c r="J3040" i="25"/>
  <c r="J3039" i="25"/>
  <c r="J3038" i="25"/>
  <c r="J3037" i="25"/>
  <c r="J3036" i="25"/>
  <c r="J3035" i="25"/>
  <c r="J3034" i="25"/>
  <c r="J3033" i="25"/>
  <c r="J3032" i="25"/>
  <c r="J3031" i="25"/>
  <c r="J3030" i="25"/>
  <c r="J3029" i="25"/>
  <c r="J3028" i="25"/>
  <c r="J3027" i="25"/>
  <c r="J3026" i="25"/>
  <c r="J3025" i="25"/>
  <c r="J3024" i="25"/>
  <c r="J3023" i="25"/>
  <c r="J1362" i="25"/>
  <c r="J3022" i="25"/>
  <c r="J3021" i="25"/>
  <c r="J3020" i="25"/>
  <c r="J3019" i="25"/>
  <c r="J3018" i="25"/>
  <c r="J3017" i="25"/>
  <c r="J3016" i="25"/>
  <c r="J3015" i="25"/>
  <c r="J3014" i="25"/>
  <c r="J3013" i="25"/>
  <c r="J3012" i="25"/>
  <c r="J1524" i="25"/>
  <c r="J3011" i="25"/>
  <c r="J3010" i="25"/>
  <c r="J3009" i="25"/>
  <c r="J3008" i="25"/>
  <c r="J3007" i="25"/>
  <c r="J3006" i="25"/>
  <c r="J3005" i="25"/>
  <c r="J3004" i="25"/>
  <c r="J3003" i="25"/>
  <c r="J1191" i="25"/>
  <c r="J3002" i="25"/>
  <c r="J3001" i="25"/>
  <c r="J3000" i="25"/>
  <c r="J2999" i="25"/>
  <c r="J1307" i="25"/>
  <c r="J2998" i="25"/>
  <c r="J2997" i="25"/>
  <c r="J2996" i="25"/>
  <c r="J2995" i="25"/>
  <c r="J2994" i="25"/>
  <c r="J2993" i="25"/>
  <c r="J2992" i="25"/>
  <c r="J2991" i="25"/>
  <c r="J2990" i="25"/>
  <c r="J2989" i="25"/>
  <c r="J2988" i="25"/>
  <c r="J2987" i="25"/>
  <c r="J2986" i="25"/>
  <c r="J2985" i="25"/>
  <c r="J2984" i="25"/>
  <c r="J2983" i="25"/>
  <c r="J2982" i="25"/>
  <c r="J2981" i="25"/>
  <c r="J2980" i="25"/>
  <c r="J2979" i="25"/>
  <c r="J2978" i="25"/>
  <c r="J2977" i="25"/>
  <c r="J2976" i="25"/>
  <c r="J2975" i="25"/>
  <c r="J1203" i="25"/>
  <c r="J1523" i="25"/>
  <c r="J2974" i="25"/>
  <c r="J1306" i="25"/>
  <c r="J2973" i="25"/>
  <c r="J2972" i="25"/>
  <c r="J2971" i="25"/>
  <c r="J2970" i="25"/>
  <c r="J2969" i="25"/>
  <c r="J2968" i="25"/>
  <c r="J2967" i="25"/>
  <c r="J1522" i="25"/>
  <c r="J2966" i="25"/>
  <c r="J2965" i="25"/>
  <c r="J2964" i="25"/>
  <c r="J2963" i="25"/>
  <c r="J2962" i="25"/>
  <c r="J2961" i="25"/>
  <c r="J1521" i="25"/>
  <c r="J2960" i="25"/>
  <c r="J2959" i="25"/>
  <c r="J2958" i="25"/>
  <c r="J1184" i="25"/>
  <c r="J2957" i="25"/>
  <c r="J2956" i="25"/>
  <c r="J2955" i="25"/>
  <c r="J2954" i="25"/>
  <c r="J2953" i="25"/>
  <c r="J1305" i="25"/>
  <c r="J2952" i="25"/>
  <c r="J1520" i="25"/>
  <c r="J2951" i="25"/>
  <c r="J2950" i="25"/>
  <c r="J2949" i="25"/>
  <c r="J2948" i="25"/>
  <c r="J2947" i="25"/>
  <c r="J2946" i="25"/>
  <c r="J2945" i="25"/>
  <c r="J2944" i="25"/>
  <c r="J2943" i="25"/>
  <c r="J2942" i="25"/>
  <c r="J2941" i="25"/>
  <c r="J2940" i="25"/>
  <c r="J2939" i="25"/>
  <c r="J2938" i="25"/>
  <c r="J2937" i="25"/>
  <c r="J2936" i="25"/>
  <c r="J2935" i="25"/>
  <c r="J2934" i="25"/>
  <c r="J2933" i="25"/>
  <c r="J2932" i="25"/>
  <c r="J2931" i="25"/>
  <c r="J2930" i="25"/>
  <c r="J2929" i="25"/>
  <c r="J2928" i="25"/>
  <c r="J2927" i="25"/>
  <c r="J2926" i="25"/>
  <c r="J1519" i="25"/>
  <c r="J2925" i="25"/>
  <c r="J2924" i="25"/>
  <c r="J1518" i="25"/>
  <c r="J2923" i="25"/>
  <c r="J2922" i="25"/>
  <c r="J2921" i="25"/>
  <c r="J2920" i="25"/>
  <c r="J2919" i="25"/>
  <c r="J2918" i="25"/>
  <c r="J2917" i="25"/>
  <c r="J2916" i="25"/>
  <c r="J2915" i="25"/>
  <c r="J2914" i="25"/>
  <c r="J2913" i="25"/>
  <c r="J2912" i="25"/>
  <c r="J1361" i="25"/>
  <c r="J2911" i="25"/>
  <c r="J2910" i="25"/>
  <c r="J2909" i="25"/>
  <c r="J2908" i="25"/>
  <c r="J2907" i="25"/>
  <c r="J2906" i="25"/>
  <c r="J2905" i="25"/>
  <c r="J2904" i="25"/>
  <c r="J2903" i="25"/>
  <c r="J2902" i="25"/>
  <c r="J2901" i="25"/>
  <c r="J2900" i="25"/>
  <c r="J2899" i="25"/>
  <c r="J1360" i="25"/>
  <c r="J1517" i="25"/>
  <c r="J2898" i="25"/>
  <c r="J2897" i="25"/>
  <c r="J2896" i="25"/>
  <c r="J2895" i="25"/>
  <c r="J2894" i="25"/>
  <c r="J2893" i="25"/>
  <c r="J2892" i="25"/>
  <c r="J2891" i="25"/>
  <c r="J2890" i="25"/>
  <c r="J2889" i="25"/>
  <c r="J2888" i="25"/>
  <c r="J2887" i="25"/>
  <c r="J2886" i="25"/>
  <c r="J2885" i="25"/>
  <c r="J2884" i="25"/>
  <c r="J2883" i="25"/>
  <c r="J2882" i="25"/>
  <c r="J2881" i="25"/>
  <c r="J2880" i="25"/>
  <c r="J2879" i="25"/>
  <c r="J2878" i="25"/>
  <c r="J2877" i="25"/>
  <c r="J2876" i="25"/>
  <c r="J2875" i="25"/>
  <c r="J2874" i="25"/>
  <c r="J2873" i="25"/>
  <c r="J2872" i="25"/>
  <c r="J2871" i="25"/>
  <c r="J2870" i="25"/>
  <c r="J2869" i="25"/>
  <c r="J2868" i="25"/>
  <c r="J1516" i="25"/>
  <c r="J2867" i="25"/>
  <c r="J2866" i="25"/>
  <c r="J2865" i="25"/>
  <c r="J2864" i="25"/>
  <c r="J2863" i="25"/>
  <c r="J2862" i="25"/>
  <c r="J2861" i="25"/>
  <c r="J2860" i="25"/>
  <c r="J2859" i="25"/>
  <c r="J2858" i="25"/>
  <c r="J2857" i="25"/>
  <c r="J2856" i="25"/>
  <c r="J2855" i="25"/>
  <c r="J2854" i="25"/>
  <c r="J2853" i="25"/>
  <c r="J2852" i="25"/>
  <c r="J2851" i="25"/>
  <c r="J2850" i="25"/>
  <c r="J2849" i="25"/>
  <c r="J2848" i="25"/>
  <c r="J2847" i="25"/>
  <c r="J2846" i="25"/>
  <c r="J2845" i="25"/>
  <c r="J2844" i="25"/>
  <c r="J2843" i="25"/>
  <c r="J2842" i="25"/>
  <c r="J2841" i="25"/>
  <c r="J2840" i="25"/>
  <c r="J2839" i="25"/>
  <c r="J2838" i="25"/>
  <c r="J2837" i="25"/>
  <c r="J2836" i="25"/>
  <c r="J2835" i="25"/>
  <c r="J2834" i="25"/>
  <c r="J2833" i="25"/>
  <c r="J1515" i="25"/>
  <c r="J2832" i="25"/>
  <c r="J2831" i="25"/>
  <c r="J2830" i="25"/>
  <c r="J2829" i="25"/>
  <c r="J2828" i="25"/>
  <c r="J2827" i="25"/>
  <c r="J2826" i="25"/>
  <c r="J2825" i="25"/>
  <c r="J2824" i="25"/>
  <c r="J2823" i="25"/>
  <c r="J2822" i="25"/>
  <c r="J2821" i="25"/>
  <c r="J2820" i="25"/>
  <c r="J2819" i="25"/>
  <c r="J2818" i="25"/>
  <c r="J2817" i="25"/>
  <c r="J2816" i="25"/>
  <c r="J2815" i="25"/>
  <c r="J2814" i="25"/>
  <c r="J2813" i="25"/>
  <c r="J2812" i="25"/>
  <c r="J2811" i="25"/>
  <c r="J2810" i="25"/>
  <c r="J2809" i="25"/>
  <c r="J2808" i="25"/>
  <c r="J2807" i="25"/>
  <c r="J2806" i="25"/>
  <c r="J2805" i="25"/>
  <c r="J2804" i="25"/>
  <c r="J1514" i="25"/>
  <c r="J2803" i="25"/>
  <c r="J2802" i="25"/>
  <c r="J2801" i="25"/>
  <c r="J2800" i="25"/>
  <c r="J2799" i="25"/>
  <c r="J2798" i="25"/>
  <c r="J2797" i="25"/>
  <c r="J2796" i="25"/>
  <c r="J2795" i="25"/>
  <c r="J1513" i="25"/>
  <c r="J2794" i="25"/>
  <c r="J2793" i="25"/>
  <c r="J2792" i="25"/>
  <c r="J1199" i="25"/>
  <c r="J2791" i="25"/>
  <c r="J1247" i="25"/>
  <c r="J2790" i="25"/>
  <c r="J1280" i="25"/>
  <c r="J1208" i="25"/>
  <c r="J1236" i="25"/>
  <c r="J2789" i="25"/>
  <c r="J2788" i="25"/>
  <c r="J1512" i="25"/>
  <c r="J2787" i="25"/>
  <c r="J2786" i="25"/>
  <c r="J2785" i="25"/>
  <c r="J2784" i="25"/>
  <c r="J2783" i="25"/>
  <c r="J1511" i="25"/>
  <c r="J1510" i="25"/>
  <c r="J2782" i="25"/>
  <c r="J2781" i="25"/>
  <c r="J2780" i="25"/>
  <c r="J2779" i="25"/>
  <c r="J2778" i="25"/>
  <c r="J2777" i="25"/>
  <c r="J2776" i="25"/>
  <c r="J2775" i="25"/>
  <c r="J2774" i="25"/>
  <c r="J2773" i="25"/>
  <c r="J2772" i="25"/>
  <c r="J2771" i="25"/>
  <c r="J2770" i="25"/>
  <c r="J2769" i="25"/>
  <c r="J2768" i="25"/>
  <c r="J2767" i="25"/>
  <c r="J2766" i="25"/>
  <c r="J2765" i="25"/>
  <c r="J2764" i="25"/>
  <c r="J2763" i="25"/>
  <c r="J2762" i="25"/>
  <c r="J2761" i="25"/>
  <c r="J2760" i="25"/>
  <c r="J2759" i="25"/>
  <c r="J2758" i="25"/>
  <c r="J2757" i="25"/>
  <c r="J2756" i="25"/>
  <c r="J2755" i="25"/>
  <c r="J2754" i="25"/>
  <c r="J2753" i="25"/>
  <c r="J2752" i="25"/>
  <c r="J2751" i="25"/>
  <c r="J2750" i="25"/>
  <c r="J2749" i="25"/>
  <c r="J2748" i="25"/>
  <c r="J2747" i="25"/>
  <c r="J1359" i="25"/>
  <c r="J2746" i="25"/>
  <c r="J2745" i="25"/>
  <c r="J2744" i="25"/>
  <c r="J2743" i="25"/>
  <c r="J2742" i="25"/>
  <c r="J2741" i="25"/>
  <c r="J2740" i="25"/>
  <c r="J2739" i="25"/>
  <c r="J2738" i="25"/>
  <c r="J2737" i="25"/>
  <c r="J2736" i="25"/>
  <c r="J2735" i="25"/>
  <c r="J1200" i="25"/>
  <c r="J1509" i="25"/>
  <c r="J2734" i="25"/>
  <c r="J1279" i="25"/>
  <c r="J1257" i="25"/>
  <c r="J2733" i="25"/>
  <c r="J2732" i="25"/>
  <c r="J2731" i="25"/>
  <c r="J1228" i="25"/>
  <c r="J1246" i="25"/>
  <c r="J1194" i="25"/>
  <c r="J2730" i="25"/>
  <c r="J1256" i="25"/>
  <c r="J1179" i="25"/>
  <c r="J1358" i="25"/>
  <c r="J1508" i="25"/>
  <c r="J1507" i="25"/>
  <c r="J2729" i="25"/>
  <c r="J2728" i="25"/>
  <c r="J1506" i="25"/>
  <c r="J2727" i="25"/>
  <c r="J2726" i="25"/>
  <c r="J2725" i="25"/>
  <c r="J2724" i="25"/>
  <c r="J2723" i="25"/>
  <c r="J2722" i="25"/>
  <c r="J2721" i="25"/>
  <c r="J2720" i="25"/>
  <c r="J2719" i="25"/>
  <c r="J2718" i="25"/>
  <c r="J2717" i="25"/>
  <c r="J2716" i="25"/>
  <c r="J2715" i="25"/>
  <c r="J2714" i="25"/>
  <c r="J1218" i="25"/>
  <c r="J2713" i="25"/>
  <c r="J1206" i="25"/>
  <c r="J1227" i="25"/>
  <c r="J1198" i="25"/>
  <c r="J1357" i="25"/>
  <c r="J1505" i="25"/>
  <c r="J1177" i="25"/>
  <c r="J2712" i="25"/>
  <c r="J2711" i="25"/>
  <c r="J1356" i="25"/>
  <c r="J1192" i="25"/>
  <c r="J2710" i="25"/>
  <c r="J1304" i="25"/>
  <c r="J1202" i="25"/>
  <c r="J1211" i="25"/>
  <c r="J1504" i="25"/>
  <c r="J1503" i="25"/>
  <c r="J2709" i="25"/>
  <c r="J2708" i="25"/>
  <c r="J2707" i="25"/>
  <c r="J2706" i="25"/>
  <c r="J2705" i="25"/>
  <c r="J2704" i="25"/>
  <c r="J2703" i="25"/>
  <c r="J2702" i="25"/>
  <c r="J1355" i="25"/>
  <c r="J2701" i="25"/>
  <c r="J2700" i="25"/>
  <c r="J1502" i="25"/>
  <c r="J1501" i="25"/>
  <c r="J2699" i="25"/>
  <c r="J2698" i="25"/>
  <c r="J2697" i="25"/>
  <c r="J2696" i="25"/>
  <c r="J1500" i="25"/>
  <c r="J2695" i="25"/>
  <c r="J1499" i="25"/>
  <c r="J2694" i="25"/>
  <c r="J2693" i="25"/>
  <c r="J2692" i="25"/>
  <c r="J1498" i="25"/>
  <c r="J2691" i="25"/>
  <c r="J2690" i="25"/>
  <c r="J2689" i="25"/>
  <c r="J2688" i="25"/>
  <c r="J2687" i="25"/>
  <c r="J1497" i="25"/>
  <c r="J2686" i="25"/>
  <c r="J1354" i="25"/>
  <c r="J1278" i="25"/>
  <c r="J1496" i="25"/>
  <c r="J1353" i="25"/>
  <c r="J2685" i="25"/>
  <c r="J1277" i="25"/>
  <c r="J1495" i="25"/>
  <c r="J2684" i="25"/>
  <c r="J1494" i="25"/>
  <c r="J1493" i="25"/>
  <c r="J1217" i="25"/>
  <c r="J1492" i="25"/>
  <c r="J1491" i="25"/>
  <c r="J1226" i="25"/>
  <c r="J2683" i="25"/>
  <c r="J2682" i="25"/>
  <c r="J1352" i="25"/>
  <c r="J2681" i="25"/>
  <c r="J1180" i="25"/>
  <c r="J1168" i="25"/>
  <c r="J2680" i="25"/>
  <c r="J1210" i="25"/>
  <c r="J1216" i="25"/>
  <c r="J1490" i="25"/>
  <c r="J2679" i="25"/>
  <c r="J1303" i="25"/>
  <c r="J1185" i="25"/>
  <c r="J1489" i="25"/>
  <c r="J1245" i="25"/>
  <c r="J2678" i="25"/>
  <c r="J2677" i="25"/>
  <c r="J1488" i="25"/>
  <c r="J2676" i="25"/>
  <c r="J2675" i="25"/>
  <c r="J2674" i="25"/>
  <c r="J1244" i="25"/>
  <c r="J2673" i="25"/>
  <c r="J1243" i="25"/>
  <c r="J1351" i="25"/>
  <c r="J1487" i="25"/>
  <c r="J2672" i="25"/>
  <c r="J2671" i="25"/>
  <c r="J2670" i="25"/>
  <c r="J2669" i="25"/>
  <c r="J2668" i="25"/>
  <c r="J2667" i="25"/>
  <c r="J2666" i="25"/>
  <c r="J2665" i="25"/>
  <c r="J2664" i="25"/>
  <c r="J2663" i="25"/>
  <c r="J1350" i="25"/>
  <c r="J2662" i="25"/>
  <c r="J2661" i="25"/>
  <c r="J1349" i="25"/>
  <c r="J2660" i="25"/>
  <c r="J2659" i="25"/>
  <c r="J2658" i="25"/>
  <c r="J1486" i="25"/>
  <c r="J2657" i="25"/>
  <c r="J2656" i="25"/>
  <c r="J1276" i="25"/>
  <c r="J2655" i="25"/>
  <c r="J2654" i="25"/>
  <c r="J1348" i="25"/>
  <c r="J2653" i="25"/>
  <c r="J2652" i="25"/>
  <c r="J2651" i="25"/>
  <c r="J2650" i="25"/>
  <c r="J2649" i="25"/>
  <c r="J1485" i="25"/>
  <c r="J2648" i="25"/>
  <c r="J2647" i="25"/>
  <c r="J2646" i="25"/>
  <c r="J2645" i="25"/>
  <c r="J2644" i="25"/>
  <c r="J2643" i="25"/>
  <c r="J2642" i="25"/>
  <c r="J1484" i="25"/>
  <c r="J1347" i="25"/>
  <c r="J2641" i="25"/>
  <c r="J2640" i="25"/>
  <c r="J2639" i="25"/>
  <c r="J2638" i="25"/>
  <c r="J2637" i="25"/>
  <c r="J2636" i="25"/>
  <c r="J2635" i="25"/>
  <c r="J2634" i="25"/>
  <c r="J1483" i="25"/>
  <c r="J1346" i="25"/>
  <c r="J2633" i="25"/>
  <c r="J2632" i="25"/>
  <c r="J2631" i="25"/>
  <c r="J2630" i="25"/>
  <c r="J1302" i="25"/>
  <c r="J2629" i="25"/>
  <c r="J2628" i="25"/>
  <c r="J2627" i="25"/>
  <c r="J1242" i="25"/>
  <c r="J1178" i="25"/>
  <c r="J2626" i="25"/>
  <c r="J2625" i="25"/>
  <c r="J2624" i="25"/>
  <c r="J2623" i="25"/>
  <c r="J2622" i="25"/>
  <c r="J1235" i="25"/>
  <c r="J2621" i="25"/>
  <c r="J2620" i="25"/>
  <c r="J2619" i="25"/>
  <c r="J1301" i="25"/>
  <c r="J2618" i="25"/>
  <c r="J2617" i="25"/>
  <c r="J2616" i="25"/>
  <c r="J2615" i="25"/>
  <c r="J2614" i="25"/>
  <c r="J2613" i="25"/>
  <c r="J2612" i="25"/>
  <c r="J2611" i="25"/>
  <c r="J1300" i="25"/>
  <c r="J2610" i="25"/>
  <c r="J2609" i="25"/>
  <c r="J2608" i="25"/>
  <c r="J2607" i="25"/>
  <c r="J2606" i="25"/>
  <c r="J1275" i="25"/>
  <c r="J2605" i="25"/>
  <c r="J1345" i="25"/>
  <c r="J2604" i="25"/>
  <c r="J1482" i="25"/>
  <c r="J1205" i="25"/>
  <c r="J2603" i="25"/>
  <c r="J1299" i="25"/>
  <c r="J2602" i="25"/>
  <c r="J2601" i="25"/>
  <c r="J1255" i="25"/>
  <c r="J1344" i="25"/>
  <c r="J1481" i="25"/>
  <c r="J1298" i="25"/>
  <c r="J1480" i="25"/>
  <c r="J1479" i="25"/>
  <c r="J2600" i="25"/>
  <c r="J2599" i="25"/>
  <c r="J1195" i="25"/>
  <c r="J2598" i="25"/>
  <c r="J2597" i="25"/>
  <c r="J2596" i="25"/>
  <c r="J2595" i="25"/>
  <c r="J2594" i="25"/>
  <c r="J1193" i="25"/>
  <c r="J2593" i="25"/>
  <c r="J2592" i="25"/>
  <c r="J2591" i="25"/>
  <c r="J1173" i="25"/>
  <c r="J1186" i="25"/>
  <c r="J1478" i="25"/>
  <c r="J2590" i="25"/>
  <c r="J2589" i="25"/>
  <c r="J2588" i="25"/>
  <c r="J2587" i="25"/>
  <c r="J2586" i="25"/>
  <c r="J2585" i="25"/>
  <c r="J1343" i="25"/>
  <c r="J2584" i="25"/>
  <c r="J2583" i="25"/>
  <c r="J2582" i="25"/>
  <c r="J2581" i="25"/>
  <c r="J2580" i="25"/>
  <c r="J1477" i="25"/>
  <c r="J2579" i="25"/>
  <c r="J1342" i="25"/>
  <c r="J2578" i="25"/>
  <c r="J2577" i="25"/>
  <c r="J1476" i="25"/>
  <c r="J2576" i="25"/>
  <c r="J1341" i="25"/>
  <c r="J2575" i="25"/>
  <c r="J2574" i="25"/>
  <c r="J2573" i="25"/>
  <c r="J2572" i="25"/>
  <c r="J2571" i="25"/>
  <c r="J2570" i="25"/>
  <c r="J2569" i="25"/>
  <c r="J2568" i="25"/>
  <c r="J2567" i="25"/>
  <c r="J2566" i="25"/>
  <c r="J2565" i="25"/>
  <c r="J2564" i="25"/>
  <c r="J2563" i="25"/>
  <c r="J2562" i="25"/>
  <c r="J2561" i="25"/>
  <c r="J2560" i="25"/>
  <c r="J2559" i="25"/>
  <c r="J2558" i="25"/>
  <c r="J2557" i="25"/>
  <c r="J2556" i="25"/>
  <c r="J2555" i="25"/>
  <c r="J2554" i="25"/>
  <c r="J2553" i="25"/>
  <c r="J2552" i="25"/>
  <c r="J2551" i="25"/>
  <c r="J2550" i="25"/>
  <c r="J2549" i="25"/>
  <c r="J2548" i="25"/>
  <c r="J2547" i="25"/>
  <c r="J2546" i="25"/>
  <c r="J2545" i="25"/>
  <c r="J2544" i="25"/>
  <c r="J2543" i="25"/>
  <c r="J2542" i="25"/>
  <c r="J2541" i="25"/>
  <c r="J2540" i="25"/>
  <c r="J2539" i="25"/>
  <c r="J2538" i="25"/>
  <c r="J2537" i="25"/>
  <c r="J2536" i="25"/>
  <c r="J2535" i="25"/>
  <c r="J2534" i="25"/>
  <c r="J2533" i="25"/>
  <c r="J2532" i="25"/>
  <c r="J2531" i="25"/>
  <c r="J2530" i="25"/>
  <c r="J2529" i="25"/>
  <c r="J2528" i="25"/>
  <c r="J2527" i="25"/>
  <c r="J2526" i="25"/>
  <c r="J2525" i="25"/>
  <c r="J2524" i="25"/>
  <c r="J2523" i="25"/>
  <c r="J2522" i="25"/>
  <c r="J2521" i="25"/>
  <c r="J2520" i="25"/>
  <c r="J2519" i="25"/>
  <c r="J2518" i="25"/>
  <c r="J2517" i="25"/>
  <c r="J2516" i="25"/>
  <c r="J2515" i="25"/>
  <c r="J2514" i="25"/>
  <c r="J2513" i="25"/>
  <c r="J2512" i="25"/>
  <c r="J1475" i="25"/>
  <c r="J2511" i="25"/>
  <c r="J2510" i="25"/>
  <c r="J2509" i="25"/>
  <c r="J2508" i="25"/>
  <c r="J2507" i="25"/>
  <c r="J2506" i="25"/>
  <c r="J1474" i="25"/>
  <c r="J2505" i="25"/>
  <c r="J2504" i="25"/>
  <c r="J2503" i="25"/>
  <c r="J2502" i="25"/>
  <c r="J2501" i="25"/>
  <c r="J2500" i="25"/>
  <c r="J2499" i="25"/>
  <c r="J2498" i="25"/>
  <c r="J2497" i="25"/>
  <c r="J2496" i="25"/>
  <c r="J2495" i="25"/>
  <c r="J2494" i="25"/>
  <c r="J2493" i="25"/>
  <c r="J2492" i="25"/>
  <c r="J2491" i="25"/>
  <c r="J2490" i="25"/>
  <c r="J2489" i="25"/>
  <c r="J1225" i="25"/>
  <c r="J1473" i="25"/>
  <c r="J2488" i="25"/>
  <c r="J2487" i="25"/>
  <c r="J2486" i="25"/>
  <c r="J2485" i="25"/>
  <c r="J2484" i="25"/>
  <c r="J1472" i="25"/>
  <c r="J1471" i="25"/>
  <c r="J2483" i="25"/>
  <c r="J1254" i="25"/>
  <c r="J2482" i="25"/>
  <c r="J2481" i="25"/>
  <c r="J2480" i="25"/>
  <c r="J1253" i="25"/>
  <c r="J2479" i="25"/>
  <c r="J2478" i="25"/>
  <c r="J2477" i="25"/>
  <c r="J2476" i="25"/>
  <c r="J2475" i="25"/>
  <c r="J2474" i="25"/>
  <c r="J2473" i="25"/>
  <c r="J1470" i="25"/>
  <c r="J2472" i="25"/>
  <c r="J2471" i="25"/>
  <c r="J2470" i="25"/>
  <c r="J2469" i="25"/>
  <c r="J2468" i="25"/>
  <c r="J2467" i="25"/>
  <c r="J2466" i="25"/>
  <c r="J1469" i="25"/>
  <c r="J2465" i="25"/>
  <c r="J1175" i="25"/>
  <c r="J1340" i="25"/>
  <c r="J2464" i="25"/>
  <c r="J2463" i="25"/>
  <c r="J2462" i="25"/>
  <c r="J1468" i="25"/>
  <c r="J2461" i="25"/>
  <c r="J2460" i="25"/>
  <c r="J2459" i="25"/>
  <c r="J2458" i="25"/>
  <c r="J2457" i="25"/>
  <c r="J2456" i="25"/>
  <c r="J1467" i="25"/>
  <c r="J2455" i="25"/>
  <c r="J2454" i="25"/>
  <c r="J1297" i="25"/>
  <c r="J2453" i="25"/>
  <c r="J2452" i="25"/>
  <c r="J2451" i="25"/>
  <c r="J2450" i="25"/>
  <c r="J2449" i="25"/>
  <c r="J2448" i="25"/>
  <c r="J2447" i="25"/>
  <c r="J2446" i="25"/>
  <c r="J1466" i="25"/>
  <c r="J2445" i="25"/>
  <c r="J2444" i="25"/>
  <c r="J1241" i="25"/>
  <c r="J2443" i="25"/>
  <c r="J1465" i="25"/>
  <c r="J2442" i="25"/>
  <c r="J2441" i="25"/>
  <c r="J2440" i="25"/>
  <c r="J2439" i="25"/>
  <c r="J2438" i="25"/>
  <c r="J2437" i="25"/>
  <c r="J2436" i="25"/>
  <c r="J2435" i="25"/>
  <c r="J2434" i="25"/>
  <c r="J2433" i="25"/>
  <c r="J2432" i="25"/>
  <c r="J2431" i="25"/>
  <c r="J2430" i="25"/>
  <c r="J2429" i="25"/>
  <c r="J2428" i="25"/>
  <c r="J2427" i="25"/>
  <c r="J2426" i="25"/>
  <c r="J1464" i="25"/>
  <c r="J2425" i="25"/>
  <c r="J1463" i="25"/>
  <c r="J1462" i="25"/>
  <c r="J2424" i="25"/>
  <c r="J2423" i="25"/>
  <c r="J2422" i="25"/>
  <c r="J2421" i="25"/>
  <c r="J2420" i="25"/>
  <c r="J2419" i="25"/>
  <c r="J2418" i="25"/>
  <c r="J2417" i="25"/>
  <c r="J2416" i="25"/>
  <c r="J2415" i="25"/>
  <c r="J2414" i="25"/>
  <c r="J2413" i="25"/>
  <c r="J2412" i="25"/>
  <c r="J2411" i="25"/>
  <c r="J2410" i="25"/>
  <c r="J2409" i="25"/>
  <c r="J2408" i="25"/>
  <c r="J2407" i="25"/>
  <c r="J2406" i="25"/>
  <c r="J2405" i="25"/>
  <c r="J2404" i="25"/>
  <c r="J2403" i="25"/>
  <c r="J2402" i="25"/>
  <c r="J2401" i="25"/>
  <c r="J2400" i="25"/>
  <c r="J2399" i="25"/>
  <c r="J2398" i="25"/>
  <c r="J2397" i="25"/>
  <c r="J2396" i="25"/>
  <c r="J2395" i="25"/>
  <c r="J2394" i="25"/>
  <c r="J2393" i="25"/>
  <c r="J2392" i="25"/>
  <c r="J2391" i="25"/>
  <c r="J2390" i="25"/>
  <c r="J1224" i="25"/>
  <c r="J2389" i="25"/>
  <c r="J1339" i="25"/>
  <c r="J2388" i="25"/>
  <c r="J2387" i="25"/>
  <c r="J2386" i="25"/>
  <c r="J2385" i="25"/>
  <c r="J1274" i="25"/>
  <c r="J2384" i="25"/>
  <c r="J1296" i="25"/>
  <c r="J1182" i="25"/>
  <c r="J1461" i="25"/>
  <c r="J2383" i="25"/>
  <c r="J2382" i="25"/>
  <c r="J2381" i="25"/>
  <c r="J1460" i="25"/>
  <c r="J1459" i="25"/>
  <c r="J2380" i="25"/>
  <c r="J1338" i="25"/>
  <c r="J1458" i="25"/>
  <c r="J2379" i="25"/>
  <c r="J2378" i="25"/>
  <c r="J1457" i="25"/>
  <c r="J2377" i="25"/>
  <c r="J2376" i="25"/>
  <c r="J2375" i="25"/>
  <c r="J2374" i="25"/>
  <c r="J1337" i="25"/>
  <c r="J1172" i="25"/>
  <c r="J1456" i="25"/>
  <c r="J1455" i="25"/>
  <c r="J2373" i="25"/>
  <c r="J2372" i="25"/>
  <c r="J1223" i="25"/>
  <c r="J2371" i="25"/>
  <c r="J2370" i="25"/>
  <c r="J2369" i="25"/>
  <c r="J1454" i="25"/>
  <c r="J1166" i="25"/>
  <c r="J2368" i="25"/>
  <c r="J2367" i="25"/>
  <c r="J2366" i="25"/>
  <c r="J2365" i="25"/>
  <c r="J2364" i="25"/>
  <c r="J2363" i="25"/>
  <c r="J2362" i="25"/>
  <c r="J2361" i="25"/>
  <c r="J2360" i="25"/>
  <c r="J2359" i="25"/>
  <c r="J2358" i="25"/>
  <c r="J2357" i="25"/>
  <c r="J1453" i="25"/>
  <c r="J1336" i="25"/>
  <c r="J2356" i="25"/>
  <c r="J2355" i="25"/>
  <c r="J2354" i="25"/>
  <c r="J2353" i="25"/>
  <c r="J2352" i="25"/>
  <c r="J2351" i="25"/>
  <c r="J2350" i="25"/>
  <c r="J2349" i="25"/>
  <c r="J2348" i="25"/>
  <c r="J2347" i="25"/>
  <c r="J2346" i="25"/>
  <c r="J2345" i="25"/>
  <c r="J2344" i="25"/>
  <c r="J2343" i="25"/>
  <c r="J2342" i="25"/>
  <c r="J2341" i="25"/>
  <c r="J2340" i="25"/>
  <c r="J2339" i="25"/>
  <c r="J2338" i="25"/>
  <c r="J2337" i="25"/>
  <c r="J2336" i="25"/>
  <c r="J2335" i="25"/>
  <c r="J2334" i="25"/>
  <c r="J2333" i="25"/>
  <c r="J2332" i="25"/>
  <c r="J2331" i="25"/>
  <c r="J2330" i="25"/>
  <c r="J2329" i="25"/>
  <c r="J2328" i="25"/>
  <c r="J2327" i="25"/>
  <c r="J2326" i="25"/>
  <c r="J2325" i="25"/>
  <c r="J1452" i="25"/>
  <c r="J1451" i="25"/>
  <c r="J2324" i="25"/>
  <c r="J1450" i="25"/>
  <c r="J2323" i="25"/>
  <c r="J1335" i="25"/>
  <c r="J2322" i="25"/>
  <c r="J2321" i="25"/>
  <c r="J2320" i="25"/>
  <c r="J2319" i="25"/>
  <c r="J2318" i="25"/>
  <c r="J2317" i="25"/>
  <c r="J2316" i="25"/>
  <c r="J2315" i="25"/>
  <c r="J2314" i="25"/>
  <c r="J2313" i="25"/>
  <c r="J2312" i="25"/>
  <c r="J2311" i="25"/>
  <c r="J2310" i="25"/>
  <c r="J2309" i="25"/>
  <c r="J2308" i="25"/>
  <c r="J2307" i="25"/>
  <c r="J2306" i="25"/>
  <c r="J2305" i="25"/>
  <c r="J2304" i="25"/>
  <c r="J2303" i="25"/>
  <c r="J1449" i="25"/>
  <c r="J2302" i="25"/>
  <c r="J2301" i="25"/>
  <c r="J1448" i="25"/>
  <c r="J2300" i="25"/>
  <c r="J2299" i="25"/>
  <c r="J2298" i="25"/>
  <c r="J2297" i="25"/>
  <c r="J2296" i="25"/>
  <c r="J2295" i="25"/>
  <c r="J2294" i="25"/>
  <c r="J2293" i="25"/>
  <c r="J2292" i="25"/>
  <c r="J2291" i="25"/>
  <c r="J1447" i="25"/>
  <c r="J2290" i="25"/>
  <c r="J2289" i="25"/>
  <c r="J1295" i="25"/>
  <c r="J1446" i="25"/>
  <c r="J2288" i="25"/>
  <c r="J2287" i="25"/>
  <c r="J1445" i="25"/>
  <c r="J2286" i="25"/>
  <c r="J2285" i="25"/>
  <c r="J1273" i="25"/>
  <c r="J1334" i="25"/>
  <c r="J2284" i="25"/>
  <c r="J2283" i="25"/>
  <c r="J2282" i="25"/>
  <c r="J1444" i="25"/>
  <c r="J1294" i="25"/>
  <c r="J2281" i="25"/>
  <c r="J2280" i="25"/>
  <c r="J1272" i="25"/>
  <c r="J1443" i="25"/>
  <c r="J2279" i="25"/>
  <c r="J2278" i="25"/>
  <c r="J2277" i="25"/>
  <c r="J2276" i="25"/>
  <c r="J2275" i="25"/>
  <c r="J1293" i="25"/>
  <c r="J2274" i="25"/>
  <c r="J2273" i="25"/>
  <c r="J2272" i="25"/>
  <c r="J2271" i="25"/>
  <c r="J2270" i="25"/>
  <c r="J2269" i="25"/>
  <c r="J2268" i="25"/>
  <c r="J2267" i="25"/>
  <c r="J2266" i="25"/>
  <c r="J2265" i="25"/>
  <c r="J2264" i="25"/>
  <c r="J2263" i="25"/>
  <c r="J2262" i="25"/>
  <c r="J1442" i="25"/>
  <c r="J2261" i="25"/>
  <c r="J2260" i="25"/>
  <c r="J2259" i="25"/>
  <c r="J2258" i="25"/>
  <c r="J2257" i="25"/>
  <c r="J2256" i="25"/>
  <c r="J2255" i="25"/>
  <c r="J2254" i="25"/>
  <c r="J2253" i="25"/>
  <c r="J1333" i="25"/>
  <c r="J2252" i="25"/>
  <c r="J1332" i="25"/>
  <c r="J2251" i="25"/>
  <c r="J2250" i="25"/>
  <c r="J2249" i="25"/>
  <c r="J2248" i="25"/>
  <c r="J2247" i="25"/>
  <c r="J2246" i="25"/>
  <c r="J2245" i="25"/>
  <c r="J2244" i="25"/>
  <c r="J2243" i="25"/>
  <c r="J2242" i="25"/>
  <c r="J2241" i="25"/>
  <c r="J2240" i="25"/>
  <c r="J2239" i="25"/>
  <c r="J2238" i="25"/>
  <c r="J2237" i="25"/>
  <c r="J2236" i="25"/>
  <c r="J2235" i="25"/>
  <c r="J2234" i="25"/>
  <c r="J2233" i="25"/>
  <c r="J2232" i="25"/>
  <c r="J2231" i="25"/>
  <c r="J2230" i="25"/>
  <c r="J2229" i="25"/>
  <c r="J1441" i="25"/>
  <c r="J2228" i="25"/>
  <c r="J2227" i="25"/>
  <c r="J2226" i="25"/>
  <c r="J2225" i="25"/>
  <c r="J2224" i="25"/>
  <c r="J2223" i="25"/>
  <c r="J2222" i="25"/>
  <c r="J2221" i="25"/>
  <c r="J2220" i="25"/>
  <c r="J2219" i="25"/>
  <c r="J2218" i="25"/>
  <c r="J2217" i="25"/>
  <c r="J2216" i="25"/>
  <c r="J2215" i="25"/>
  <c r="J2214" i="25"/>
  <c r="J2213" i="25"/>
  <c r="J2212" i="25"/>
  <c r="J1440" i="25"/>
  <c r="J2211" i="25"/>
  <c r="J2210" i="25"/>
  <c r="J1439" i="25"/>
  <c r="J1438" i="25"/>
  <c r="J2209" i="25"/>
  <c r="J2208" i="25"/>
  <c r="J1437" i="25"/>
  <c r="J1436" i="25"/>
  <c r="J2207" i="25"/>
  <c r="J2206" i="25"/>
  <c r="J2205" i="25"/>
  <c r="J2204" i="25"/>
  <c r="J2203" i="25"/>
  <c r="J2202" i="25"/>
  <c r="J2201" i="25"/>
  <c r="J2200" i="25"/>
  <c r="J2199" i="25"/>
  <c r="J2198" i="25"/>
  <c r="J2197" i="25"/>
  <c r="J2196" i="25"/>
  <c r="J2195" i="25"/>
  <c r="J2194" i="25"/>
  <c r="J2193" i="25"/>
  <c r="J2192" i="25"/>
  <c r="J2191" i="25"/>
  <c r="J2190" i="25"/>
  <c r="J2189" i="25"/>
  <c r="J2188" i="25"/>
  <c r="J2187" i="25"/>
  <c r="J2186" i="25"/>
  <c r="J2185" i="25"/>
  <c r="J2184" i="25"/>
  <c r="J2183" i="25"/>
  <c r="J2182" i="25"/>
  <c r="J2181" i="25"/>
  <c r="J1435" i="25"/>
  <c r="J2180" i="25"/>
  <c r="J2179" i="25"/>
  <c r="J1434" i="25"/>
  <c r="J2178" i="25"/>
  <c r="J1433" i="25"/>
  <c r="J2177" i="25"/>
  <c r="J1292" i="25"/>
  <c r="J2176" i="25"/>
  <c r="J1252" i="25"/>
  <c r="J1432" i="25"/>
  <c r="J2175" i="25"/>
  <c r="J2174" i="25"/>
  <c r="J2173" i="25"/>
  <c r="J2172" i="25"/>
  <c r="J2171" i="25"/>
  <c r="J2170" i="25"/>
  <c r="J2169" i="25"/>
  <c r="J2168" i="25"/>
  <c r="J2167" i="25"/>
  <c r="J2166" i="25"/>
  <c r="J1431" i="25"/>
  <c r="J1430" i="25"/>
  <c r="J2165" i="25"/>
  <c r="J2164" i="25"/>
  <c r="J2163" i="25"/>
  <c r="J1429" i="25"/>
  <c r="J2162" i="25"/>
  <c r="J2161" i="25"/>
  <c r="J2160" i="25"/>
  <c r="J2159" i="25"/>
  <c r="J2158" i="25"/>
  <c r="J2157" i="25"/>
  <c r="J2156" i="25"/>
  <c r="J2155" i="25"/>
  <c r="J2154" i="25"/>
  <c r="J2153" i="25"/>
  <c r="J2152" i="25"/>
  <c r="J2151" i="25"/>
  <c r="J2150" i="25"/>
  <c r="J1331" i="25"/>
  <c r="J2149" i="25"/>
  <c r="J1190" i="25"/>
  <c r="J2148" i="25"/>
  <c r="J1330" i="25"/>
  <c r="J2147" i="25"/>
  <c r="J2146" i="25"/>
  <c r="J2145" i="25"/>
  <c r="J2144" i="25"/>
  <c r="J2143" i="25"/>
  <c r="J2142" i="25"/>
  <c r="J2141" i="25"/>
  <c r="J2140" i="25"/>
  <c r="J2139" i="25"/>
  <c r="J1291" i="25"/>
  <c r="J2138" i="25"/>
  <c r="J2137" i="25"/>
  <c r="J2136" i="25"/>
  <c r="J2135" i="25"/>
  <c r="J2134" i="25"/>
  <c r="J2133" i="25"/>
  <c r="J2132" i="25"/>
  <c r="J2131" i="25"/>
  <c r="J2130" i="25"/>
  <c r="J2129" i="25"/>
  <c r="J2128" i="25"/>
  <c r="J2127" i="25"/>
  <c r="J2126" i="25"/>
  <c r="J2125" i="25"/>
  <c r="J2124" i="25"/>
  <c r="J2123" i="25"/>
  <c r="J2122" i="25"/>
  <c r="J2121" i="25"/>
  <c r="J1428" i="25"/>
  <c r="J2120" i="25"/>
  <c r="J2119" i="25"/>
  <c r="J2118" i="25"/>
  <c r="J2117" i="25"/>
  <c r="J2116" i="25"/>
  <c r="J2115" i="25"/>
  <c r="J2114" i="25"/>
  <c r="J2113" i="25"/>
  <c r="J2112" i="25"/>
  <c r="J2111" i="25"/>
  <c r="J2110" i="25"/>
  <c r="J2109" i="25"/>
  <c r="J2108" i="25"/>
  <c r="J2107" i="25"/>
  <c r="J2106" i="25"/>
  <c r="J2105" i="25"/>
  <c r="J2104" i="25"/>
  <c r="J2103" i="25"/>
  <c r="J2102" i="25"/>
  <c r="J2101" i="25"/>
  <c r="J2100" i="25"/>
  <c r="J2099" i="25"/>
  <c r="J2098" i="25"/>
  <c r="J2097" i="25"/>
  <c r="J2096" i="25"/>
  <c r="J2095" i="25"/>
  <c r="J2094" i="25"/>
  <c r="J2093" i="25"/>
  <c r="J2092" i="25"/>
  <c r="J2091" i="25"/>
  <c r="J2090" i="25"/>
  <c r="J1427" i="25"/>
  <c r="J1251" i="25"/>
  <c r="J2089" i="25"/>
  <c r="J2088" i="25"/>
  <c r="J2087" i="25"/>
  <c r="J2086" i="25"/>
  <c r="J2085" i="25"/>
  <c r="J2084" i="25"/>
  <c r="J1426" i="25"/>
  <c r="J2083" i="25"/>
  <c r="J2082" i="25"/>
  <c r="J2081" i="25"/>
  <c r="J2080" i="25"/>
  <c r="J2079" i="25"/>
  <c r="J2078" i="25"/>
  <c r="J2077" i="25"/>
  <c r="J2076" i="25"/>
  <c r="J2075" i="25"/>
  <c r="J2074" i="25"/>
  <c r="J2073" i="25"/>
  <c r="J2072" i="25"/>
  <c r="J2071" i="25"/>
  <c r="J2070" i="25"/>
  <c r="J2069" i="25"/>
  <c r="J2068" i="25"/>
  <c r="J1425" i="25"/>
  <c r="J2067" i="25"/>
  <c r="J2066" i="25"/>
  <c r="J2065" i="25"/>
  <c r="J2064" i="25"/>
  <c r="J2063" i="25"/>
  <c r="J2062" i="25"/>
  <c r="J2061" i="25"/>
  <c r="J2060" i="25"/>
  <c r="J2059" i="25"/>
  <c r="J2058" i="25"/>
  <c r="J2057" i="25"/>
  <c r="J2056" i="25"/>
  <c r="J2055" i="25"/>
  <c r="J2054" i="25"/>
  <c r="J2053" i="25"/>
  <c r="J2052" i="25"/>
  <c r="J2051" i="25"/>
  <c r="J2050" i="25"/>
  <c r="J2049" i="25"/>
  <c r="J2048" i="25"/>
  <c r="J2047" i="25"/>
  <c r="J2046" i="25"/>
  <c r="J2045" i="25"/>
  <c r="J2044" i="25"/>
  <c r="J2043" i="25"/>
  <c r="J2042" i="25"/>
  <c r="J2041" i="25"/>
  <c r="J2040" i="25"/>
  <c r="J2039" i="25"/>
  <c r="J1424" i="25"/>
  <c r="J2038" i="25"/>
  <c r="J2037" i="25"/>
  <c r="J2036" i="25"/>
  <c r="J2035" i="25"/>
  <c r="J2034" i="25"/>
  <c r="J2033" i="25"/>
  <c r="J2032" i="25"/>
  <c r="J2031" i="25"/>
  <c r="J2030" i="25"/>
  <c r="J2029" i="25"/>
  <c r="J2028" i="25"/>
  <c r="J2027" i="25"/>
  <c r="J2026" i="25"/>
  <c r="J2025" i="25"/>
  <c r="J2024" i="25"/>
  <c r="J2023" i="25"/>
  <c r="J2022" i="25"/>
  <c r="J2021" i="25"/>
  <c r="J2020" i="25"/>
  <c r="J1423" i="25"/>
  <c r="J2019" i="25"/>
  <c r="J2018" i="25"/>
  <c r="J2017" i="25"/>
  <c r="J2016" i="25"/>
  <c r="J2015" i="25"/>
  <c r="J2014" i="25"/>
  <c r="J2013" i="25"/>
  <c r="J2012" i="25"/>
  <c r="J2011" i="25"/>
  <c r="J2010" i="25"/>
  <c r="J2009" i="25"/>
  <c r="J2008" i="25"/>
  <c r="J2007" i="25"/>
  <c r="J2006" i="25"/>
  <c r="J2005" i="25"/>
  <c r="J2004" i="25"/>
  <c r="J2003" i="25"/>
  <c r="J2002" i="25"/>
  <c r="J2001" i="25"/>
  <c r="J2000" i="25"/>
  <c r="J1999" i="25"/>
  <c r="J1998" i="25"/>
  <c r="J1997" i="25"/>
  <c r="J1996" i="25"/>
  <c r="J1995" i="25"/>
  <c r="J1994" i="25"/>
  <c r="J1993" i="25"/>
  <c r="J1992" i="25"/>
  <c r="J1422" i="25"/>
  <c r="J1290" i="25"/>
  <c r="J1271" i="25"/>
  <c r="J1421" i="25"/>
  <c r="J1420" i="25"/>
  <c r="J1991" i="25"/>
  <c r="J1990" i="25"/>
  <c r="J1989" i="25"/>
  <c r="J1988" i="25"/>
  <c r="J1987" i="25"/>
  <c r="J1986" i="25"/>
  <c r="J1985" i="25"/>
  <c r="J1984" i="25"/>
  <c r="J1983" i="25"/>
  <c r="J1289" i="25"/>
  <c r="J1982" i="25"/>
  <c r="J1981" i="25"/>
  <c r="J1980" i="25"/>
  <c r="J1979" i="25"/>
  <c r="J1978" i="25"/>
  <c r="J1977" i="25"/>
  <c r="J1976" i="25"/>
  <c r="J1975" i="25"/>
  <c r="J1974" i="25"/>
  <c r="J1419" i="25"/>
  <c r="J1973" i="25"/>
  <c r="J1972" i="25"/>
  <c r="J1971" i="25"/>
  <c r="J1329" i="25"/>
  <c r="J1970" i="25"/>
  <c r="J1969" i="25"/>
  <c r="J1968" i="25"/>
  <c r="J1967" i="25"/>
  <c r="J1966" i="25"/>
  <c r="J1328" i="25"/>
  <c r="J1965" i="25"/>
  <c r="J1964" i="25"/>
  <c r="J1963" i="25"/>
  <c r="J1962" i="25"/>
  <c r="J1961" i="25"/>
  <c r="J1960" i="25"/>
  <c r="J1959" i="25"/>
  <c r="J1958" i="25"/>
  <c r="J1957" i="25"/>
  <c r="J1956" i="25"/>
  <c r="J1955" i="25"/>
  <c r="J1954" i="25"/>
  <c r="J1953" i="25"/>
  <c r="J1418" i="25"/>
  <c r="J1952" i="25"/>
  <c r="J1951" i="25"/>
  <c r="J1950" i="25"/>
  <c r="J1949" i="25"/>
  <c r="J1948" i="25"/>
  <c r="J1947" i="25"/>
  <c r="J1946" i="25"/>
  <c r="J1945" i="25"/>
  <c r="J1944" i="25"/>
  <c r="J1943" i="25"/>
  <c r="J1942" i="25"/>
  <c r="J1417" i="25"/>
  <c r="J1174" i="25"/>
  <c r="J1416" i="25"/>
  <c r="J1941" i="25"/>
  <c r="J1940" i="25"/>
  <c r="J1415" i="25"/>
  <c r="J1414" i="25"/>
  <c r="J1939" i="25"/>
  <c r="J1938" i="25"/>
  <c r="J1937" i="25"/>
  <c r="J1936" i="25"/>
  <c r="J1935" i="25"/>
  <c r="J1413" i="25"/>
  <c r="J1412" i="25"/>
  <c r="J1934" i="25"/>
  <c r="J1933" i="25"/>
  <c r="J1327" i="25"/>
  <c r="J1167" i="25"/>
  <c r="J1411" i="25"/>
  <c r="J1932" i="25"/>
  <c r="J1931" i="25"/>
  <c r="J1930" i="25"/>
  <c r="J1929" i="25"/>
  <c r="J1928" i="25"/>
  <c r="J1927" i="25"/>
  <c r="J1410" i="25"/>
  <c r="J1197" i="25"/>
  <c r="J1926" i="25"/>
  <c r="J1409" i="25"/>
  <c r="J1925" i="25"/>
  <c r="J1924" i="25"/>
  <c r="J1923" i="25"/>
  <c r="J1922" i="25"/>
  <c r="J1270" i="25"/>
  <c r="J1408" i="25"/>
  <c r="J1407" i="25"/>
  <c r="J1921" i="25"/>
  <c r="J1920" i="25"/>
  <c r="J1919" i="25"/>
  <c r="J1918" i="25"/>
  <c r="J1917" i="25"/>
  <c r="J1916" i="25"/>
  <c r="J1915" i="25"/>
  <c r="J1914" i="25"/>
  <c r="J1913" i="25"/>
  <c r="J1912" i="25"/>
  <c r="J1911" i="25"/>
  <c r="J1910" i="25"/>
  <c r="J1909" i="25"/>
  <c r="J1908" i="25"/>
  <c r="J1907" i="25"/>
  <c r="J1215" i="25"/>
  <c r="J1906" i="25"/>
  <c r="J1905" i="25"/>
  <c r="J1222" i="25"/>
  <c r="J1904" i="25"/>
  <c r="J1326" i="25"/>
  <c r="J1903" i="25"/>
  <c r="J1902" i="25"/>
  <c r="J1901" i="25"/>
  <c r="J1900" i="25"/>
  <c r="J1406" i="25"/>
  <c r="J1899" i="25"/>
  <c r="J1898" i="25"/>
  <c r="J1897" i="25"/>
  <c r="J1896" i="25"/>
  <c r="J1895" i="25"/>
  <c r="J1405" i="25"/>
  <c r="J1404" i="25"/>
  <c r="J1325" i="25"/>
  <c r="J1894" i="25"/>
  <c r="J1893" i="25"/>
  <c r="J1214" i="25"/>
  <c r="J1324" i="25"/>
  <c r="J1323" i="25"/>
  <c r="J1892" i="25"/>
  <c r="J1322" i="25"/>
  <c r="J1891" i="25"/>
  <c r="J1321" i="25"/>
  <c r="J1890" i="25"/>
  <c r="J1320" i="25"/>
  <c r="J1889" i="25"/>
  <c r="J1403" i="25"/>
  <c r="J1888" i="25"/>
  <c r="J1887" i="25"/>
  <c r="J1886" i="25"/>
  <c r="J1221" i="25"/>
  <c r="J1885" i="25"/>
  <c r="J1884" i="25"/>
  <c r="J1181" i="25"/>
  <c r="J1402" i="25"/>
  <c r="J1883" i="25"/>
  <c r="J1882" i="25"/>
  <c r="J1881" i="25"/>
  <c r="J1880" i="25"/>
  <c r="J1879" i="25"/>
  <c r="J1240" i="25"/>
  <c r="J1878" i="25"/>
  <c r="J1877" i="25"/>
  <c r="J1876" i="25"/>
  <c r="J1319" i="25"/>
  <c r="J1875" i="25"/>
  <c r="J1318" i="25"/>
  <c r="J1170" i="25"/>
  <c r="J1401" i="25"/>
  <c r="J1400" i="25"/>
  <c r="J1399" i="25"/>
  <c r="J1874" i="25"/>
  <c r="J1213" i="25"/>
  <c r="J1398" i="25"/>
  <c r="J1873" i="25"/>
  <c r="J1397" i="25"/>
  <c r="J1239" i="25"/>
  <c r="J1396" i="25"/>
  <c r="J1234" i="25"/>
  <c r="J1872" i="25"/>
  <c r="J1871" i="25"/>
  <c r="J1870" i="25"/>
  <c r="J1869" i="25"/>
  <c r="J1868" i="25"/>
  <c r="J1867" i="25"/>
  <c r="J1866" i="25"/>
  <c r="J1317" i="25"/>
  <c r="J1865" i="25"/>
  <c r="J1269" i="25"/>
  <c r="J1316" i="25"/>
  <c r="J1864" i="25"/>
  <c r="J1863" i="25"/>
  <c r="J1862" i="25"/>
  <c r="J1861" i="25"/>
  <c r="J1860" i="25"/>
  <c r="J1859" i="25"/>
  <c r="J1858" i="25"/>
  <c r="J1857" i="25"/>
  <c r="J1856" i="25"/>
  <c r="J1855" i="25"/>
  <c r="J1854" i="25"/>
  <c r="J1395" i="25"/>
  <c r="J1853" i="25"/>
  <c r="J1394" i="25"/>
  <c r="J1852" i="25"/>
  <c r="J1851" i="25"/>
  <c r="J1850" i="25"/>
  <c r="J1849" i="25"/>
  <c r="J1848" i="25"/>
  <c r="J1847" i="25"/>
  <c r="J1846" i="25"/>
  <c r="J1288" i="25"/>
  <c r="J1845" i="25"/>
  <c r="J1844" i="25"/>
  <c r="J1843" i="25"/>
  <c r="J1842" i="25"/>
  <c r="J1841" i="25"/>
  <c r="J1840" i="25"/>
  <c r="J1839" i="25"/>
  <c r="J1838" i="25"/>
  <c r="J1837" i="25"/>
  <c r="J1836" i="25"/>
  <c r="J1835" i="25"/>
  <c r="J1834" i="25"/>
  <c r="J1833" i="25"/>
  <c r="J1832" i="25"/>
  <c r="J1831" i="25"/>
  <c r="J1830" i="25"/>
  <c r="J1829" i="25"/>
  <c r="J1828" i="25"/>
  <c r="J1827" i="25"/>
  <c r="J1826" i="25"/>
  <c r="J1825" i="25"/>
  <c r="J1824" i="25"/>
  <c r="J1823" i="25"/>
  <c r="J1822" i="25"/>
  <c r="J1821" i="25"/>
  <c r="J1820" i="25"/>
  <c r="J1819" i="25"/>
  <c r="J1818" i="25"/>
  <c r="J1817" i="25"/>
  <c r="J1816" i="25"/>
  <c r="J1815" i="25"/>
  <c r="J1814" i="25"/>
  <c r="J1813" i="25"/>
  <c r="J1812" i="25"/>
  <c r="J1811" i="25"/>
  <c r="J1810" i="25"/>
  <c r="J1809" i="25"/>
  <c r="J1808" i="25"/>
  <c r="J1807" i="25"/>
  <c r="J1806" i="25"/>
  <c r="J1805" i="25"/>
  <c r="J1804" i="25"/>
  <c r="J1803" i="25"/>
  <c r="J1802" i="25"/>
  <c r="J1801" i="25"/>
  <c r="J1800" i="25"/>
  <c r="J1799" i="25"/>
  <c r="J1798" i="25"/>
  <c r="J1797" i="25"/>
  <c r="J1796" i="25"/>
  <c r="J1795" i="25"/>
  <c r="J1794" i="25"/>
  <c r="J1793" i="25"/>
  <c r="J1792" i="25"/>
  <c r="J1791" i="25"/>
  <c r="J1790" i="25"/>
  <c r="J1789" i="25"/>
  <c r="J1788" i="25"/>
  <c r="J1787" i="25"/>
  <c r="J1268" i="25"/>
  <c r="J1786" i="25"/>
  <c r="J1785" i="25"/>
  <c r="J1784" i="25"/>
  <c r="J1783" i="25"/>
  <c r="J1782" i="25"/>
  <c r="J1781" i="25"/>
  <c r="J1780" i="25"/>
  <c r="J1779" i="25"/>
  <c r="J1778" i="25"/>
  <c r="J1777" i="25"/>
  <c r="J1776" i="25"/>
  <c r="J1775" i="25"/>
  <c r="J1774" i="25"/>
  <c r="J1773" i="25"/>
  <c r="J1772" i="25"/>
  <c r="J1771" i="25"/>
  <c r="J1770" i="25"/>
  <c r="J1769" i="25"/>
  <c r="J1768" i="25"/>
  <c r="J1767" i="25"/>
  <c r="J1766" i="25"/>
  <c r="J1393" i="25"/>
  <c r="J1765" i="25"/>
  <c r="J1764" i="25"/>
  <c r="J1763" i="25"/>
  <c r="J1762" i="25"/>
  <c r="J1761" i="25"/>
  <c r="J1760" i="25"/>
  <c r="J1759" i="25"/>
  <c r="J1758" i="25"/>
  <c r="J1757" i="25"/>
  <c r="J1756" i="25"/>
  <c r="J1755" i="25"/>
  <c r="J1754" i="25"/>
  <c r="J1753" i="25"/>
  <c r="J1752" i="25"/>
  <c r="J1392" i="25"/>
  <c r="J1287" i="25"/>
  <c r="J1751" i="25"/>
  <c r="J1750" i="25"/>
  <c r="J1749" i="25"/>
  <c r="J1391" i="25"/>
  <c r="J1390" i="25"/>
  <c r="J1748" i="25"/>
  <c r="J1389" i="25"/>
  <c r="J1747" i="25"/>
  <c r="J1746" i="25"/>
  <c r="J1745" i="25"/>
  <c r="J1744" i="25"/>
  <c r="J1743" i="25"/>
  <c r="J1742" i="25"/>
  <c r="J1741" i="25"/>
  <c r="J1740" i="25"/>
  <c r="J1388" i="25"/>
  <c r="J1739" i="25"/>
  <c r="J1387" i="25"/>
  <c r="J1738" i="25"/>
  <c r="J1737" i="25"/>
  <c r="J1736" i="25"/>
  <c r="J1735" i="25"/>
  <c r="J1734" i="25"/>
  <c r="J1733" i="25"/>
  <c r="J1732" i="25"/>
  <c r="J1731" i="25"/>
  <c r="J1730" i="25"/>
  <c r="J1729" i="25"/>
  <c r="J1728" i="25"/>
  <c r="J1727" i="25"/>
  <c r="J1726" i="25"/>
  <c r="J1725" i="25"/>
  <c r="J1724" i="25"/>
  <c r="J1723" i="25"/>
  <c r="J1722" i="25"/>
  <c r="J1721" i="25"/>
  <c r="J1720" i="25"/>
  <c r="J1719" i="25"/>
  <c r="J1718" i="25"/>
  <c r="J1717" i="25"/>
  <c r="J1716" i="25"/>
  <c r="J1715" i="25"/>
  <c r="J1714" i="25"/>
  <c r="J1713" i="25"/>
  <c r="J1712" i="25"/>
  <c r="J1711" i="25"/>
  <c r="J1710" i="25"/>
  <c r="J1709" i="25"/>
  <c r="J1708" i="25"/>
  <c r="J1707" i="25"/>
  <c r="J1706" i="25"/>
  <c r="J1705" i="25"/>
  <c r="J1704" i="25"/>
  <c r="J1703" i="25"/>
  <c r="J1702" i="25"/>
  <c r="J1701" i="25"/>
  <c r="J1700" i="25"/>
  <c r="J1699" i="25"/>
  <c r="J1698" i="25"/>
  <c r="J1697" i="25"/>
  <c r="J1696" i="25"/>
  <c r="J1695" i="25"/>
  <c r="J1315" i="25"/>
  <c r="J1694" i="25"/>
  <c r="J1693" i="25"/>
  <c r="J1692" i="25"/>
  <c r="J1691" i="25"/>
  <c r="J1690" i="25"/>
  <c r="J1689" i="25"/>
  <c r="J1688" i="25"/>
  <c r="J1687" i="25"/>
  <c r="J1386" i="25"/>
  <c r="J1686" i="25"/>
  <c r="J1286" i="25"/>
  <c r="J1685" i="25"/>
  <c r="J1684" i="25"/>
  <c r="J1230" i="25"/>
  <c r="J1683" i="25"/>
  <c r="J1682" i="25"/>
  <c r="J1681" i="25"/>
  <c r="J1680" i="25"/>
  <c r="J1679" i="25"/>
  <c r="J1267" i="25"/>
  <c r="J1678" i="25"/>
  <c r="J1677" i="25"/>
  <c r="J1676" i="25"/>
  <c r="J1675" i="25"/>
  <c r="J1674" i="25"/>
  <c r="J1314" i="25"/>
  <c r="J1385" i="25"/>
  <c r="J1266" i="25"/>
  <c r="J1673" i="25"/>
  <c r="J1672" i="25"/>
  <c r="J1671" i="25"/>
  <c r="J1670" i="25"/>
  <c r="J1669" i="25"/>
  <c r="J1668" i="25"/>
  <c r="J1667" i="25"/>
  <c r="J1666" i="25"/>
  <c r="J1285" i="25"/>
  <c r="J1188" i="25"/>
  <c r="J1250" i="25"/>
  <c r="J1665" i="25"/>
  <c r="J1384" i="25"/>
  <c r="J1664" i="25"/>
  <c r="J1663" i="25"/>
  <c r="J1662" i="25"/>
  <c r="J1661" i="25"/>
  <c r="J1383" i="25"/>
  <c r="J1660" i="25"/>
  <c r="J1382" i="25"/>
  <c r="J1659" i="25"/>
  <c r="J1381" i="25"/>
  <c r="J1265" i="25"/>
  <c r="J1284" i="25"/>
  <c r="J1658" i="25"/>
  <c r="J1657" i="25"/>
  <c r="J1656" i="25"/>
  <c r="J1655" i="25"/>
  <c r="J1654" i="25"/>
  <c r="J1653" i="25"/>
  <c r="J1652" i="25"/>
  <c r="J1651" i="25"/>
  <c r="J1650" i="25"/>
  <c r="J1649" i="25"/>
  <c r="J1648" i="25"/>
  <c r="J1647" i="25"/>
  <c r="J1380" i="25"/>
  <c r="J1646" i="25"/>
  <c r="J1264" i="25"/>
  <c r="J1238" i="25"/>
  <c r="J1645" i="25"/>
  <c r="J1644" i="25"/>
  <c r="J1643" i="25"/>
  <c r="J1642" i="25"/>
  <c r="J1641" i="25"/>
  <c r="J1640" i="25"/>
  <c r="J1639" i="25"/>
  <c r="J1638" i="25"/>
  <c r="J1637" i="25"/>
  <c r="J1636" i="25"/>
  <c r="J1635" i="25"/>
  <c r="J1379" i="25"/>
  <c r="J1634" i="25"/>
  <c r="J1633" i="25"/>
  <c r="J1632" i="25"/>
  <c r="J1631" i="25"/>
  <c r="J1630" i="25"/>
  <c r="J1629" i="25"/>
  <c r="J1628" i="25"/>
  <c r="J1378" i="25"/>
  <c r="J1627" i="25"/>
  <c r="J1626" i="25"/>
  <c r="J1625" i="25"/>
  <c r="J1624" i="25"/>
  <c r="J1623" i="25"/>
  <c r="J1622" i="25"/>
  <c r="J1621" i="25"/>
  <c r="J1377" i="25"/>
  <c r="J1620" i="25"/>
  <c r="J1619" i="25"/>
  <c r="J1618" i="25"/>
  <c r="J1617" i="25"/>
  <c r="J1616" i="25"/>
  <c r="J1615" i="25"/>
  <c r="J1614" i="25"/>
  <c r="J1613" i="25"/>
  <c r="J1612" i="25"/>
  <c r="J1611" i="25"/>
  <c r="J1610" i="25"/>
  <c r="J1376" i="25"/>
  <c r="J1609" i="25"/>
  <c r="J1608" i="25"/>
  <c r="J1607" i="25"/>
  <c r="J1606" i="25"/>
  <c r="J1605" i="25"/>
  <c r="J1604" i="25"/>
  <c r="J1603" i="25"/>
  <c r="J1602" i="25"/>
  <c r="J1601" i="25"/>
  <c r="J1600" i="25"/>
  <c r="J1599" i="25"/>
  <c r="J1313" i="25"/>
  <c r="J1598" i="25"/>
  <c r="J1597" i="25"/>
  <c r="J1596" i="25"/>
  <c r="J1595" i="25"/>
  <c r="J1594" i="25"/>
  <c r="J1263" i="25"/>
  <c r="J1593" i="25"/>
  <c r="J1592" i="25"/>
  <c r="J1591" i="25"/>
  <c r="J1312" i="25"/>
  <c r="J1590" i="25"/>
  <c r="J1589" i="25"/>
  <c r="J1588" i="25"/>
  <c r="J1587" i="25"/>
  <c r="J1586" i="25"/>
  <c r="J1585" i="25"/>
  <c r="J1584" i="25"/>
  <c r="J1375" i="25"/>
  <c r="J1583" i="25"/>
  <c r="J1582" i="25"/>
  <c r="J1581" i="25"/>
  <c r="J1580" i="25"/>
  <c r="J1189" i="25"/>
  <c r="J1249" i="25"/>
  <c r="J1283" i="25"/>
  <c r="J1579" i="25"/>
  <c r="J1578" i="25"/>
  <c r="J1577" i="25"/>
  <c r="J1576" i="25"/>
  <c r="J1575" i="25"/>
  <c r="J1574" i="25"/>
  <c r="J1573" i="25"/>
  <c r="J1572" i="25"/>
  <c r="J1571" i="25"/>
  <c r="J1570" i="25"/>
  <c r="J1569" i="25"/>
  <c r="J1568" i="25"/>
  <c r="J1567" i="25"/>
  <c r="J1566" i="25"/>
  <c r="J1565" i="25"/>
  <c r="J1564" i="25"/>
  <c r="J1212" i="25"/>
  <c r="J1262" i="25"/>
  <c r="J1204" i="25"/>
  <c r="J1311" i="25"/>
  <c r="A3765" i="25"/>
  <c r="A1209" i="25"/>
  <c r="B217" i="31" s="1"/>
  <c r="A1298" i="25"/>
  <c r="B306" i="31" s="1"/>
  <c r="A1205" i="25"/>
  <c r="B213" i="31" s="1"/>
  <c r="A1693" i="25"/>
  <c r="A1694" i="25"/>
  <c r="A1695" i="25"/>
  <c r="A1696" i="25"/>
  <c r="A1697" i="25"/>
  <c r="A1698" i="25"/>
  <c r="A1699" i="25"/>
  <c r="A1700" i="25"/>
  <c r="A1701" i="25"/>
  <c r="A1702" i="25"/>
  <c r="A1703" i="25"/>
  <c r="A1704" i="25"/>
  <c r="A1705" i="25"/>
  <c r="A1706" i="25"/>
  <c r="A1707" i="25"/>
  <c r="A1708" i="25"/>
  <c r="A1354" i="25"/>
  <c r="A1299" i="25"/>
  <c r="B307" i="31" s="1"/>
  <c r="A1210" i="25"/>
  <c r="B218" i="31" s="1"/>
  <c r="A1709" i="25"/>
  <c r="A1710" i="25"/>
  <c r="A1711" i="25"/>
  <c r="A1712" i="25"/>
  <c r="A1479" i="25"/>
  <c r="A1713" i="25"/>
  <c r="A1714" i="25"/>
  <c r="A1715" i="25"/>
  <c r="A1716" i="25"/>
  <c r="A1717" i="25"/>
  <c r="A1718" i="25"/>
  <c r="A1719" i="25"/>
  <c r="A1325" i="25"/>
  <c r="A1720" i="25"/>
  <c r="A1721" i="25"/>
  <c r="A1722" i="25"/>
  <c r="A1311" i="25"/>
  <c r="B319" i="31" s="1"/>
  <c r="A1723" i="25"/>
  <c r="A1724" i="25"/>
  <c r="A1725" i="25"/>
  <c r="A1726" i="25"/>
  <c r="A1727" i="25"/>
  <c r="A1385" i="25"/>
  <c r="A1728" i="25"/>
  <c r="A1729" i="25"/>
  <c r="A1730" i="25"/>
  <c r="A1731" i="25"/>
  <c r="A1732" i="25"/>
  <c r="A1733" i="25"/>
  <c r="A1734" i="25"/>
  <c r="A1735" i="25"/>
  <c r="A1736" i="25"/>
  <c r="A1737" i="25"/>
  <c r="A1738" i="25"/>
  <c r="A1386" i="25"/>
  <c r="A1355" i="25"/>
  <c r="A1739" i="25"/>
  <c r="A1740" i="25"/>
  <c r="A1741" i="25"/>
  <c r="A1742" i="25"/>
  <c r="A1743" i="25"/>
  <c r="A1744" i="25"/>
  <c r="A1745" i="25"/>
  <c r="A1746" i="25"/>
  <c r="A1747" i="25"/>
  <c r="A1748" i="25"/>
  <c r="A1480" i="25"/>
  <c r="A1749" i="25"/>
  <c r="A1750" i="25"/>
  <c r="A1751" i="25"/>
  <c r="A1752" i="25"/>
  <c r="A1753" i="25"/>
  <c r="A1754" i="25"/>
  <c r="A1755" i="25"/>
  <c r="A1387" i="25"/>
  <c r="A1756" i="25"/>
  <c r="A1757" i="25"/>
  <c r="A1758" i="25"/>
  <c r="A1481" i="25"/>
  <c r="A1759" i="25"/>
  <c r="A1760" i="25"/>
  <c r="A1761" i="25"/>
  <c r="A1482" i="25"/>
  <c r="A1762" i="25"/>
  <c r="A1763" i="25"/>
  <c r="A1764" i="25"/>
  <c r="A1765" i="25"/>
  <c r="A1766" i="25"/>
  <c r="A1767" i="25"/>
  <c r="A1768" i="25"/>
  <c r="A1769" i="25"/>
  <c r="A1770" i="25"/>
  <c r="A1771" i="25"/>
  <c r="A1772" i="25"/>
  <c r="A1280" i="25"/>
  <c r="B288" i="31" s="1"/>
  <c r="A1326" i="25"/>
  <c r="A1773" i="25"/>
  <c r="A1483" i="25"/>
  <c r="A1774" i="25"/>
  <c r="A1775" i="25"/>
  <c r="A1776" i="25"/>
  <c r="A1777" i="25"/>
  <c r="A1778" i="25"/>
  <c r="A1779" i="25"/>
  <c r="A1780" i="25"/>
  <c r="A1781" i="25"/>
  <c r="A1782" i="25"/>
  <c r="A1783" i="25"/>
  <c r="A1784" i="25"/>
  <c r="A1785" i="25"/>
  <c r="A1294" i="25"/>
  <c r="B302" i="31" s="1"/>
  <c r="A1281" i="25"/>
  <c r="B289" i="31" s="1"/>
  <c r="A1484" i="25"/>
  <c r="A1485" i="25"/>
  <c r="A1388" i="25"/>
  <c r="A1786" i="25"/>
  <c r="A1389" i="25"/>
  <c r="A1787" i="25"/>
  <c r="A1788" i="25"/>
  <c r="A1789" i="25"/>
  <c r="A1790" i="25"/>
  <c r="A1486" i="25"/>
  <c r="A1791" i="25"/>
  <c r="A1295" i="25"/>
  <c r="B303" i="31" s="1"/>
  <c r="A1197" i="25"/>
  <c r="B205" i="31" s="1"/>
  <c r="A1327" i="25"/>
  <c r="A1792" i="25"/>
  <c r="A1793" i="25"/>
  <c r="A1794" i="25"/>
  <c r="A1487" i="25"/>
  <c r="A1795" i="25"/>
  <c r="A1796" i="25"/>
  <c r="A1797" i="25"/>
  <c r="A1798" i="25"/>
  <c r="A1328" i="25"/>
  <c r="A1488" i="25"/>
  <c r="A1356" i="25"/>
  <c r="A1799" i="25"/>
  <c r="A1800" i="25"/>
  <c r="A1801" i="25"/>
  <c r="A1802" i="25"/>
  <c r="A1803" i="25"/>
  <c r="A1300" i="25"/>
  <c r="B308" i="31" s="1"/>
  <c r="A1804" i="25"/>
  <c r="A1805" i="25"/>
  <c r="A1806" i="25"/>
  <c r="A1489" i="25"/>
  <c r="A1390" i="25"/>
  <c r="A1252" i="25"/>
  <c r="B260" i="31" s="1"/>
  <c r="A1807" i="25"/>
  <c r="A1490" i="25"/>
  <c r="A1329" i="25"/>
  <c r="A1491" i="25"/>
  <c r="A1391" i="25"/>
  <c r="A1808" i="25"/>
  <c r="A1809" i="25"/>
  <c r="A1810" i="25"/>
  <c r="A1811" i="25"/>
  <c r="A1812" i="25"/>
  <c r="A1492" i="25"/>
  <c r="A1813" i="25"/>
  <c r="A1814" i="25"/>
  <c r="A1392" i="25"/>
  <c r="A1815" i="25"/>
  <c r="A1816" i="25"/>
  <c r="A1817" i="25"/>
  <c r="A1818" i="25"/>
  <c r="A1819" i="25"/>
  <c r="A1820" i="25"/>
  <c r="A1821" i="25"/>
  <c r="A1822" i="25"/>
  <c r="A1823" i="25"/>
  <c r="A1824" i="25"/>
  <c r="A1825" i="25"/>
  <c r="A1826" i="25"/>
  <c r="A1827" i="25"/>
  <c r="A1828" i="25"/>
  <c r="A1829" i="25"/>
  <c r="A1830" i="25"/>
  <c r="A1831" i="25"/>
  <c r="A1832" i="25"/>
  <c r="A1833" i="25"/>
  <c r="A1834" i="25"/>
  <c r="A1835" i="25"/>
  <c r="A1836" i="25"/>
  <c r="A1837" i="25"/>
  <c r="A1838" i="25"/>
  <c r="A1839" i="25"/>
  <c r="A1840" i="25"/>
  <c r="A1841" i="25"/>
  <c r="A1842" i="25"/>
  <c r="A1843" i="25"/>
  <c r="A1844" i="25"/>
  <c r="A1845" i="25"/>
  <c r="A1846" i="25"/>
  <c r="A1847" i="25"/>
  <c r="A1848" i="25"/>
  <c r="A1849" i="25"/>
  <c r="A1850" i="25"/>
  <c r="A1851" i="25"/>
  <c r="A1852" i="25"/>
  <c r="A1853" i="25"/>
  <c r="A1854" i="25"/>
  <c r="A1855" i="25"/>
  <c r="A1856" i="25"/>
  <c r="A1857" i="25"/>
  <c r="A1858" i="25"/>
  <c r="A1493" i="25"/>
  <c r="A1859" i="25"/>
  <c r="A1494" i="25"/>
  <c r="A1860" i="25"/>
  <c r="A1861" i="25"/>
  <c r="A1862" i="25"/>
  <c r="A1863" i="25"/>
  <c r="A1864" i="25"/>
  <c r="A1865" i="25"/>
  <c r="A1866" i="25"/>
  <c r="A1867" i="25"/>
  <c r="A1495" i="25"/>
  <c r="A1868" i="25"/>
  <c r="A1393" i="25"/>
  <c r="A1496" i="25"/>
  <c r="A1869" i="25"/>
  <c r="A1870" i="25"/>
  <c r="A1871" i="25"/>
  <c r="A1357" i="25"/>
  <c r="A1497" i="25"/>
  <c r="A1872" i="25"/>
  <c r="A1873" i="25"/>
  <c r="A1874" i="25"/>
  <c r="A1875" i="25"/>
  <c r="A1876" i="25"/>
  <c r="A1877" i="25"/>
  <c r="A1878" i="25"/>
  <c r="A1879" i="25"/>
  <c r="A1394" i="25"/>
  <c r="A1880" i="25"/>
  <c r="A1881" i="25"/>
  <c r="A1882" i="25"/>
  <c r="A1883" i="25"/>
  <c r="A1884" i="25"/>
  <c r="A1395" i="25"/>
  <c r="A1885" i="25"/>
  <c r="A1886" i="25"/>
  <c r="A1887" i="25"/>
  <c r="A1888" i="25"/>
  <c r="A1889" i="25"/>
  <c r="A1890" i="25"/>
  <c r="A1891" i="25"/>
  <c r="A1892" i="25"/>
  <c r="A1893" i="25"/>
  <c r="A1894" i="25"/>
  <c r="A1895" i="25"/>
  <c r="A1896" i="25"/>
  <c r="A1897" i="25"/>
  <c r="A1898" i="25"/>
  <c r="A1498" i="25"/>
  <c r="A1499" i="25"/>
  <c r="A1899" i="25"/>
  <c r="A1900" i="25"/>
  <c r="A1901" i="25"/>
  <c r="A1902" i="25"/>
  <c r="A1903" i="25"/>
  <c r="A1312" i="25"/>
  <c r="B320" i="31" s="1"/>
  <c r="A1904" i="25"/>
  <c r="A1905" i="25"/>
  <c r="A1906" i="25"/>
  <c r="A1907" i="25"/>
  <c r="A1908" i="25"/>
  <c r="A1909" i="25"/>
  <c r="A1910" i="25"/>
  <c r="A1911" i="25"/>
  <c r="A1912" i="25"/>
  <c r="A1913" i="25"/>
  <c r="A1914" i="25"/>
  <c r="A1915" i="25"/>
  <c r="A1916" i="25"/>
  <c r="A1917" i="25"/>
  <c r="A1918" i="25"/>
  <c r="A1919" i="25"/>
  <c r="A1920" i="25"/>
  <c r="A1921" i="25"/>
  <c r="A1922" i="25"/>
  <c r="A1923" i="25"/>
  <c r="A1924" i="25"/>
  <c r="A1925" i="25"/>
  <c r="A1926" i="25"/>
  <c r="A1927" i="25"/>
  <c r="A1928" i="25"/>
  <c r="A1929" i="25"/>
  <c r="A1930" i="25"/>
  <c r="A1931" i="25"/>
  <c r="A1932" i="25"/>
  <c r="A1933" i="25"/>
  <c r="A1934" i="25"/>
  <c r="A1935" i="25"/>
  <c r="A1936" i="25"/>
  <c r="A1937" i="25"/>
  <c r="A1938" i="25"/>
  <c r="A1939" i="25"/>
  <c r="A1940" i="25"/>
  <c r="A1941" i="25"/>
  <c r="A1942" i="25"/>
  <c r="A1943" i="25"/>
  <c r="A1944" i="25"/>
  <c r="A1945" i="25"/>
  <c r="A1946" i="25"/>
  <c r="A1947" i="25"/>
  <c r="A1948" i="25"/>
  <c r="A1949" i="25"/>
  <c r="A1950" i="25"/>
  <c r="A1951" i="25"/>
  <c r="A1952" i="25"/>
  <c r="A1953" i="25"/>
  <c r="A1954" i="25"/>
  <c r="A1955" i="25"/>
  <c r="A1956" i="25"/>
  <c r="A1957" i="25"/>
  <c r="A1958" i="25"/>
  <c r="A1959" i="25"/>
  <c r="A1960" i="25"/>
  <c r="A1961" i="25"/>
  <c r="A1962" i="25"/>
  <c r="A1358" i="25"/>
  <c r="A1963" i="25"/>
  <c r="A1964" i="25"/>
  <c r="A1965" i="25"/>
  <c r="A1966" i="25"/>
  <c r="A1967" i="25"/>
  <c r="A1968" i="25"/>
  <c r="A1969" i="25"/>
  <c r="A1396" i="25"/>
  <c r="A1970" i="25"/>
  <c r="A1500" i="25"/>
  <c r="A1971" i="25"/>
  <c r="A1972" i="25"/>
  <c r="A1973" i="25"/>
  <c r="A1974" i="25"/>
  <c r="A1975" i="25"/>
  <c r="A1976" i="25"/>
  <c r="A1977" i="25"/>
  <c r="A1978" i="25"/>
  <c r="A1979" i="25"/>
  <c r="A1980" i="25"/>
  <c r="A1981" i="25"/>
  <c r="A1313" i="25"/>
  <c r="B321" i="31" s="1"/>
  <c r="A1227" i="25"/>
  <c r="B235" i="31" s="1"/>
  <c r="A1982" i="25"/>
  <c r="A1397" i="25"/>
  <c r="A1983" i="25"/>
  <c r="A1984" i="25"/>
  <c r="A1398" i="25"/>
  <c r="A1985" i="25"/>
  <c r="A1986" i="25"/>
  <c r="A1987" i="25"/>
  <c r="A1988" i="25"/>
  <c r="A1245" i="25"/>
  <c r="B253" i="31" s="1"/>
  <c r="A1501" i="25"/>
  <c r="A1242" i="25"/>
  <c r="B250" i="31" s="1"/>
  <c r="A1502" i="25"/>
  <c r="A1989" i="25"/>
  <c r="A1399" i="25"/>
  <c r="A1239" i="25"/>
  <c r="B247" i="31" s="1"/>
  <c r="A1400" i="25"/>
  <c r="A1503" i="25"/>
  <c r="A1504" i="25"/>
  <c r="A1505" i="25"/>
  <c r="A1172" i="25"/>
  <c r="B180" i="31" s="1"/>
  <c r="A1330" i="25"/>
  <c r="A1401" i="25"/>
  <c r="A1301" i="25"/>
  <c r="B309" i="31" s="1"/>
  <c r="A1990" i="25"/>
  <c r="A1991" i="25"/>
  <c r="A1992" i="25"/>
  <c r="A1282" i="25"/>
  <c r="B290" i="31" s="1"/>
  <c r="A1993" i="25"/>
  <c r="A1994" i="25"/>
  <c r="A1995" i="25"/>
  <c r="A1996" i="25"/>
  <c r="A1997" i="25"/>
  <c r="A1402" i="25"/>
  <c r="A1182" i="25"/>
  <c r="B190" i="31" s="1"/>
  <c r="A1998" i="25"/>
  <c r="A1999" i="25"/>
  <c r="A1219" i="25"/>
  <c r="B227" i="31" s="1"/>
  <c r="A1506" i="25"/>
  <c r="A2000" i="25"/>
  <c r="A2001" i="25"/>
  <c r="A1403" i="25"/>
  <c r="A2002" i="25"/>
  <c r="A1404" i="25"/>
  <c r="A1405" i="25"/>
  <c r="A1406" i="25"/>
  <c r="A2003" i="25"/>
  <c r="A1407" i="25"/>
  <c r="A2004" i="25"/>
  <c r="A1408" i="25"/>
  <c r="A1409" i="25"/>
  <c r="A1253" i="25"/>
  <c r="B261" i="31" s="1"/>
  <c r="A1331" i="25"/>
  <c r="A2005" i="25"/>
  <c r="A1231" i="25"/>
  <c r="B239" i="31" s="1"/>
  <c r="A1410" i="25"/>
  <c r="A1411" i="25"/>
  <c r="A2006" i="25"/>
  <c r="A1507" i="25"/>
  <c r="A1508" i="25"/>
  <c r="A2007" i="25"/>
  <c r="A1509" i="25"/>
  <c r="A1510" i="25"/>
  <c r="A2008" i="25"/>
  <c r="A2009" i="25"/>
  <c r="A2010" i="25"/>
  <c r="A2011" i="25"/>
  <c r="A1412" i="25"/>
  <c r="A2012" i="25"/>
  <c r="A1232" i="25"/>
  <c r="B240" i="31" s="1"/>
  <c r="A2013" i="25"/>
  <c r="A1511" i="25"/>
  <c r="A1191" i="25"/>
  <c r="B199" i="31" s="1"/>
  <c r="A1512" i="25"/>
  <c r="A2014" i="25"/>
  <c r="A2015" i="25"/>
  <c r="A2016" i="25"/>
  <c r="A2017" i="25"/>
  <c r="A2018" i="25"/>
  <c r="A2019" i="25"/>
  <c r="A2020" i="25"/>
  <c r="A2021" i="25"/>
  <c r="A2022" i="25"/>
  <c r="A2023" i="25"/>
  <c r="A2024" i="25"/>
  <c r="A2025" i="25"/>
  <c r="A2026" i="25"/>
  <c r="A2027" i="25"/>
  <c r="A1513" i="25"/>
  <c r="A1514" i="25"/>
  <c r="A1246" i="25"/>
  <c r="B254" i="31" s="1"/>
  <c r="A2028" i="25"/>
  <c r="A2029" i="25"/>
  <c r="A1359" i="25"/>
  <c r="A1360" i="25"/>
  <c r="A1332" i="25"/>
  <c r="A2030" i="25"/>
  <c r="A1183" i="25"/>
  <c r="B191" i="31" s="1"/>
  <c r="A1333" i="25"/>
  <c r="A2031" i="25"/>
  <c r="A2032" i="25"/>
  <c r="A1515" i="25"/>
  <c r="A1516" i="25"/>
  <c r="A2033" i="25"/>
  <c r="A2034" i="25"/>
  <c r="A1413" i="25"/>
  <c r="A1167" i="25"/>
  <c r="A1361" i="25"/>
  <c r="A2035" i="25"/>
  <c r="A2036" i="25"/>
  <c r="A1517" i="25"/>
  <c r="A1518" i="25"/>
  <c r="A2037" i="25"/>
  <c r="A2038" i="25"/>
  <c r="A1414" i="25"/>
  <c r="A1519" i="25"/>
  <c r="A2039" i="25"/>
  <c r="A1334" i="25"/>
  <c r="A1283" i="25"/>
  <c r="B291" i="31" s="1"/>
  <c r="A2040" i="25"/>
  <c r="A1415" i="25"/>
  <c r="A1520" i="25"/>
  <c r="A1173" i="25"/>
  <c r="B181" i="31" s="1"/>
  <c r="A1268" i="25"/>
  <c r="B276" i="31" s="1"/>
  <c r="A2041" i="25"/>
  <c r="A1269" i="25"/>
  <c r="B277" i="31" s="1"/>
  <c r="A2042" i="25"/>
  <c r="A2043" i="25"/>
  <c r="A2044" i="25"/>
  <c r="A2045" i="25"/>
  <c r="A2046" i="25"/>
  <c r="A2047" i="25"/>
  <c r="A2048" i="25"/>
  <c r="A2049" i="25"/>
  <c r="A2050" i="25"/>
  <c r="A1416" i="25"/>
  <c r="A1187" i="25"/>
  <c r="B195" i="31" s="1"/>
  <c r="A2051" i="25"/>
  <c r="A2052" i="25"/>
  <c r="A2053" i="25"/>
  <c r="A2054" i="25"/>
  <c r="A2055" i="25"/>
  <c r="A2056" i="25"/>
  <c r="A2057" i="25"/>
  <c r="A2058" i="25"/>
  <c r="A2059" i="25"/>
  <c r="A2060" i="25"/>
  <c r="A2061" i="25"/>
  <c r="A2062" i="25"/>
  <c r="A1417" i="25"/>
  <c r="A2063" i="25"/>
  <c r="A2064" i="25"/>
  <c r="A2065" i="25"/>
  <c r="A2066" i="25"/>
  <c r="A2067" i="25"/>
  <c r="A1302" i="25"/>
  <c r="B310" i="31" s="1"/>
  <c r="A2068" i="25"/>
  <c r="A2069" i="25"/>
  <c r="A2070" i="25"/>
  <c r="A1521" i="25"/>
  <c r="A2071" i="25"/>
  <c r="A2072" i="25"/>
  <c r="A2073" i="25"/>
  <c r="A2074" i="25"/>
  <c r="A2075" i="25"/>
  <c r="A2076" i="25"/>
  <c r="A2077" i="25"/>
  <c r="A2078" i="25"/>
  <c r="A2079" i="25"/>
  <c r="A1270" i="25"/>
  <c r="B278" i="31" s="1"/>
  <c r="A2080" i="25"/>
  <c r="A2081" i="25"/>
  <c r="A2082" i="25"/>
  <c r="A2083" i="25"/>
  <c r="A1522" i="25"/>
  <c r="A1418" i="25"/>
  <c r="A2084" i="25"/>
  <c r="A1523" i="25"/>
  <c r="A1524" i="25"/>
  <c r="A1419" i="25"/>
  <c r="A1420" i="25"/>
  <c r="A1296" i="25"/>
  <c r="B304" i="31" s="1"/>
  <c r="A1335" i="25"/>
  <c r="A1525" i="25"/>
  <c r="A2085" i="25"/>
  <c r="A2086" i="25"/>
  <c r="A2087" i="25"/>
  <c r="A1526" i="25"/>
  <c r="A2088" i="25"/>
  <c r="A1527" i="25"/>
  <c r="A2089" i="25"/>
  <c r="A2090" i="25"/>
  <c r="A1528" i="25"/>
  <c r="A2091" i="25"/>
  <c r="A2092" i="25"/>
  <c r="A2093" i="25"/>
  <c r="A2094" i="25"/>
  <c r="A2095" i="25"/>
  <c r="A2096" i="25"/>
  <c r="A2097" i="25"/>
  <c r="A2098" i="25"/>
  <c r="A2099" i="25"/>
  <c r="A2100" i="25"/>
  <c r="A2101" i="25"/>
  <c r="A2102" i="25"/>
  <c r="A2103" i="25"/>
  <c r="A2104" i="25"/>
  <c r="A2105" i="25"/>
  <c r="A2106" i="25"/>
  <c r="A2107" i="25"/>
  <c r="A2108" i="25"/>
  <c r="A2109" i="25"/>
  <c r="A1529" i="25"/>
  <c r="A2110" i="25"/>
  <c r="A2111" i="25"/>
  <c r="A2112" i="25"/>
  <c r="A2113" i="25"/>
  <c r="A2114" i="25"/>
  <c r="A1530" i="25"/>
  <c r="A1531" i="25"/>
  <c r="A1532" i="25"/>
  <c r="A2115" i="25"/>
  <c r="A2116" i="25"/>
  <c r="A2117" i="25"/>
  <c r="A2118" i="25"/>
  <c r="A2119" i="25"/>
  <c r="A2120" i="25"/>
  <c r="A2121" i="25"/>
  <c r="A2122" i="25"/>
  <c r="A2123" i="25"/>
  <c r="A2124" i="25"/>
  <c r="A2125" i="25"/>
  <c r="A1533" i="25"/>
  <c r="A2126" i="25"/>
  <c r="A2127" i="25"/>
  <c r="A2128" i="25"/>
  <c r="A2129" i="25"/>
  <c r="A2130" i="25"/>
  <c r="A2131" i="25"/>
  <c r="A2132" i="25"/>
  <c r="A1534" i="25"/>
  <c r="A2133" i="25"/>
  <c r="A2134" i="25"/>
  <c r="A2135" i="25"/>
  <c r="A2136" i="25"/>
  <c r="A2137" i="25"/>
  <c r="A2138" i="25"/>
  <c r="A2139" i="25"/>
  <c r="A2140" i="25"/>
  <c r="A2141" i="25"/>
  <c r="A2142" i="25"/>
  <c r="A2143" i="25"/>
  <c r="A2144" i="25"/>
  <c r="A2145" i="25"/>
  <c r="A2146" i="25"/>
  <c r="A2147" i="25"/>
  <c r="A1535" i="25"/>
  <c r="A2148" i="25"/>
  <c r="A2149" i="25"/>
  <c r="A2150" i="25"/>
  <c r="A2151" i="25"/>
  <c r="A2152" i="25"/>
  <c r="A1536" i="25"/>
  <c r="A2153" i="25"/>
  <c r="A2154" i="25"/>
  <c r="A2155" i="25"/>
  <c r="A2156" i="25"/>
  <c r="A2157" i="25"/>
  <c r="A2158" i="25"/>
  <c r="A2159" i="25"/>
  <c r="A2160" i="25"/>
  <c r="A2161" i="25"/>
  <c r="A2162" i="25"/>
  <c r="A2163" i="25"/>
  <c r="A2164" i="25"/>
  <c r="A2165" i="25"/>
  <c r="A2166" i="25"/>
  <c r="A2167" i="25"/>
  <c r="A2168" i="25"/>
  <c r="A1336" i="25"/>
  <c r="A1537" i="25"/>
  <c r="A1362" i="25"/>
  <c r="A2169" i="25"/>
  <c r="A1421" i="25"/>
  <c r="A2170" i="25"/>
  <c r="A2171" i="25"/>
  <c r="A1284" i="25"/>
  <c r="B292" i="31" s="1"/>
  <c r="A1538" i="25"/>
  <c r="A2172" i="25"/>
  <c r="A2173" i="25"/>
  <c r="A2174" i="25"/>
  <c r="A2175" i="25"/>
  <c r="A2176" i="25"/>
  <c r="A2177" i="25"/>
  <c r="A2178" i="25"/>
  <c r="A2179" i="25"/>
  <c r="A2180" i="25"/>
  <c r="A2181" i="25"/>
  <c r="A2182" i="25"/>
  <c r="A2183" i="25"/>
  <c r="A2184" i="25"/>
  <c r="A2185" i="25"/>
  <c r="A2186" i="25"/>
  <c r="A2187" i="25"/>
  <c r="A2188" i="25"/>
  <c r="A2189" i="25"/>
  <c r="A2190" i="25"/>
  <c r="A2191" i="25"/>
  <c r="A2192" i="25"/>
  <c r="A2193" i="25"/>
  <c r="A2194" i="25"/>
  <c r="A2195" i="25"/>
  <c r="A2196" i="25"/>
  <c r="A2197" i="25"/>
  <c r="A2198" i="25"/>
  <c r="A2199" i="25"/>
  <c r="A2200" i="25"/>
  <c r="A2201" i="25"/>
  <c r="A2202" i="25"/>
  <c r="A1539" i="25"/>
  <c r="A2203" i="25"/>
  <c r="A2204" i="25"/>
  <c r="A2205" i="25"/>
  <c r="A2206" i="25"/>
  <c r="A2207" i="25"/>
  <c r="A2208" i="25"/>
  <c r="A2209" i="25"/>
  <c r="A2210" i="25"/>
  <c r="A1540" i="25"/>
  <c r="A2211" i="25"/>
  <c r="A2212" i="25"/>
  <c r="A2213" i="25"/>
  <c r="A2214" i="25"/>
  <c r="A2215" i="25"/>
  <c r="A2216" i="25"/>
  <c r="A2217" i="25"/>
  <c r="A2218" i="25"/>
  <c r="A2219" i="25"/>
  <c r="A1196" i="25"/>
  <c r="B204" i="31" s="1"/>
  <c r="A2220" i="25"/>
  <c r="A1363" i="25"/>
  <c r="A2221" i="25"/>
  <c r="A1337" i="25"/>
  <c r="A2222" i="25"/>
  <c r="A1422" i="25"/>
  <c r="A2223" i="25"/>
  <c r="A1541" i="25"/>
  <c r="A2224" i="25"/>
  <c r="A1178" i="25"/>
  <c r="B186" i="31" s="1"/>
  <c r="A2225" i="25"/>
  <c r="A1192" i="25"/>
  <c r="B200" i="31" s="1"/>
  <c r="A2226" i="25"/>
  <c r="A1303" i="25"/>
  <c r="B311" i="31" s="1"/>
  <c r="A2227" i="25"/>
  <c r="A1304" i="25"/>
  <c r="B312" i="31" s="1"/>
  <c r="A2228" i="25"/>
  <c r="A2229" i="25"/>
  <c r="A2230" i="25"/>
  <c r="A1338" i="25"/>
  <c r="A2231" i="25"/>
  <c r="A2232" i="25"/>
  <c r="A2233" i="25"/>
  <c r="A1542" i="25"/>
  <c r="A2234" i="25"/>
  <c r="A2235" i="25"/>
  <c r="A2236" i="25"/>
  <c r="A1364" i="25"/>
  <c r="A2237" i="25"/>
  <c r="A2238" i="25"/>
  <c r="A2239" i="25"/>
  <c r="A1543" i="25"/>
  <c r="A1544" i="25"/>
  <c r="A2240" i="25"/>
  <c r="A2241" i="25"/>
  <c r="A2242" i="25"/>
  <c r="A2243" i="25"/>
  <c r="A2244" i="25"/>
  <c r="A2245" i="25"/>
  <c r="A2246" i="25"/>
  <c r="A2247" i="25"/>
  <c r="A2248" i="25"/>
  <c r="A2249" i="25"/>
  <c r="A1545" i="25"/>
  <c r="A1198" i="25"/>
  <c r="B206" i="31" s="1"/>
  <c r="A2250" i="25"/>
  <c r="A1365" i="25"/>
  <c r="A2251" i="25"/>
  <c r="A1423" i="25"/>
  <c r="A2252" i="25"/>
  <c r="A1546" i="25"/>
  <c r="A2253" i="25"/>
  <c r="A2254" i="25"/>
  <c r="A1547" i="25"/>
  <c r="A2255" i="25"/>
  <c r="A2256" i="25"/>
  <c r="A1548" i="25"/>
  <c r="A2257" i="25"/>
  <c r="A2258" i="25"/>
  <c r="A2259" i="25"/>
  <c r="A2260" i="25"/>
  <c r="A2261" i="25"/>
  <c r="A2262" i="25"/>
  <c r="A2263" i="25"/>
  <c r="A2264" i="25"/>
  <c r="A2265" i="25"/>
  <c r="A2266" i="25"/>
  <c r="A2267" i="25"/>
  <c r="A2268" i="25"/>
  <c r="A2269" i="25"/>
  <c r="A2270" i="25"/>
  <c r="A2271" i="25"/>
  <c r="A2272" i="25"/>
  <c r="A2273" i="25"/>
  <c r="A2274" i="25"/>
  <c r="A2275" i="25"/>
  <c r="A2276" i="25"/>
  <c r="A2277" i="25"/>
  <c r="A2278" i="25"/>
  <c r="A2279" i="25"/>
  <c r="A2280" i="25"/>
  <c r="A1549" i="25"/>
  <c r="A1550" i="25"/>
  <c r="A2281" i="25"/>
  <c r="A2282" i="25"/>
  <c r="A1551" i="25"/>
  <c r="A1552" i="25"/>
  <c r="A2283" i="25"/>
  <c r="A2284" i="25"/>
  <c r="A1553" i="25"/>
  <c r="A2285" i="25"/>
  <c r="A2286" i="25"/>
  <c r="A2287" i="25"/>
  <c r="A2288" i="25"/>
  <c r="A2289" i="25"/>
  <c r="A2290" i="25"/>
  <c r="A2291" i="25"/>
  <c r="A2292" i="25"/>
  <c r="A2293" i="25"/>
  <c r="A2294" i="25"/>
  <c r="A2295" i="25"/>
  <c r="A2296" i="25"/>
  <c r="A2297" i="25"/>
  <c r="A2298" i="25"/>
  <c r="A2299" i="25"/>
  <c r="A2300" i="25"/>
  <c r="A2301" i="25"/>
  <c r="A1554" i="25"/>
  <c r="A2302" i="25"/>
  <c r="A2303" i="25"/>
  <c r="A2304" i="25"/>
  <c r="A2305" i="25"/>
  <c r="A2306" i="25"/>
  <c r="A2307" i="25"/>
  <c r="A2308" i="25"/>
  <c r="A2309" i="25"/>
  <c r="A2310" i="25"/>
  <c r="A2311" i="25"/>
  <c r="A2312" i="25"/>
  <c r="A2313" i="25"/>
  <c r="A2314" i="25"/>
  <c r="A2315" i="25"/>
  <c r="A2316" i="25"/>
  <c r="A2317" i="25"/>
  <c r="A2318" i="25"/>
  <c r="A2319" i="25"/>
  <c r="A2320" i="25"/>
  <c r="A2321" i="25"/>
  <c r="A2322" i="25"/>
  <c r="A2323" i="25"/>
  <c r="A2324" i="25"/>
  <c r="A1424" i="25"/>
  <c r="A1425" i="25"/>
  <c r="A1271" i="25"/>
  <c r="B279" i="31" s="1"/>
  <c r="A2325" i="25"/>
  <c r="A2326" i="25"/>
  <c r="A2327" i="25"/>
  <c r="A2328" i="25"/>
  <c r="A2329" i="25"/>
  <c r="A2330" i="25"/>
  <c r="A2331" i="25"/>
  <c r="A2332" i="25"/>
  <c r="A2333" i="25"/>
  <c r="A1426" i="25"/>
  <c r="A2334" i="25"/>
  <c r="A2335" i="25"/>
  <c r="A2336" i="25"/>
  <c r="A2337" i="25"/>
  <c r="A2338" i="25"/>
  <c r="A2339" i="25"/>
  <c r="A2340" i="25"/>
  <c r="A2341" i="25"/>
  <c r="A2342" i="25"/>
  <c r="A2343" i="25"/>
  <c r="A2344" i="25"/>
  <c r="A2345" i="25"/>
  <c r="A2346" i="25"/>
  <c r="A1366" i="25"/>
  <c r="A2347" i="25"/>
  <c r="A2348" i="25"/>
  <c r="A2349" i="25"/>
  <c r="A2350" i="25"/>
  <c r="A2351" i="25"/>
  <c r="A1555" i="25"/>
  <c r="A1339" i="25"/>
  <c r="A2352" i="25"/>
  <c r="A2353" i="25"/>
  <c r="A1367" i="25"/>
  <c r="A1556" i="25"/>
  <c r="A2354" i="25"/>
  <c r="A2355" i="25"/>
  <c r="A2356" i="25"/>
  <c r="A1427" i="25"/>
  <c r="A1340" i="25"/>
  <c r="A2357" i="25"/>
  <c r="A1557" i="25"/>
  <c r="A1558" i="25"/>
  <c r="A2358" i="25"/>
  <c r="A2359" i="25"/>
  <c r="A1559" i="25"/>
  <c r="A1368" i="25"/>
  <c r="A2360" i="25"/>
  <c r="A2361" i="25"/>
  <c r="A1560" i="25"/>
  <c r="A2362" i="25"/>
  <c r="A2363" i="25"/>
  <c r="A2364" i="25"/>
  <c r="A2365" i="25"/>
  <c r="A2366" i="25"/>
  <c r="A2367" i="25"/>
  <c r="A2368" i="25"/>
  <c r="A2369" i="25"/>
  <c r="A2370" i="25"/>
  <c r="A2371" i="25"/>
  <c r="A1428" i="25"/>
  <c r="A2372" i="25"/>
  <c r="A2373" i="25"/>
  <c r="A1561" i="25"/>
  <c r="A2374" i="25"/>
  <c r="A2375" i="25"/>
  <c r="A2376" i="25"/>
  <c r="A2377" i="25"/>
  <c r="A2378" i="25"/>
  <c r="A2379" i="25"/>
  <c r="A2380" i="25"/>
  <c r="A2381" i="25"/>
  <c r="A2382" i="25"/>
  <c r="A2383" i="25"/>
  <c r="A2384" i="25"/>
  <c r="A2385" i="25"/>
  <c r="A2386" i="25"/>
  <c r="A2387" i="25"/>
  <c r="A2388" i="25"/>
  <c r="A2389" i="25"/>
  <c r="A2390" i="25"/>
  <c r="A2391" i="25"/>
  <c r="A2392" i="25"/>
  <c r="A2393" i="25"/>
  <c r="A1369" i="25"/>
  <c r="A2394" i="25"/>
  <c r="A1562" i="25"/>
  <c r="A2395" i="25"/>
  <c r="A1563" i="25"/>
  <c r="A1429" i="25"/>
  <c r="A2396" i="25"/>
  <c r="A2397" i="25"/>
  <c r="A2398" i="25"/>
  <c r="A2399" i="25"/>
  <c r="A2400" i="25"/>
  <c r="A2401" i="25"/>
  <c r="A2402" i="25"/>
  <c r="A2403" i="25"/>
  <c r="A2404" i="25"/>
  <c r="A2405" i="25"/>
  <c r="A2406" i="25"/>
  <c r="A2407" i="25"/>
  <c r="A2408" i="25"/>
  <c r="A2409" i="25"/>
  <c r="A2410" i="25"/>
  <c r="A2411" i="25"/>
  <c r="A2412" i="25"/>
  <c r="A2413" i="25"/>
  <c r="A2414" i="25"/>
  <c r="A2415" i="25"/>
  <c r="A2416" i="25"/>
  <c r="A2417" i="25"/>
  <c r="A2418" i="25"/>
  <c r="A2419" i="25"/>
  <c r="A2420" i="25"/>
  <c r="A2421" i="25"/>
  <c r="A2422" i="25"/>
  <c r="A2423" i="25"/>
  <c r="A2424" i="25"/>
  <c r="A2425" i="25"/>
  <c r="A1564" i="25"/>
  <c r="A2426" i="25"/>
  <c r="A1430" i="25"/>
  <c r="A1431" i="25"/>
  <c r="A2427" i="25"/>
  <c r="A2428" i="25"/>
  <c r="A2429" i="25"/>
  <c r="A2430" i="25"/>
  <c r="A2431" i="25"/>
  <c r="A2432" i="25"/>
  <c r="A2433" i="25"/>
  <c r="A2434" i="25"/>
  <c r="A2435" i="25"/>
  <c r="A2436" i="25"/>
  <c r="A2437" i="25"/>
  <c r="A2438" i="25"/>
  <c r="A1166" i="25"/>
  <c r="A1341" i="25"/>
  <c r="A1565" i="25"/>
  <c r="A2439" i="25"/>
  <c r="A1432" i="25"/>
  <c r="A1184" i="25"/>
  <c r="B192" i="31" s="1"/>
  <c r="A2440" i="25"/>
  <c r="A2441" i="25"/>
  <c r="A1247" i="25"/>
  <c r="B255" i="31" s="1"/>
  <c r="A1370" i="25"/>
  <c r="A1179" i="25"/>
  <c r="B187" i="31" s="1"/>
  <c r="A1248" i="25"/>
  <c r="B256" i="31" s="1"/>
  <c r="A1433" i="25"/>
  <c r="A2442" i="25"/>
  <c r="A2443" i="25"/>
  <c r="A2444" i="25"/>
  <c r="A1566" i="25"/>
  <c r="A1342" i="25"/>
  <c r="A1434" i="25"/>
  <c r="A1249" i="25"/>
  <c r="B257" i="31" s="1"/>
  <c r="A1211" i="25"/>
  <c r="B219" i="31" s="1"/>
  <c r="A1567" i="25"/>
  <c r="A1228" i="25"/>
  <c r="B236" i="31" s="1"/>
  <c r="A1435" i="25"/>
  <c r="A2445" i="25"/>
  <c r="A2446" i="25"/>
  <c r="A2447" i="25"/>
  <c r="A1568" i="25"/>
  <c r="A1194" i="25"/>
  <c r="B202" i="31" s="1"/>
  <c r="A1371" i="25"/>
  <c r="A2448" i="25"/>
  <c r="A1199" i="25"/>
  <c r="B207" i="31" s="1"/>
  <c r="A1569" i="25"/>
  <c r="A2449" i="25"/>
  <c r="A2450" i="25"/>
  <c r="A1570" i="25"/>
  <c r="A1343" i="25"/>
  <c r="A1314" i="25"/>
  <c r="B322" i="31" s="1"/>
  <c r="A1217" i="25"/>
  <c r="B225" i="31" s="1"/>
  <c r="A1344" i="25"/>
  <c r="A1272" i="25"/>
  <c r="B280" i="31" s="1"/>
  <c r="A2451" i="25"/>
  <c r="A1571" i="25"/>
  <c r="A2452" i="25"/>
  <c r="A2453" i="25"/>
  <c r="A1572" i="25"/>
  <c r="A1436" i="25"/>
  <c r="A1315" i="25"/>
  <c r="B323" i="31" s="1"/>
  <c r="A2454" i="25"/>
  <c r="A1573" i="25"/>
  <c r="A2455" i="25"/>
  <c r="A2456" i="25"/>
  <c r="A2457" i="25"/>
  <c r="A2458" i="25"/>
  <c r="A2459" i="25"/>
  <c r="A2460" i="25"/>
  <c r="A1437" i="25"/>
  <c r="A2461" i="25"/>
  <c r="A2462" i="25"/>
  <c r="A2463" i="25"/>
  <c r="A2464" i="25"/>
  <c r="A2465" i="25"/>
  <c r="A2466" i="25"/>
  <c r="A2467" i="25"/>
  <c r="A2468" i="25"/>
  <c r="A2469" i="25"/>
  <c r="A2470" i="25"/>
  <c r="A2471" i="25"/>
  <c r="A2472" i="25"/>
  <c r="A2473" i="25"/>
  <c r="A2474" i="25"/>
  <c r="A2475" i="25"/>
  <c r="A2476" i="25"/>
  <c r="A2477" i="25"/>
  <c r="A1574" i="25"/>
  <c r="A1575" i="25"/>
  <c r="A2478" i="25"/>
  <c r="A1576" i="25"/>
  <c r="A2479" i="25"/>
  <c r="A1577" i="25"/>
  <c r="A2480" i="25"/>
  <c r="A2481" i="25"/>
  <c r="A2482" i="25"/>
  <c r="A2483" i="25"/>
  <c r="A2484" i="25"/>
  <c r="A2485" i="25"/>
  <c r="A2486" i="25"/>
  <c r="A2487" i="25"/>
  <c r="A2488" i="25"/>
  <c r="A2489" i="25"/>
  <c r="A2490" i="25"/>
  <c r="A2491" i="25"/>
  <c r="A2492" i="25"/>
  <c r="A2493" i="25"/>
  <c r="A2494" i="25"/>
  <c r="A1578" i="25"/>
  <c r="A2495" i="25"/>
  <c r="A1229" i="25"/>
  <c r="B237" i="31" s="1"/>
  <c r="A2496" i="25"/>
  <c r="A2497" i="25"/>
  <c r="A1438" i="25"/>
  <c r="A2498" i="25"/>
  <c r="A2499" i="25"/>
  <c r="A1579" i="25"/>
  <c r="A2500" i="25"/>
  <c r="A2501" i="25"/>
  <c r="A2502" i="25"/>
  <c r="A2503" i="25"/>
  <c r="A1580" i="25"/>
  <c r="A1254" i="25"/>
  <c r="B262" i="31" s="1"/>
  <c r="A2504" i="25"/>
  <c r="A2505" i="25"/>
  <c r="A1581" i="25"/>
  <c r="A2506" i="25"/>
  <c r="A2507" i="25"/>
  <c r="A2508" i="25"/>
  <c r="A2509" i="25"/>
  <c r="A2510" i="25"/>
  <c r="A2511" i="25"/>
  <c r="A1582" i="25"/>
  <c r="A2512" i="25"/>
  <c r="A2513" i="25"/>
  <c r="A2514" i="25"/>
  <c r="A1372" i="25"/>
  <c r="A1175" i="25"/>
  <c r="B183" i="31" s="1"/>
  <c r="A2515" i="25"/>
  <c r="A1439" i="25"/>
  <c r="A2516" i="25"/>
  <c r="A2517" i="25"/>
  <c r="A2518" i="25"/>
  <c r="A2519" i="25"/>
  <c r="A2520" i="25"/>
  <c r="A2521" i="25"/>
  <c r="A2522" i="25"/>
  <c r="A1440" i="25"/>
  <c r="A2523" i="25"/>
  <c r="A2524" i="25"/>
  <c r="A2525" i="25"/>
  <c r="A1583" i="25"/>
  <c r="A2526" i="25"/>
  <c r="A2527" i="25"/>
  <c r="A2528" i="25"/>
  <c r="A1305" i="25"/>
  <c r="B313" i="31" s="1"/>
  <c r="A2529" i="25"/>
  <c r="A2530" i="25"/>
  <c r="A2531" i="25"/>
  <c r="A1285" i="25"/>
  <c r="B293" i="31" s="1"/>
  <c r="A2532" i="25"/>
  <c r="A1441" i="25"/>
  <c r="A1584" i="25"/>
  <c r="A2533" i="25"/>
  <c r="A2534" i="25"/>
  <c r="A2535" i="25"/>
  <c r="A2536" i="25"/>
  <c r="A2537" i="25"/>
  <c r="A1585" i="25"/>
  <c r="A1262" i="25"/>
  <c r="B270" i="31" s="1"/>
  <c r="A2538" i="25"/>
  <c r="A2539" i="25"/>
  <c r="A2540" i="25"/>
  <c r="A2541" i="25"/>
  <c r="A1586" i="25"/>
  <c r="A2542" i="25"/>
  <c r="A2543" i="25"/>
  <c r="A2544" i="25"/>
  <c r="A2545" i="25"/>
  <c r="A2546" i="25"/>
  <c r="A2547" i="25"/>
  <c r="A1587" i="25"/>
  <c r="A2548" i="25"/>
  <c r="A2549" i="25"/>
  <c r="A2550" i="25"/>
  <c r="A2551" i="25"/>
  <c r="A2552" i="25"/>
  <c r="A1588" i="25"/>
  <c r="A2553" i="25"/>
  <c r="A2554" i="25"/>
  <c r="A2555" i="25"/>
  <c r="A2556" i="25"/>
  <c r="A2557" i="25"/>
  <c r="A2558" i="25"/>
  <c r="A1589" i="25"/>
  <c r="A2559" i="25"/>
  <c r="A2560" i="25"/>
  <c r="A2561" i="25"/>
  <c r="A2562" i="25"/>
  <c r="A2563" i="25"/>
  <c r="A2564" i="25"/>
  <c r="A2565" i="25"/>
  <c r="A2566" i="25"/>
  <c r="A2567" i="25"/>
  <c r="A2568" i="25"/>
  <c r="A2569" i="25"/>
  <c r="A2570" i="25"/>
  <c r="A2571" i="25"/>
  <c r="A2572" i="25"/>
  <c r="A2573" i="25"/>
  <c r="A2574" i="25"/>
  <c r="A2575" i="25"/>
  <c r="A2576" i="25"/>
  <c r="A2577" i="25"/>
  <c r="A2578" i="25"/>
  <c r="A2579" i="25"/>
  <c r="A2580" i="25"/>
  <c r="A2581" i="25"/>
  <c r="A2582" i="25"/>
  <c r="A2583" i="25"/>
  <c r="A2584" i="25"/>
  <c r="A2585" i="25"/>
  <c r="A2586" i="25"/>
  <c r="A2587" i="25"/>
  <c r="A2588" i="25"/>
  <c r="A2589" i="25"/>
  <c r="A2590" i="25"/>
  <c r="A2591" i="25"/>
  <c r="A2592" i="25"/>
  <c r="A2593" i="25"/>
  <c r="A2594" i="25"/>
  <c r="A2595" i="25"/>
  <c r="A2596" i="25"/>
  <c r="A2597" i="25"/>
  <c r="A2598" i="25"/>
  <c r="A2599" i="25"/>
  <c r="A2600" i="25"/>
  <c r="A2601" i="25"/>
  <c r="A2602" i="25"/>
  <c r="A2603" i="25"/>
  <c r="A2604" i="25"/>
  <c r="A2605" i="25"/>
  <c r="A2606" i="25"/>
  <c r="A2607" i="25"/>
  <c r="A2608" i="25"/>
  <c r="A2609" i="25"/>
  <c r="A2610" i="25"/>
  <c r="A2611" i="25"/>
  <c r="A2612" i="25"/>
  <c r="A2613" i="25"/>
  <c r="A2614" i="25"/>
  <c r="A2615" i="25"/>
  <c r="A2616" i="25"/>
  <c r="A2617" i="25"/>
  <c r="A2618" i="25"/>
  <c r="A2619" i="25"/>
  <c r="A2620" i="25"/>
  <c r="A2621" i="25"/>
  <c r="A2622" i="25"/>
  <c r="A1373" i="25"/>
  <c r="A2623" i="25"/>
  <c r="A1590" i="25"/>
  <c r="A2624" i="25"/>
  <c r="A2625" i="25"/>
  <c r="A1442" i="25"/>
  <c r="A2626" i="25"/>
  <c r="A1591" i="25"/>
  <c r="A1592" i="25"/>
  <c r="A2627" i="25"/>
  <c r="A2628" i="25"/>
  <c r="A2629" i="25"/>
  <c r="A2630" i="25"/>
  <c r="A1255" i="25"/>
  <c r="B263" i="31" s="1"/>
  <c r="A2631" i="25"/>
  <c r="A2632" i="25"/>
  <c r="A2633" i="25"/>
  <c r="A2634" i="25"/>
  <c r="A2635" i="25"/>
  <c r="A2636" i="25"/>
  <c r="A1374" i="25"/>
  <c r="A1180" i="25"/>
  <c r="B188" i="31" s="1"/>
  <c r="A1169" i="25"/>
  <c r="B177" i="31" s="1"/>
  <c r="A1593" i="25"/>
  <c r="A2637" i="25"/>
  <c r="A1594" i="25"/>
  <c r="A1193" i="25"/>
  <c r="B201" i="31" s="1"/>
  <c r="A2638" i="25"/>
  <c r="A2639" i="25"/>
  <c r="A2640" i="25"/>
  <c r="A1443" i="25"/>
  <c r="A2641" i="25"/>
  <c r="A1200" i="25"/>
  <c r="B208" i="31" s="1"/>
  <c r="A2642" i="25"/>
  <c r="A2643" i="25"/>
  <c r="A1595" i="25"/>
  <c r="A1596" i="25"/>
  <c r="A1256" i="25"/>
  <c r="B264" i="31" s="1"/>
  <c r="A1316" i="25"/>
  <c r="B324" i="31" s="1"/>
  <c r="A1317" i="25"/>
  <c r="B325" i="31" s="1"/>
  <c r="A1240" i="25"/>
  <c r="B248" i="31" s="1"/>
  <c r="A2644" i="25"/>
  <c r="A2645" i="25"/>
  <c r="A1375" i="25"/>
  <c r="A2646" i="25"/>
  <c r="A1233" i="25"/>
  <c r="B241" i="31" s="1"/>
  <c r="A1444" i="25"/>
  <c r="A2647" i="25"/>
  <c r="A1445" i="25"/>
  <c r="A2648" i="25"/>
  <c r="A1306" i="25"/>
  <c r="B314" i="31" s="1"/>
  <c r="A2649" i="25"/>
  <c r="A1597" i="25"/>
  <c r="A2650" i="25"/>
  <c r="A2651" i="25"/>
  <c r="A2652" i="25"/>
  <c r="A1376" i="25"/>
  <c r="A2653" i="25"/>
  <c r="A1598" i="25"/>
  <c r="A2654" i="25"/>
  <c r="A2655" i="25"/>
  <c r="A2656" i="25"/>
  <c r="A2657" i="25"/>
  <c r="A2658" i="25"/>
  <c r="A2659" i="25"/>
  <c r="A1273" i="25"/>
  <c r="B281" i="31" s="1"/>
  <c r="A2660" i="25"/>
  <c r="A2661" i="25"/>
  <c r="A2662" i="25"/>
  <c r="A1195" i="25"/>
  <c r="B203" i="31" s="1"/>
  <c r="A2663" i="25"/>
  <c r="A2664" i="25"/>
  <c r="A2665" i="25"/>
  <c r="A2666" i="25"/>
  <c r="A2667" i="25"/>
  <c r="A1171" i="25"/>
  <c r="B179" i="31" s="1"/>
  <c r="A1186" i="25"/>
  <c r="B194" i="31" s="1"/>
  <c r="A1599" i="25"/>
  <c r="A1600" i="25"/>
  <c r="A1446" i="25"/>
  <c r="A1250" i="25"/>
  <c r="B258" i="31" s="1"/>
  <c r="A1251" i="25"/>
  <c r="B259" i="31" s="1"/>
  <c r="A1601" i="25"/>
  <c r="A1602" i="25"/>
  <c r="A1603" i="25"/>
  <c r="A1286" i="25"/>
  <c r="B294" i="31" s="1"/>
  <c r="A1447" i="25"/>
  <c r="A2668" i="25"/>
  <c r="A2669" i="25"/>
  <c r="A2670" i="25"/>
  <c r="A2671" i="25"/>
  <c r="A2672" i="25"/>
  <c r="A2673" i="25"/>
  <c r="A2674" i="25"/>
  <c r="A1604" i="25"/>
  <c r="A1448" i="25"/>
  <c r="A1605" i="25"/>
  <c r="A2675" i="25"/>
  <c r="A2676" i="25"/>
  <c r="A1606" i="25"/>
  <c r="A2677" i="25"/>
  <c r="A2678" i="25"/>
  <c r="A2679" i="25"/>
  <c r="A2680" i="25"/>
  <c r="A1607" i="25"/>
  <c r="A2681" i="25"/>
  <c r="A2682" i="25"/>
  <c r="A2683" i="25"/>
  <c r="A1608" i="25"/>
  <c r="A2684" i="25"/>
  <c r="A1449" i="25"/>
  <c r="A2685" i="25"/>
  <c r="A2686" i="25"/>
  <c r="A1234" i="25"/>
  <c r="B242" i="31" s="1"/>
  <c r="A2687" i="25"/>
  <c r="A1450" i="25"/>
  <c r="A1287" i="25"/>
  <c r="B295" i="31" s="1"/>
  <c r="A2688" i="25"/>
  <c r="A2689" i="25"/>
  <c r="A2690" i="25"/>
  <c r="A1220" i="25"/>
  <c r="B228" i="31" s="1"/>
  <c r="A1609" i="25"/>
  <c r="A2691" i="25"/>
  <c r="A1224" i="25"/>
  <c r="B232" i="31" s="1"/>
  <c r="A2692" i="25"/>
  <c r="A2693" i="25"/>
  <c r="A2694" i="25"/>
  <c r="A1345" i="25"/>
  <c r="A2695" i="25"/>
  <c r="A2696" i="25"/>
  <c r="A1610" i="25"/>
  <c r="A2697" i="25"/>
  <c r="A2698" i="25"/>
  <c r="A1611" i="25"/>
  <c r="A1257" i="25"/>
  <c r="B265" i="31" s="1"/>
  <c r="A1222" i="25"/>
  <c r="B230" i="31" s="1"/>
  <c r="A1235" i="25"/>
  <c r="B243" i="31" s="1"/>
  <c r="A2699" i="25"/>
  <c r="A1213" i="25"/>
  <c r="B221" i="31" s="1"/>
  <c r="A2700" i="25"/>
  <c r="A2701" i="25"/>
  <c r="A2702" i="25"/>
  <c r="A1612" i="25"/>
  <c r="A2703" i="25"/>
  <c r="A2704" i="25"/>
  <c r="A1203" i="25"/>
  <c r="B211" i="31" s="1"/>
  <c r="A1613" i="25"/>
  <c r="A1170" i="25"/>
  <c r="B178" i="31" s="1"/>
  <c r="G178" i="31" s="1"/>
  <c r="A1307" i="25"/>
  <c r="B315" i="31" s="1"/>
  <c r="A2705" i="25"/>
  <c r="A1614" i="25"/>
  <c r="A1188" i="25"/>
  <c r="B196" i="31" s="1"/>
  <c r="A1218" i="25"/>
  <c r="B226" i="31" s="1"/>
  <c r="A2706" i="25"/>
  <c r="A1168" i="25"/>
  <c r="B176" i="31" s="1"/>
  <c r="A1189" i="25"/>
  <c r="B197" i="31" s="1"/>
  <c r="A2707" i="25"/>
  <c r="A1288" i="25"/>
  <c r="B296" i="31" s="1"/>
  <c r="A2708" i="25"/>
  <c r="A2709" i="25"/>
  <c r="A1263" i="25"/>
  <c r="B271" i="31" s="1"/>
  <c r="A1451" i="25"/>
  <c r="A1258" i="25"/>
  <c r="B266" i="31" s="1"/>
  <c r="A1185" i="25"/>
  <c r="B193" i="31" s="1"/>
  <c r="A1615" i="25"/>
  <c r="A1452" i="25"/>
  <c r="A2710" i="25"/>
  <c r="A1308" i="25"/>
  <c r="B316" i="31" s="1"/>
  <c r="A1318" i="25"/>
  <c r="B326" i="31" s="1"/>
  <c r="A2711" i="25"/>
  <c r="A1319" i="25"/>
  <c r="B327" i="31" s="1"/>
  <c r="A1616" i="25"/>
  <c r="A1346" i="25"/>
  <c r="A1289" i="25"/>
  <c r="B297" i="31" s="1"/>
  <c r="A2712" i="25"/>
  <c r="A1347" i="25"/>
  <c r="A2713" i="25"/>
  <c r="A2714" i="25"/>
  <c r="A1617" i="25"/>
  <c r="A2715" i="25"/>
  <c r="A1259" i="25"/>
  <c r="B267" i="31" s="1"/>
  <c r="A1223" i="25"/>
  <c r="B231" i="31" s="1"/>
  <c r="A2716" i="25"/>
  <c r="A1297" i="25"/>
  <c r="B305" i="31" s="1"/>
  <c r="A1453" i="25"/>
  <c r="A1618" i="25"/>
  <c r="A2717" i="25"/>
  <c r="A1619" i="25"/>
  <c r="A2718" i="25"/>
  <c r="A2719" i="25"/>
  <c r="A2720" i="25"/>
  <c r="A1620" i="25"/>
  <c r="A1236" i="25"/>
  <c r="B244" i="31" s="1"/>
  <c r="A1454" i="25"/>
  <c r="A1621" i="25"/>
  <c r="A2721" i="25"/>
  <c r="A1455" i="25"/>
  <c r="A2722" i="25"/>
  <c r="A2723" i="25"/>
  <c r="A2724" i="25"/>
  <c r="A2725" i="25"/>
  <c r="A2726" i="25"/>
  <c r="A2727" i="25"/>
  <c r="A2728" i="25"/>
  <c r="A2729" i="25"/>
  <c r="A1622" i="25"/>
  <c r="A1623" i="25"/>
  <c r="A1243" i="25"/>
  <c r="B251" i="31" s="1"/>
  <c r="A1230" i="25"/>
  <c r="B238" i="31" s="1"/>
  <c r="A1348" i="25"/>
  <c r="A2730" i="25"/>
  <c r="A1221" i="25"/>
  <c r="B229" i="31" s="1"/>
  <c r="A1377" i="25"/>
  <c r="A2731" i="25"/>
  <c r="A2732" i="25"/>
  <c r="A1190" i="25"/>
  <c r="B198" i="31" s="1"/>
  <c r="A1624" i="25"/>
  <c r="A1456" i="25"/>
  <c r="A1225" i="25"/>
  <c r="B233" i="31" s="1"/>
  <c r="A1274" i="25"/>
  <c r="B282" i="31" s="1"/>
  <c r="A1237" i="25"/>
  <c r="B245" i="31" s="1"/>
  <c r="A2733" i="25"/>
  <c r="A1260" i="25"/>
  <c r="B268" i="31" s="1"/>
  <c r="A2734" i="25"/>
  <c r="A2735" i="25"/>
  <c r="A2736" i="25"/>
  <c r="A2737" i="25"/>
  <c r="A2738" i="25"/>
  <c r="A2739" i="25"/>
  <c r="A2740" i="25"/>
  <c r="A2741" i="25"/>
  <c r="A1625" i="25"/>
  <c r="A2742" i="25"/>
  <c r="A2743" i="25"/>
  <c r="A2744" i="25"/>
  <c r="A2745" i="25"/>
  <c r="A2746" i="25"/>
  <c r="A1626" i="25"/>
  <c r="A2747" i="25"/>
  <c r="A2748" i="25"/>
  <c r="A1457" i="25"/>
  <c r="A1627" i="25"/>
  <c r="A1349" i="25"/>
  <c r="A1176" i="25"/>
  <c r="B184" i="31" s="1"/>
  <c r="G184" i="31" s="1"/>
  <c r="A1290" i="25"/>
  <c r="B298" i="31" s="1"/>
  <c r="A2749" i="25"/>
  <c r="A1214" i="25"/>
  <c r="B222" i="31" s="1"/>
  <c r="A1204" i="25"/>
  <c r="B212" i="31" s="1"/>
  <c r="A1264" i="25"/>
  <c r="B272" i="31" s="1"/>
  <c r="A2750" i="25"/>
  <c r="A2751" i="25"/>
  <c r="A2752" i="25"/>
  <c r="A1275" i="25"/>
  <c r="B283" i="31" s="1"/>
  <c r="A1265" i="25"/>
  <c r="B273" i="31" s="1"/>
  <c r="A2753" i="25"/>
  <c r="A1628" i="25"/>
  <c r="A1206" i="25"/>
  <c r="B214" i="31" s="1"/>
  <c r="A2754" i="25"/>
  <c r="A2755" i="25"/>
  <c r="A2756" i="25"/>
  <c r="A2757" i="25"/>
  <c r="A2758" i="25"/>
  <c r="A2759" i="25"/>
  <c r="A2760" i="25"/>
  <c r="A2761" i="25"/>
  <c r="A2762" i="25"/>
  <c r="A2763" i="25"/>
  <c r="A2764" i="25"/>
  <c r="A2765" i="25"/>
  <c r="A1458" i="25"/>
  <c r="A2766" i="25"/>
  <c r="A2767" i="25"/>
  <c r="A2768" i="25"/>
  <c r="A2769" i="25"/>
  <c r="A2770" i="25"/>
  <c r="A2771" i="25"/>
  <c r="A2772" i="25"/>
  <c r="A2773" i="25"/>
  <c r="A2774" i="25"/>
  <c r="A2775" i="25"/>
  <c r="A2776" i="25"/>
  <c r="A2777" i="25"/>
  <c r="A2778" i="25"/>
  <c r="A2779" i="25"/>
  <c r="A2780" i="25"/>
  <c r="A1629" i="25"/>
  <c r="A2781" i="25"/>
  <c r="A2782" i="25"/>
  <c r="A2783" i="25"/>
  <c r="A2784" i="25"/>
  <c r="A2785" i="25"/>
  <c r="A2786" i="25"/>
  <c r="A2787" i="25"/>
  <c r="A2788" i="25"/>
  <c r="A2789" i="25"/>
  <c r="A2790" i="25"/>
  <c r="A2791" i="25"/>
  <c r="A2792" i="25"/>
  <c r="A2793" i="25"/>
  <c r="A2794" i="25"/>
  <c r="A2795" i="25"/>
  <c r="A2796" i="25"/>
  <c r="A2797" i="25"/>
  <c r="A2798" i="25"/>
  <c r="A2799" i="25"/>
  <c r="A2800" i="25"/>
  <c r="A1630" i="25"/>
  <c r="A1631" i="25"/>
  <c r="A2801" i="25"/>
  <c r="A2802" i="25"/>
  <c r="A2803" i="25"/>
  <c r="A2804" i="25"/>
  <c r="A2805" i="25"/>
  <c r="A1632" i="25"/>
  <c r="A2806" i="25"/>
  <c r="A2807" i="25"/>
  <c r="A1276" i="25"/>
  <c r="B284" i="31" s="1"/>
  <c r="A1226" i="25"/>
  <c r="B234" i="31" s="1"/>
  <c r="A1350" i="25"/>
  <c r="A2808" i="25"/>
  <c r="A1266" i="25"/>
  <c r="B274" i="31" s="1"/>
  <c r="A2809" i="25"/>
  <c r="A1207" i="25"/>
  <c r="B215" i="31" s="1"/>
  <c r="A2810" i="25"/>
  <c r="A2811" i="25"/>
  <c r="A2812" i="25"/>
  <c r="A1459" i="25"/>
  <c r="A2813" i="25"/>
  <c r="A2814" i="25"/>
  <c r="A2815" i="25"/>
  <c r="A2816" i="25"/>
  <c r="A2817" i="25"/>
  <c r="A2818" i="25"/>
  <c r="A2819" i="25"/>
  <c r="A2820" i="25"/>
  <c r="A2821" i="25"/>
  <c r="A1633" i="25"/>
  <c r="A2822" i="25"/>
  <c r="A2823" i="25"/>
  <c r="A2824" i="25"/>
  <c r="A2825" i="25"/>
  <c r="A2826" i="25"/>
  <c r="A2827" i="25"/>
  <c r="A2828" i="25"/>
  <c r="A2829" i="25"/>
  <c r="A2830" i="25"/>
  <c r="A2831" i="25"/>
  <c r="A2832" i="25"/>
  <c r="A2833" i="25"/>
  <c r="A2834" i="25"/>
  <c r="A2835" i="25"/>
  <c r="A2836" i="25"/>
  <c r="A2837" i="25"/>
  <c r="A2838" i="25"/>
  <c r="A2839" i="25"/>
  <c r="A2840" i="25"/>
  <c r="A2841" i="25"/>
  <c r="A2842" i="25"/>
  <c r="A2843" i="25"/>
  <c r="A2844" i="25"/>
  <c r="A2845" i="25"/>
  <c r="A2846" i="25"/>
  <c r="A2847" i="25"/>
  <c r="A2848" i="25"/>
  <c r="A2849" i="25"/>
  <c r="A2850" i="25"/>
  <c r="A1634" i="25"/>
  <c r="A2851" i="25"/>
  <c r="A2852" i="25"/>
  <c r="A2853" i="25"/>
  <c r="A2854" i="25"/>
  <c r="A2855" i="25"/>
  <c r="A2856" i="25"/>
  <c r="A2857" i="25"/>
  <c r="A2858" i="25"/>
  <c r="A2859" i="25"/>
  <c r="A2860" i="25"/>
  <c r="A2861" i="25"/>
  <c r="A2862" i="25"/>
  <c r="A2863" i="25"/>
  <c r="A2864" i="25"/>
  <c r="A2865" i="25"/>
  <c r="A2866" i="25"/>
  <c r="A2867" i="25"/>
  <c r="A2868" i="25"/>
  <c r="A2869" i="25"/>
  <c r="A2870" i="25"/>
  <c r="A2871" i="25"/>
  <c r="A2872" i="25"/>
  <c r="A2873" i="25"/>
  <c r="A2874" i="25"/>
  <c r="A2875" i="25"/>
  <c r="A2876" i="25"/>
  <c r="A2877" i="25"/>
  <c r="A2878" i="25"/>
  <c r="A2879" i="25"/>
  <c r="A2880" i="25"/>
  <c r="A2881" i="25"/>
  <c r="A1635" i="25"/>
  <c r="A2882" i="25"/>
  <c r="A2883" i="25"/>
  <c r="A2884" i="25"/>
  <c r="A1636" i="25"/>
  <c r="A2885" i="25"/>
  <c r="A2886" i="25"/>
  <c r="A2887" i="25"/>
  <c r="A2888" i="25"/>
  <c r="A2889" i="25"/>
  <c r="A2890" i="25"/>
  <c r="A2891" i="25"/>
  <c r="A2892" i="25"/>
  <c r="A2893" i="25"/>
  <c r="A2894" i="25"/>
  <c r="A2895" i="25"/>
  <c r="A2896" i="25"/>
  <c r="A2897" i="25"/>
  <c r="A2898" i="25"/>
  <c r="A2899" i="25"/>
  <c r="A2900" i="25"/>
  <c r="A2901" i="25"/>
  <c r="A2902" i="25"/>
  <c r="A2903" i="25"/>
  <c r="A2904" i="25"/>
  <c r="A2905" i="25"/>
  <c r="A2906" i="25"/>
  <c r="A2907" i="25"/>
  <c r="A2908" i="25"/>
  <c r="A2909" i="25"/>
  <c r="A2910" i="25"/>
  <c r="A2911" i="25"/>
  <c r="A2912" i="25"/>
  <c r="A2913" i="25"/>
  <c r="A2914" i="25"/>
  <c r="A2915" i="25"/>
  <c r="A1637" i="25"/>
  <c r="A1460" i="25"/>
  <c r="A2916" i="25"/>
  <c r="A2917" i="25"/>
  <c r="A2918" i="25"/>
  <c r="A2919" i="25"/>
  <c r="A2920" i="25"/>
  <c r="A2921" i="25"/>
  <c r="A2922" i="25"/>
  <c r="A2923" i="25"/>
  <c r="A2924" i="25"/>
  <c r="A2925" i="25"/>
  <c r="A2926" i="25"/>
  <c r="A2927" i="25"/>
  <c r="A2928" i="25"/>
  <c r="A1461" i="25"/>
  <c r="A2929" i="25"/>
  <c r="A2930" i="25"/>
  <c r="A2931" i="25"/>
  <c r="A2932" i="25"/>
  <c r="A1638" i="25"/>
  <c r="A2933" i="25"/>
  <c r="A2934" i="25"/>
  <c r="A2935" i="25"/>
  <c r="A2936" i="25"/>
  <c r="A2937" i="25"/>
  <c r="A2938" i="25"/>
  <c r="A2939" i="25"/>
  <c r="A1639" i="25"/>
  <c r="A2940" i="25"/>
  <c r="A2941" i="25"/>
  <c r="A1640" i="25"/>
  <c r="A2942" i="25"/>
  <c r="A2943" i="25"/>
  <c r="A2944" i="25"/>
  <c r="A2945" i="25"/>
  <c r="A2946" i="25"/>
  <c r="A2947" i="25"/>
  <c r="A2948" i="25"/>
  <c r="A2949" i="25"/>
  <c r="A2950" i="25"/>
  <c r="A2951" i="25"/>
  <c r="A2952" i="25"/>
  <c r="A2953" i="25"/>
  <c r="A2954" i="25"/>
  <c r="A2955" i="25"/>
  <c r="A2956" i="25"/>
  <c r="A2957" i="25"/>
  <c r="A2958" i="25"/>
  <c r="A2959" i="25"/>
  <c r="A2960" i="25"/>
  <c r="A2961" i="25"/>
  <c r="A2962" i="25"/>
  <c r="A2963" i="25"/>
  <c r="A2964" i="25"/>
  <c r="A2965" i="25"/>
  <c r="A2966" i="25"/>
  <c r="A2967" i="25"/>
  <c r="A1641" i="25"/>
  <c r="A2968" i="25"/>
  <c r="A1378" i="25"/>
  <c r="A2969" i="25"/>
  <c r="A2970" i="25"/>
  <c r="A2971" i="25"/>
  <c r="A2972" i="25"/>
  <c r="A2973" i="25"/>
  <c r="A1208" i="25"/>
  <c r="B216" i="31" s="1"/>
  <c r="A2974" i="25"/>
  <c r="A2975" i="25"/>
  <c r="A2976" i="25"/>
  <c r="A1642" i="25"/>
  <c r="A2977" i="25"/>
  <c r="A2978" i="25"/>
  <c r="A2979" i="25"/>
  <c r="A2980" i="25"/>
  <c r="A2981" i="25"/>
  <c r="A2982" i="25"/>
  <c r="A1643" i="25"/>
  <c r="A2983" i="25"/>
  <c r="A2984" i="25"/>
  <c r="A2985" i="25"/>
  <c r="A2986" i="25"/>
  <c r="A2987" i="25"/>
  <c r="A2988" i="25"/>
  <c r="A2989" i="25"/>
  <c r="A1379" i="25"/>
  <c r="A2990" i="25"/>
  <c r="A1644" i="25"/>
  <c r="A1238" i="25"/>
  <c r="B246" i="31" s="1"/>
  <c r="A2991" i="25"/>
  <c r="A2992" i="25"/>
  <c r="A2993" i="25"/>
  <c r="A2994" i="25"/>
  <c r="A2995" i="25"/>
  <c r="A2996" i="25"/>
  <c r="A2997" i="25"/>
  <c r="A2998" i="25"/>
  <c r="A2999" i="25"/>
  <c r="A3000" i="25"/>
  <c r="A3001" i="25"/>
  <c r="A3002" i="25"/>
  <c r="A1645" i="25"/>
  <c r="A3003" i="25"/>
  <c r="A3004" i="25"/>
  <c r="A3005" i="25"/>
  <c r="A3006" i="25"/>
  <c r="A3007" i="25"/>
  <c r="A3008" i="25"/>
  <c r="A3009" i="25"/>
  <c r="A3010" i="25"/>
  <c r="A3011" i="25"/>
  <c r="A3012" i="25"/>
  <c r="A3013" i="25"/>
  <c r="A1380" i="25"/>
  <c r="A3014" i="25"/>
  <c r="A3015" i="25"/>
  <c r="A3016" i="25"/>
  <c r="A3017" i="25"/>
  <c r="A1215" i="25"/>
  <c r="B223" i="31" s="1"/>
  <c r="A3018" i="25"/>
  <c r="A3019" i="25"/>
  <c r="A3020" i="25"/>
  <c r="A3021" i="25"/>
  <c r="A3022" i="25"/>
  <c r="A3023" i="25"/>
  <c r="A3024" i="25"/>
  <c r="A3025" i="25"/>
  <c r="A3026" i="25"/>
  <c r="A1646" i="25"/>
  <c r="A3027" i="25"/>
  <c r="A3028" i="25"/>
  <c r="A3029" i="25"/>
  <c r="A3030" i="25"/>
  <c r="A3031" i="25"/>
  <c r="A3032" i="25"/>
  <c r="A3033" i="25"/>
  <c r="A3034" i="25"/>
  <c r="A3035" i="25"/>
  <c r="A3036" i="25"/>
  <c r="A3037" i="25"/>
  <c r="A1462" i="25"/>
  <c r="A3038" i="25"/>
  <c r="A3039" i="25"/>
  <c r="A3040" i="25"/>
  <c r="A3041" i="25"/>
  <c r="A3042" i="25"/>
  <c r="A3043" i="25"/>
  <c r="A3044" i="25"/>
  <c r="A3045" i="25"/>
  <c r="A3046" i="25"/>
  <c r="A3047" i="25"/>
  <c r="A3048" i="25"/>
  <c r="A3049" i="25"/>
  <c r="A3050" i="25"/>
  <c r="A3051" i="25"/>
  <c r="A3052" i="25"/>
  <c r="A3053" i="25"/>
  <c r="A3054" i="25"/>
  <c r="A3055" i="25"/>
  <c r="A3056" i="25"/>
  <c r="A1647" i="25"/>
  <c r="A3057" i="25"/>
  <c r="A3058" i="25"/>
  <c r="A3059" i="25"/>
  <c r="A3060" i="25"/>
  <c r="A3061" i="25"/>
  <c r="A3062" i="25"/>
  <c r="A3063" i="25"/>
  <c r="A3064" i="25"/>
  <c r="A3065" i="25"/>
  <c r="A3066" i="25"/>
  <c r="A3067" i="25"/>
  <c r="A3068" i="25"/>
  <c r="A3069" i="25"/>
  <c r="A3070" i="25"/>
  <c r="A3071" i="25"/>
  <c r="A3072" i="25"/>
  <c r="A3073" i="25"/>
  <c r="A3074" i="25"/>
  <c r="A3075" i="25"/>
  <c r="A3076" i="25"/>
  <c r="A3077" i="25"/>
  <c r="A3078" i="25"/>
  <c r="A3079" i="25"/>
  <c r="A3080" i="25"/>
  <c r="A3081" i="25"/>
  <c r="A3082" i="25"/>
  <c r="A3083" i="25"/>
  <c r="A1648" i="25"/>
  <c r="A3084" i="25"/>
  <c r="A3085" i="25"/>
  <c r="A1649" i="25"/>
  <c r="A3086" i="25"/>
  <c r="A3087" i="25"/>
  <c r="A1650" i="25"/>
  <c r="A3088" i="25"/>
  <c r="A3089" i="25"/>
  <c r="A3090" i="25"/>
  <c r="A3091" i="25"/>
  <c r="A3092" i="25"/>
  <c r="A1351" i="25"/>
  <c r="A3093" i="25"/>
  <c r="A3094" i="25"/>
  <c r="A3095" i="25"/>
  <c r="A3096" i="25"/>
  <c r="A3097" i="25"/>
  <c r="A3098" i="25"/>
  <c r="A3099" i="25"/>
  <c r="A1381" i="25"/>
  <c r="A3100" i="25"/>
  <c r="A3101" i="25"/>
  <c r="A3102" i="25"/>
  <c r="A3103" i="25"/>
  <c r="A1651" i="25"/>
  <c r="A3104" i="25"/>
  <c r="A3105" i="25"/>
  <c r="A3106" i="25"/>
  <c r="A3107" i="25"/>
  <c r="A1463" i="25"/>
  <c r="A3108" i="25"/>
  <c r="A3109" i="25"/>
  <c r="A3110" i="25"/>
  <c r="A3111" i="25"/>
  <c r="A3112" i="25"/>
  <c r="A3113" i="25"/>
  <c r="A1652" i="25"/>
  <c r="A3114" i="25"/>
  <c r="A3115" i="25"/>
  <c r="A3116" i="25"/>
  <c r="A3117" i="25"/>
  <c r="A1464" i="25"/>
  <c r="A3118" i="25"/>
  <c r="A3119" i="25"/>
  <c r="A3120" i="25"/>
  <c r="A3121" i="25"/>
  <c r="A1653" i="25"/>
  <c r="A3122" i="25"/>
  <c r="A1654" i="25"/>
  <c r="A3123" i="25"/>
  <c r="A3124" i="25"/>
  <c r="A3125" i="25"/>
  <c r="A3126" i="25"/>
  <c r="A3127" i="25"/>
  <c r="A3128" i="25"/>
  <c r="A3129" i="25"/>
  <c r="A3130" i="25"/>
  <c r="A3131" i="25"/>
  <c r="A3132" i="25"/>
  <c r="A1655" i="25"/>
  <c r="A3133" i="25"/>
  <c r="A3134" i="25"/>
  <c r="A3135" i="25"/>
  <c r="A3136" i="25"/>
  <c r="A3137" i="25"/>
  <c r="A3138" i="25"/>
  <c r="A3139" i="25"/>
  <c r="A3140" i="25"/>
  <c r="A3141" i="25"/>
  <c r="A3142" i="25"/>
  <c r="A3143" i="25"/>
  <c r="A3144" i="25"/>
  <c r="A3145" i="25"/>
  <c r="A3146" i="25"/>
  <c r="A3147" i="25"/>
  <c r="A3148" i="25"/>
  <c r="A3149" i="25"/>
  <c r="A3150" i="25"/>
  <c r="A3151" i="25"/>
  <c r="A3152" i="25"/>
  <c r="A3153" i="25"/>
  <c r="A3154" i="25"/>
  <c r="A3155" i="25"/>
  <c r="A1656" i="25"/>
  <c r="A3156" i="25"/>
  <c r="A3157" i="25"/>
  <c r="A3158" i="25"/>
  <c r="A3159" i="25"/>
  <c r="A3160" i="25"/>
  <c r="A3161" i="25"/>
  <c r="A3162" i="25"/>
  <c r="A3163" i="25"/>
  <c r="A3164" i="25"/>
  <c r="A3165" i="25"/>
  <c r="A3166" i="25"/>
  <c r="A3167" i="25"/>
  <c r="A3168" i="25"/>
  <c r="A3169" i="25"/>
  <c r="A3170" i="25"/>
  <c r="A3171" i="25"/>
  <c r="A3172" i="25"/>
  <c r="A3173" i="25"/>
  <c r="A3174" i="25"/>
  <c r="A3175" i="25"/>
  <c r="A3176" i="25"/>
  <c r="A3177" i="25"/>
  <c r="A3178" i="25"/>
  <c r="A3179" i="25"/>
  <c r="A3180" i="25"/>
  <c r="A3181" i="25"/>
  <c r="A3182" i="25"/>
  <c r="A3183" i="25"/>
  <c r="A3184" i="25"/>
  <c r="A3185" i="25"/>
  <c r="A3186" i="25"/>
  <c r="A3187" i="25"/>
  <c r="A3188" i="25"/>
  <c r="A3189" i="25"/>
  <c r="A3190" i="25"/>
  <c r="A3191" i="25"/>
  <c r="A3192" i="25"/>
  <c r="A3193" i="25"/>
  <c r="A3194" i="25"/>
  <c r="A3195" i="25"/>
  <c r="A3196" i="25"/>
  <c r="A3197" i="25"/>
  <c r="A3198" i="25"/>
  <c r="A3199" i="25"/>
  <c r="A3200" i="25"/>
  <c r="A3201" i="25"/>
  <c r="A3202" i="25"/>
  <c r="A3203" i="25"/>
  <c r="A3204" i="25"/>
  <c r="A3205" i="25"/>
  <c r="A3206" i="25"/>
  <c r="A3207" i="25"/>
  <c r="A3208" i="25"/>
  <c r="A3209" i="25"/>
  <c r="A3210" i="25"/>
  <c r="A3211" i="25"/>
  <c r="A3212" i="25"/>
  <c r="A3213" i="25"/>
  <c r="A3214" i="25"/>
  <c r="A3215" i="25"/>
  <c r="A3216" i="25"/>
  <c r="A3217" i="25"/>
  <c r="A3218" i="25"/>
  <c r="A3219" i="25"/>
  <c r="A3220" i="25"/>
  <c r="A3221" i="25"/>
  <c r="A3222" i="25"/>
  <c r="A1657" i="25"/>
  <c r="A3223" i="25"/>
  <c r="A3224" i="25"/>
  <c r="A3225" i="25"/>
  <c r="A3226" i="25"/>
  <c r="A3227" i="25"/>
  <c r="A1658" i="25"/>
  <c r="A3228" i="25"/>
  <c r="A3229" i="25"/>
  <c r="A3230" i="25"/>
  <c r="A3231" i="25"/>
  <c r="A3232" i="25"/>
  <c r="A3233" i="25"/>
  <c r="A3234" i="25"/>
  <c r="A3235" i="25"/>
  <c r="A3236" i="25"/>
  <c r="A3237" i="25"/>
  <c r="A3238" i="25"/>
  <c r="A3239" i="25"/>
  <c r="A3240" i="25"/>
  <c r="A3241" i="25"/>
  <c r="A1659" i="25"/>
  <c r="A3242" i="25"/>
  <c r="A3243" i="25"/>
  <c r="A3244" i="25"/>
  <c r="A3245" i="25"/>
  <c r="A3246" i="25"/>
  <c r="A3247" i="25"/>
  <c r="A3248" i="25"/>
  <c r="A3249" i="25"/>
  <c r="A3250" i="25"/>
  <c r="A3251" i="25"/>
  <c r="A3252" i="25"/>
  <c r="A3253" i="25"/>
  <c r="A3254" i="25"/>
  <c r="A3255" i="25"/>
  <c r="A3256" i="25"/>
  <c r="A3257" i="25"/>
  <c r="A3258" i="25"/>
  <c r="A3259" i="25"/>
  <c r="A3260" i="25"/>
  <c r="A3261" i="25"/>
  <c r="A3262" i="25"/>
  <c r="A3263" i="25"/>
  <c r="A3264" i="25"/>
  <c r="A3265" i="25"/>
  <c r="A3266" i="25"/>
  <c r="A3267" i="25"/>
  <c r="A3268" i="25"/>
  <c r="A3269" i="25"/>
  <c r="A3270" i="25"/>
  <c r="A3271" i="25"/>
  <c r="A3272" i="25"/>
  <c r="A3273" i="25"/>
  <c r="A3274" i="25"/>
  <c r="A3275" i="25"/>
  <c r="A3276" i="25"/>
  <c r="A3277" i="25"/>
  <c r="A3278" i="25"/>
  <c r="A3279" i="25"/>
  <c r="A3280" i="25"/>
  <c r="A3281" i="25"/>
  <c r="A3282" i="25"/>
  <c r="A3283" i="25"/>
  <c r="A3284" i="25"/>
  <c r="A3285" i="25"/>
  <c r="A3286" i="25"/>
  <c r="A3287" i="25"/>
  <c r="A1382" i="25"/>
  <c r="A3288" i="25"/>
  <c r="A3289" i="25"/>
  <c r="A1660" i="25"/>
  <c r="A3290" i="25"/>
  <c r="A3291" i="25"/>
  <c r="A3292" i="25"/>
  <c r="A1661" i="25"/>
  <c r="A3293" i="25"/>
  <c r="A1662" i="25"/>
  <c r="A3294" i="25"/>
  <c r="A3295" i="25"/>
  <c r="A3296" i="25"/>
  <c r="A3297" i="25"/>
  <c r="A1320" i="25"/>
  <c r="B328" i="31" s="1"/>
  <c r="A3298" i="25"/>
  <c r="A3299" i="25"/>
  <c r="A3300" i="25"/>
  <c r="A3301" i="25"/>
  <c r="A3302" i="25"/>
  <c r="A3303" i="25"/>
  <c r="A1465" i="25"/>
  <c r="A3304" i="25"/>
  <c r="A1663" i="25"/>
  <c r="A3305" i="25"/>
  <c r="A3306" i="25"/>
  <c r="A3307" i="25"/>
  <c r="A3308" i="25"/>
  <c r="A3309" i="25"/>
  <c r="A3310" i="25"/>
  <c r="A3311" i="25"/>
  <c r="A3312" i="25"/>
  <c r="A3313" i="25"/>
  <c r="A3314" i="25"/>
  <c r="A3315" i="25"/>
  <c r="A3316" i="25"/>
  <c r="A3317" i="25"/>
  <c r="A3318" i="25"/>
  <c r="A3319" i="25"/>
  <c r="A3320" i="25"/>
  <c r="A3321" i="25"/>
  <c r="A3322" i="25"/>
  <c r="A3323" i="25"/>
  <c r="A3324" i="25"/>
  <c r="A3325" i="25"/>
  <c r="A3326" i="25"/>
  <c r="A3327" i="25"/>
  <c r="A3328" i="25"/>
  <c r="A3329" i="25"/>
  <c r="A3330" i="25"/>
  <c r="A3331" i="25"/>
  <c r="A3332" i="25"/>
  <c r="A3333" i="25"/>
  <c r="A3334" i="25"/>
  <c r="A3335" i="25"/>
  <c r="A3336" i="25"/>
  <c r="A3337" i="25"/>
  <c r="A3338" i="25"/>
  <c r="A3339" i="25"/>
  <c r="A3340" i="25"/>
  <c r="A3341" i="25"/>
  <c r="A3342" i="25"/>
  <c r="A3343" i="25"/>
  <c r="A3344" i="25"/>
  <c r="A3345" i="25"/>
  <c r="A1383" i="25"/>
  <c r="A3346" i="25"/>
  <c r="A3347" i="25"/>
  <c r="A3348" i="25"/>
  <c r="A3349" i="25"/>
  <c r="A3350" i="25"/>
  <c r="A3351" i="25"/>
  <c r="A3352" i="25"/>
  <c r="A3353" i="25"/>
  <c r="A3354" i="25"/>
  <c r="A3355" i="25"/>
  <c r="A3356" i="25"/>
  <c r="A3357" i="25"/>
  <c r="A3358" i="25"/>
  <c r="A3359" i="25"/>
  <c r="A3360" i="25"/>
  <c r="A3361" i="25"/>
  <c r="A3362" i="25"/>
  <c r="A3363" i="25"/>
  <c r="A3364" i="25"/>
  <c r="A3365" i="25"/>
  <c r="A3366" i="25"/>
  <c r="A3367" i="25"/>
  <c r="A3368" i="25"/>
  <c r="A1277" i="25"/>
  <c r="B285" i="31" s="1"/>
  <c r="A3369" i="25"/>
  <c r="A3370" i="25"/>
  <c r="A3371" i="25"/>
  <c r="A3372" i="25"/>
  <c r="A3373" i="25"/>
  <c r="A3374" i="25"/>
  <c r="A3375" i="25"/>
  <c r="A3376" i="25"/>
  <c r="A3377" i="25"/>
  <c r="A3378" i="25"/>
  <c r="A3379" i="25"/>
  <c r="A3380" i="25"/>
  <c r="A3381" i="25"/>
  <c r="A3382" i="25"/>
  <c r="A3383" i="25"/>
  <c r="A3384" i="25"/>
  <c r="A3385" i="25"/>
  <c r="A3386" i="25"/>
  <c r="A3387" i="25"/>
  <c r="A3388" i="25"/>
  <c r="A3389" i="25"/>
  <c r="A3390" i="25"/>
  <c r="A3391" i="25"/>
  <c r="A3392" i="25"/>
  <c r="A3393" i="25"/>
  <c r="A3394" i="25"/>
  <c r="A3395" i="25"/>
  <c r="A3396" i="25"/>
  <c r="A3397" i="25"/>
  <c r="A3398" i="25"/>
  <c r="A3399" i="25"/>
  <c r="A3400" i="25"/>
  <c r="A3401" i="25"/>
  <c r="A3402" i="25"/>
  <c r="A3403" i="25"/>
  <c r="A3404" i="25"/>
  <c r="A3405" i="25"/>
  <c r="A3406" i="25"/>
  <c r="A3407" i="25"/>
  <c r="A3408" i="25"/>
  <c r="A3409" i="25"/>
  <c r="A3410" i="25"/>
  <c r="A3411" i="25"/>
  <c r="A3412" i="25"/>
  <c r="A3413" i="25"/>
  <c r="A3414" i="25"/>
  <c r="A3415" i="25"/>
  <c r="A3416" i="25"/>
  <c r="A3417" i="25"/>
  <c r="A3418" i="25"/>
  <c r="A3419" i="25"/>
  <c r="A3420" i="25"/>
  <c r="A3421" i="25"/>
  <c r="A3422" i="25"/>
  <c r="A3423" i="25"/>
  <c r="A1466" i="25"/>
  <c r="A1664" i="25"/>
  <c r="A3424" i="25"/>
  <c r="A3425" i="25"/>
  <c r="A3426" i="25"/>
  <c r="A3427" i="25"/>
  <c r="A1665" i="25"/>
  <c r="A1666" i="25"/>
  <c r="A3428" i="25"/>
  <c r="A3429" i="25"/>
  <c r="A1291" i="25"/>
  <c r="B299" i="31" s="1"/>
  <c r="A1174" i="25"/>
  <c r="B182" i="31" s="1"/>
  <c r="A1177" i="25"/>
  <c r="B185" i="31" s="1"/>
  <c r="E185" i="31" s="1"/>
  <c r="A1216" i="25"/>
  <c r="B224" i="31" s="1"/>
  <c r="A1292" i="25"/>
  <c r="B300" i="31" s="1"/>
  <c r="A1241" i="25"/>
  <c r="B249" i="31" s="1"/>
  <c r="A3430" i="25"/>
  <c r="A1278" i="25"/>
  <c r="B286" i="31" s="1"/>
  <c r="A1201" i="25"/>
  <c r="B209" i="31" s="1"/>
  <c r="A1467" i="25"/>
  <c r="A3431" i="25"/>
  <c r="A3432" i="25"/>
  <c r="A3433" i="25"/>
  <c r="A3434" i="25"/>
  <c r="A3435" i="25"/>
  <c r="A3436" i="25"/>
  <c r="A1667" i="25"/>
  <c r="A3437" i="25"/>
  <c r="A3438" i="25"/>
  <c r="A3439" i="25"/>
  <c r="A1668" i="25"/>
  <c r="A1669" i="25"/>
  <c r="A3440" i="25"/>
  <c r="A1468" i="25"/>
  <c r="A1267" i="25"/>
  <c r="B275" i="31" s="1"/>
  <c r="A3441" i="25"/>
  <c r="A3442" i="25"/>
  <c r="A3443" i="25"/>
  <c r="A1352" i="25"/>
  <c r="A3444" i="25"/>
  <c r="A3445" i="25"/>
  <c r="A1293" i="25"/>
  <c r="B301" i="31" s="1"/>
  <c r="A3446" i="25"/>
  <c r="A1353" i="25"/>
  <c r="A3447" i="25"/>
  <c r="A3448" i="25"/>
  <c r="A1469" i="25"/>
  <c r="A3449" i="25"/>
  <c r="A1321" i="25"/>
  <c r="B329" i="31" s="1"/>
  <c r="A3450" i="25"/>
  <c r="A3451" i="25"/>
  <c r="A3452" i="25"/>
  <c r="A3453" i="25"/>
  <c r="A3454" i="25"/>
  <c r="A3455" i="25"/>
  <c r="A3456" i="25"/>
  <c r="A3457" i="25"/>
  <c r="A3458" i="25"/>
  <c r="A3459" i="25"/>
  <c r="A3460" i="25"/>
  <c r="A3461" i="25"/>
  <c r="A3462" i="25"/>
  <c r="A3463" i="25"/>
  <c r="A3464" i="25"/>
  <c r="A3465" i="25"/>
  <c r="A3466" i="25"/>
  <c r="A3467" i="25"/>
  <c r="A3468" i="25"/>
  <c r="A3469" i="25"/>
  <c r="A1670" i="25"/>
  <c r="A3470" i="25"/>
  <c r="A3471" i="25"/>
  <c r="A1671" i="25"/>
  <c r="A3472" i="25"/>
  <c r="A3473" i="25"/>
  <c r="A3474" i="25"/>
  <c r="A3475" i="25"/>
  <c r="A3476" i="25"/>
  <c r="A3477" i="25"/>
  <c r="A3478" i="25"/>
  <c r="A3479" i="25"/>
  <c r="A3480" i="25"/>
  <c r="A3481" i="25"/>
  <c r="A3482" i="25"/>
  <c r="A3483" i="25"/>
  <c r="A3484" i="25"/>
  <c r="A3485" i="25"/>
  <c r="A3486" i="25"/>
  <c r="A3487" i="25"/>
  <c r="A3488" i="25"/>
  <c r="A3489" i="25"/>
  <c r="A3490" i="25"/>
  <c r="A3491" i="25"/>
  <c r="A3492" i="25"/>
  <c r="A3493" i="25"/>
  <c r="A3494" i="25"/>
  <c r="A3495" i="25"/>
  <c r="A3496" i="25"/>
  <c r="A3497" i="25"/>
  <c r="A3498" i="25"/>
  <c r="A3499" i="25"/>
  <c r="A3500" i="25"/>
  <c r="A3501" i="25"/>
  <c r="A3502" i="25"/>
  <c r="A3503" i="25"/>
  <c r="A3504" i="25"/>
  <c r="A3505" i="25"/>
  <c r="A3506" i="25"/>
  <c r="A3507" i="25"/>
  <c r="A3508" i="25"/>
  <c r="A3509" i="25"/>
  <c r="A3510" i="25"/>
  <c r="A1672" i="25"/>
  <c r="A3511" i="25"/>
  <c r="A3512" i="25"/>
  <c r="A3513" i="25"/>
  <c r="A3514" i="25"/>
  <c r="A3515" i="25"/>
  <c r="A3516" i="25"/>
  <c r="A1673" i="25"/>
  <c r="A3517" i="25"/>
  <c r="A1674" i="25"/>
  <c r="A3518" i="25"/>
  <c r="A1470" i="25"/>
  <c r="A3519" i="25"/>
  <c r="A3520" i="25"/>
  <c r="A3521" i="25"/>
  <c r="A3522" i="25"/>
  <c r="A3523" i="25"/>
  <c r="A3524" i="25"/>
  <c r="A3525" i="25"/>
  <c r="A3526" i="25"/>
  <c r="A3527" i="25"/>
  <c r="A3528" i="25"/>
  <c r="A3529" i="25"/>
  <c r="A3530" i="25"/>
  <c r="A3531" i="25"/>
  <c r="A3532" i="25"/>
  <c r="A3533" i="25"/>
  <c r="A3534" i="25"/>
  <c r="A3535" i="25"/>
  <c r="A3536" i="25"/>
  <c r="A3537" i="25"/>
  <c r="A3538" i="25"/>
  <c r="A3539" i="25"/>
  <c r="A3540" i="25"/>
  <c r="A3541" i="25"/>
  <c r="A3542" i="25"/>
  <c r="A3543" i="25"/>
  <c r="A3544" i="25"/>
  <c r="A3545" i="25"/>
  <c r="A1675" i="25"/>
  <c r="A3546" i="25"/>
  <c r="A1676" i="25"/>
  <c r="A3547" i="25"/>
  <c r="A3548" i="25"/>
  <c r="A3549" i="25"/>
  <c r="A3550" i="25"/>
  <c r="A3551" i="25"/>
  <c r="A3552" i="25"/>
  <c r="A3553" i="25"/>
  <c r="A3554" i="25"/>
  <c r="A3555" i="25"/>
  <c r="A3556" i="25"/>
  <c r="A3557" i="25"/>
  <c r="A3558" i="25"/>
  <c r="A3559" i="25"/>
  <c r="A3560" i="25"/>
  <c r="A3561" i="25"/>
  <c r="A3562" i="25"/>
  <c r="A3563" i="25"/>
  <c r="A3564" i="25"/>
  <c r="A3565" i="25"/>
  <c r="A3566" i="25"/>
  <c r="A3567" i="25"/>
  <c r="A3568" i="25"/>
  <c r="A3569" i="25"/>
  <c r="A3570" i="25"/>
  <c r="A3571" i="25"/>
  <c r="A3572" i="25"/>
  <c r="A3573" i="25"/>
  <c r="A3574" i="25"/>
  <c r="A3575" i="25"/>
  <c r="A3576" i="25"/>
  <c r="A3577" i="25"/>
  <c r="A3578" i="25"/>
  <c r="A1471" i="25"/>
  <c r="A3579" i="25"/>
  <c r="A3580" i="25"/>
  <c r="A3581" i="25"/>
  <c r="A3582" i="25"/>
  <c r="A3583" i="25"/>
  <c r="A3584" i="25"/>
  <c r="A3585" i="25"/>
  <c r="A3586" i="25"/>
  <c r="A3587" i="25"/>
  <c r="A3588" i="25"/>
  <c r="A3589" i="25"/>
  <c r="A3590" i="25"/>
  <c r="A3591" i="25"/>
  <c r="A3592" i="25"/>
  <c r="A3593" i="25"/>
  <c r="A3594" i="25"/>
  <c r="A3595" i="25"/>
  <c r="A3596" i="25"/>
  <c r="A3597" i="25"/>
  <c r="A3598" i="25"/>
  <c r="A3599" i="25"/>
  <c r="A3600" i="25"/>
  <c r="A3601" i="25"/>
  <c r="A3602" i="25"/>
  <c r="A3603" i="25"/>
  <c r="A3604" i="25"/>
  <c r="A3605" i="25"/>
  <c r="A3606" i="25"/>
  <c r="A3607" i="25"/>
  <c r="A3608" i="25"/>
  <c r="A3609" i="25"/>
  <c r="A3610" i="25"/>
  <c r="A3611" i="25"/>
  <c r="A3612" i="25"/>
  <c r="A1472" i="25"/>
  <c r="A3613" i="25"/>
  <c r="A1677" i="25"/>
  <c r="A3614" i="25"/>
  <c r="A3615" i="25"/>
  <c r="A3616" i="25"/>
  <c r="A3617" i="25"/>
  <c r="A3618" i="25"/>
  <c r="A1678" i="25"/>
  <c r="A3619" i="25"/>
  <c r="A3620" i="25"/>
  <c r="A3621" i="25"/>
  <c r="A3622" i="25"/>
  <c r="A1181" i="25"/>
  <c r="B189" i="31" s="1"/>
  <c r="A3623" i="25"/>
  <c r="A1212" i="25"/>
  <c r="B220" i="31" s="1"/>
  <c r="G220" i="31" s="1"/>
  <c r="A3624" i="25"/>
  <c r="A3625" i="25"/>
  <c r="A3626" i="25"/>
  <c r="A3627" i="25"/>
  <c r="A3628" i="25"/>
  <c r="A3629" i="25"/>
  <c r="A3630" i="25"/>
  <c r="A3631" i="25"/>
  <c r="A3632" i="25"/>
  <c r="A3633" i="25"/>
  <c r="A3634" i="25"/>
  <c r="A3635" i="25"/>
  <c r="A3636" i="25"/>
  <c r="A3637" i="25"/>
  <c r="A3638" i="25"/>
  <c r="A3639" i="25"/>
  <c r="A3640" i="25"/>
  <c r="A1679" i="25"/>
  <c r="A3641" i="25"/>
  <c r="A3642" i="25"/>
  <c r="A3643" i="25"/>
  <c r="A3644" i="25"/>
  <c r="A3645" i="25"/>
  <c r="A1680" i="25"/>
  <c r="A3646" i="25"/>
  <c r="A3647" i="25"/>
  <c r="A3648" i="25"/>
  <c r="A3649" i="25"/>
  <c r="A3650" i="25"/>
  <c r="A3651" i="25"/>
  <c r="A3652" i="25"/>
  <c r="A3653" i="25"/>
  <c r="A3654" i="25"/>
  <c r="A3655" i="25"/>
  <c r="A3656" i="25"/>
  <c r="A3657" i="25"/>
  <c r="A1309" i="25"/>
  <c r="B317" i="31" s="1"/>
  <c r="A1473" i="25"/>
  <c r="A1322" i="25"/>
  <c r="B330" i="31" s="1"/>
  <c r="A3658" i="25"/>
  <c r="A3659" i="25"/>
  <c r="A3660" i="25"/>
  <c r="A3661" i="25"/>
  <c r="A3662" i="25"/>
  <c r="A3663" i="25"/>
  <c r="A3664" i="25"/>
  <c r="A3665" i="25"/>
  <c r="A1681" i="25"/>
  <c r="A1244" i="25"/>
  <c r="B252" i="31" s="1"/>
  <c r="A3666" i="25"/>
  <c r="A3667" i="25"/>
  <c r="A3668" i="25"/>
  <c r="A3669" i="25"/>
  <c r="A1682" i="25"/>
  <c r="A3670" i="25"/>
  <c r="A3671" i="25"/>
  <c r="A3672" i="25"/>
  <c r="A3673" i="25"/>
  <c r="A3674" i="25"/>
  <c r="A3675" i="25"/>
  <c r="A3676" i="25"/>
  <c r="A3677" i="25"/>
  <c r="A3678" i="25"/>
  <c r="A3679" i="25"/>
  <c r="A1683" i="25"/>
  <c r="A3680" i="25"/>
  <c r="A3681" i="25"/>
  <c r="A1323" i="25"/>
  <c r="B331" i="31" s="1"/>
  <c r="A3682" i="25"/>
  <c r="A3683" i="25"/>
  <c r="A3684" i="25"/>
  <c r="A3685" i="25"/>
  <c r="A1684" i="25"/>
  <c r="A3686" i="25"/>
  <c r="A3687" i="25"/>
  <c r="A3688" i="25"/>
  <c r="A1474" i="25"/>
  <c r="A3689" i="25"/>
  <c r="A3690" i="25"/>
  <c r="A3691" i="25"/>
  <c r="A3692" i="25"/>
  <c r="A3693" i="25"/>
  <c r="A3694" i="25"/>
  <c r="A3695" i="25"/>
  <c r="A3696" i="25"/>
  <c r="A3697" i="25"/>
  <c r="A3698" i="25"/>
  <c r="A1685" i="25"/>
  <c r="A1686" i="25"/>
  <c r="A3699" i="25"/>
  <c r="A3700" i="25"/>
  <c r="A3701" i="25"/>
  <c r="A3702" i="25"/>
  <c r="A3703" i="25"/>
  <c r="A1475" i="25"/>
  <c r="A3704" i="25"/>
  <c r="A3705" i="25"/>
  <c r="A1687" i="25"/>
  <c r="A3706" i="25"/>
  <c r="A3707" i="25"/>
  <c r="A3708" i="25"/>
  <c r="A3709" i="25"/>
  <c r="A3710" i="25"/>
  <c r="A1476" i="25"/>
  <c r="A3711" i="25"/>
  <c r="A3712" i="25"/>
  <c r="A3713" i="25"/>
  <c r="A1261" i="25"/>
  <c r="B269" i="31" s="1"/>
  <c r="C269" i="31" s="1"/>
  <c r="A3714" i="25"/>
  <c r="A3715" i="25"/>
  <c r="A3716" i="25"/>
  <c r="A1688" i="25"/>
  <c r="A3717" i="25"/>
  <c r="A3718" i="25"/>
  <c r="A3719" i="25"/>
  <c r="A3720" i="25"/>
  <c r="A3721" i="25"/>
  <c r="A3722" i="25"/>
  <c r="A3723" i="25"/>
  <c r="A3724" i="25"/>
  <c r="A3725" i="25"/>
  <c r="A3726" i="25"/>
  <c r="A3727" i="25"/>
  <c r="A3728" i="25"/>
  <c r="A3729" i="25"/>
  <c r="A3730" i="25"/>
  <c r="A3731" i="25"/>
  <c r="A3732" i="25"/>
  <c r="A3733" i="25"/>
  <c r="A3734" i="25"/>
  <c r="A3735" i="25"/>
  <c r="A3736" i="25"/>
  <c r="A3737" i="25"/>
  <c r="A3738" i="25"/>
  <c r="A3739" i="25"/>
  <c r="A3740" i="25"/>
  <c r="A1689" i="25"/>
  <c r="A3741" i="25"/>
  <c r="A3742" i="25"/>
  <c r="A3743" i="25"/>
  <c r="A3744" i="25"/>
  <c r="A3745" i="25"/>
  <c r="A3746" i="25"/>
  <c r="A3747" i="25"/>
  <c r="A3748" i="25"/>
  <c r="A3749" i="25"/>
  <c r="A3750" i="25"/>
  <c r="A3751" i="25"/>
  <c r="A3752" i="25"/>
  <c r="A3753" i="25"/>
  <c r="A3754" i="25"/>
  <c r="A3755" i="25"/>
  <c r="A3756" i="25"/>
  <c r="A1477" i="25"/>
  <c r="A3757" i="25"/>
  <c r="A1690" i="25"/>
  <c r="A3758" i="25"/>
  <c r="A3759" i="25"/>
  <c r="A1478" i="25"/>
  <c r="A3760" i="25"/>
  <c r="A3761" i="25"/>
  <c r="A1691" i="25"/>
  <c r="A3762" i="25"/>
  <c r="A3763" i="25"/>
  <c r="A1384" i="25"/>
  <c r="A1202" i="25"/>
  <c r="B210" i="31" s="1"/>
  <c r="A1279" i="25"/>
  <c r="B287" i="31" s="1"/>
  <c r="A1692" i="25"/>
  <c r="A1324" i="25"/>
  <c r="B332" i="31" s="1"/>
  <c r="A3764" i="25"/>
  <c r="A1310" i="25"/>
  <c r="B318" i="31" s="1"/>
  <c r="N1152" i="25"/>
  <c r="N1142" i="25"/>
  <c r="N1151" i="25"/>
  <c r="N1149" i="25"/>
  <c r="N1150" i="25"/>
  <c r="N1146" i="25"/>
  <c r="N1145" i="25"/>
  <c r="N1147" i="25"/>
  <c r="N1141" i="25"/>
  <c r="N1144" i="25"/>
  <c r="N1143" i="25"/>
  <c r="N1138" i="25"/>
  <c r="N1139" i="25"/>
  <c r="N1136" i="25"/>
  <c r="N1137" i="25"/>
  <c r="N1140" i="25"/>
  <c r="N1148" i="25"/>
  <c r="J1152" i="25"/>
  <c r="J1144" i="25"/>
  <c r="J1151" i="25"/>
  <c r="J1148" i="25"/>
  <c r="J1149" i="25"/>
  <c r="J1150" i="25"/>
  <c r="J1147" i="25"/>
  <c r="J1146" i="25"/>
  <c r="J1141" i="25"/>
  <c r="J1139" i="25"/>
  <c r="C137" i="24" s="1"/>
  <c r="J1143" i="25"/>
  <c r="J1138" i="25"/>
  <c r="J1140" i="25"/>
  <c r="J1137" i="25"/>
  <c r="J1136" i="25"/>
  <c r="J1142" i="25"/>
  <c r="J1145" i="25"/>
  <c r="A1151" i="25"/>
  <c r="A1144" i="25"/>
  <c r="B156" i="31" s="1"/>
  <c r="A1152" i="25"/>
  <c r="B163" i="31" s="1"/>
  <c r="A1149" i="25"/>
  <c r="B161" i="31" s="1"/>
  <c r="A1142" i="25"/>
  <c r="B154" i="31" s="1"/>
  <c r="A1137" i="25"/>
  <c r="A1136" i="25"/>
  <c r="A1139" i="25"/>
  <c r="A1138" i="25"/>
  <c r="B150" i="31" s="1"/>
  <c r="A1143" i="25"/>
  <c r="B155" i="31" s="1"/>
  <c r="A1140" i="25"/>
  <c r="B152" i="31" s="1"/>
  <c r="A1141" i="25"/>
  <c r="B153" i="31" s="1"/>
  <c r="A1147" i="25"/>
  <c r="B159" i="31" s="1"/>
  <c r="A1148" i="25"/>
  <c r="B160" i="31" s="1"/>
  <c r="A1153" i="25"/>
  <c r="A1154" i="25"/>
  <c r="A1155" i="25"/>
  <c r="A1156" i="25"/>
  <c r="A1157" i="25"/>
  <c r="A1158" i="25"/>
  <c r="A1145" i="25"/>
  <c r="B157" i="31" s="1"/>
  <c r="N1126" i="25"/>
  <c r="N1125" i="25"/>
  <c r="N1124" i="25"/>
  <c r="N1123" i="25"/>
  <c r="N1122" i="25"/>
  <c r="N1121" i="25"/>
  <c r="N1120" i="25"/>
  <c r="N1119" i="25"/>
  <c r="N1118" i="25"/>
  <c r="N114" i="25"/>
  <c r="N1117" i="25"/>
  <c r="N1116" i="25"/>
  <c r="N74" i="25"/>
  <c r="N1115" i="25"/>
  <c r="N113" i="25"/>
  <c r="N1114" i="25"/>
  <c r="N112" i="25"/>
  <c r="N1113" i="25"/>
  <c r="N1112" i="25"/>
  <c r="N1111" i="25"/>
  <c r="N1110" i="25"/>
  <c r="N111" i="25"/>
  <c r="N1109" i="25"/>
  <c r="N1108" i="25"/>
  <c r="N1107" i="25"/>
  <c r="N1106" i="25"/>
  <c r="N1105" i="25"/>
  <c r="N1104" i="25"/>
  <c r="N1103" i="25"/>
  <c r="N1102" i="25"/>
  <c r="N1101" i="25"/>
  <c r="N1100" i="25"/>
  <c r="N1099" i="25"/>
  <c r="N1098" i="25"/>
  <c r="N1097" i="25"/>
  <c r="N1096" i="25"/>
  <c r="N1095" i="25"/>
  <c r="N1094" i="25"/>
  <c r="N1093" i="25"/>
  <c r="N1092" i="25"/>
  <c r="N1091" i="25"/>
  <c r="N64" i="25"/>
  <c r="N1090" i="25"/>
  <c r="N1089" i="25"/>
  <c r="N1088" i="25"/>
  <c r="N1087" i="25"/>
  <c r="N1086" i="25"/>
  <c r="N1085" i="25"/>
  <c r="N1084" i="25"/>
  <c r="N1083" i="25"/>
  <c r="N1082" i="25"/>
  <c r="N1081" i="25"/>
  <c r="N1080" i="25"/>
  <c r="N110" i="25"/>
  <c r="N58" i="25"/>
  <c r="N1079" i="25"/>
  <c r="N73" i="25"/>
  <c r="N53" i="25"/>
  <c r="N51" i="25"/>
  <c r="N44" i="25"/>
  <c r="N54" i="25"/>
  <c r="N50" i="25"/>
  <c r="N47" i="25"/>
  <c r="N1078" i="25"/>
  <c r="N72" i="25"/>
  <c r="N1077" i="25"/>
  <c r="N1076" i="25"/>
  <c r="N1075" i="25"/>
  <c r="N1074" i="25"/>
  <c r="N71" i="25"/>
  <c r="N1073" i="25"/>
  <c r="N1072" i="25"/>
  <c r="N1071" i="25"/>
  <c r="N63" i="25"/>
  <c r="N109" i="25"/>
  <c r="N62" i="25"/>
  <c r="N48" i="25"/>
  <c r="N1070" i="25"/>
  <c r="N46" i="25"/>
  <c r="N1069" i="25"/>
  <c r="N43" i="25"/>
  <c r="C116" i="24" s="1"/>
  <c r="N1068" i="25"/>
  <c r="N61" i="25"/>
  <c r="N1067" i="25"/>
  <c r="N1066" i="25"/>
  <c r="N1065" i="25"/>
  <c r="N1064" i="25"/>
  <c r="N1063" i="25"/>
  <c r="N1062" i="25"/>
  <c r="N108" i="25"/>
  <c r="N1061" i="25"/>
  <c r="N107" i="25"/>
  <c r="N1060" i="25"/>
  <c r="N57" i="25"/>
  <c r="N1059" i="25"/>
  <c r="N106" i="25"/>
  <c r="N1058" i="25"/>
  <c r="N1057" i="25"/>
  <c r="N1056" i="25"/>
  <c r="N1055" i="25"/>
  <c r="N1054" i="25"/>
  <c r="N1053" i="25"/>
  <c r="N1052" i="25"/>
  <c r="N1051" i="25"/>
  <c r="N105" i="25"/>
  <c r="N1050" i="25"/>
  <c r="N1049" i="25"/>
  <c r="N1048" i="25"/>
  <c r="N1047" i="25"/>
  <c r="N1046" i="25"/>
  <c r="N1045" i="25"/>
  <c r="N1044" i="25"/>
  <c r="N1043" i="25"/>
  <c r="N56" i="25"/>
  <c r="N1042" i="25"/>
  <c r="N1041" i="25"/>
  <c r="N1040" i="25"/>
  <c r="N1039" i="25"/>
  <c r="N1038" i="25"/>
  <c r="N1037" i="25"/>
  <c r="N1036" i="25"/>
  <c r="N1035" i="25"/>
  <c r="N1034" i="25"/>
  <c r="N1033" i="25"/>
  <c r="N1032" i="25"/>
  <c r="N1031" i="25"/>
  <c r="N104" i="25"/>
  <c r="N1030" i="25"/>
  <c r="N70" i="25"/>
  <c r="N69" i="25"/>
  <c r="N1029" i="25"/>
  <c r="N1028" i="25"/>
  <c r="N103" i="25"/>
  <c r="N1027" i="25"/>
  <c r="N1026" i="25"/>
  <c r="N45" i="25"/>
  <c r="N1025" i="25"/>
  <c r="N1024" i="25"/>
  <c r="N1023" i="25"/>
  <c r="N1022" i="25"/>
  <c r="N1021" i="25"/>
  <c r="N102" i="25"/>
  <c r="N1020" i="25"/>
  <c r="N1019" i="25"/>
  <c r="N1018" i="25"/>
  <c r="N1017" i="25"/>
  <c r="N1016" i="25"/>
  <c r="N1015" i="25"/>
  <c r="N101" i="25"/>
  <c r="N1014" i="25"/>
  <c r="N1013" i="25"/>
  <c r="N1012" i="25"/>
  <c r="N1011" i="25"/>
  <c r="N1010" i="25"/>
  <c r="N1009" i="25"/>
  <c r="N1008" i="25"/>
  <c r="N1007" i="25"/>
  <c r="N1006" i="25"/>
  <c r="N1005" i="25"/>
  <c r="N1004" i="25"/>
  <c r="N1003" i="25"/>
  <c r="N1002" i="25"/>
  <c r="N1001" i="25"/>
  <c r="N1000" i="25"/>
  <c r="N999" i="25"/>
  <c r="N998" i="25"/>
  <c r="N997" i="25"/>
  <c r="N996" i="25"/>
  <c r="N995" i="25"/>
  <c r="N994" i="25"/>
  <c r="N993" i="25"/>
  <c r="N992" i="25"/>
  <c r="N991" i="25"/>
  <c r="N990" i="25"/>
  <c r="N989" i="25"/>
  <c r="N988" i="25"/>
  <c r="N987" i="25"/>
  <c r="N986" i="25"/>
  <c r="N985" i="25"/>
  <c r="N984" i="25"/>
  <c r="N983" i="25"/>
  <c r="N982" i="25"/>
  <c r="N981" i="25"/>
  <c r="N980" i="25"/>
  <c r="N979" i="25"/>
  <c r="N978" i="25"/>
  <c r="N977" i="25"/>
  <c r="N976" i="25"/>
  <c r="N100" i="25"/>
  <c r="N975" i="25"/>
  <c r="N974" i="25"/>
  <c r="N973" i="25"/>
  <c r="N972" i="25"/>
  <c r="N971" i="25"/>
  <c r="N970" i="25"/>
  <c r="N969" i="25"/>
  <c r="N968" i="25"/>
  <c r="N967" i="25"/>
  <c r="N966" i="25"/>
  <c r="N55" i="25"/>
  <c r="N68" i="25"/>
  <c r="N965" i="25"/>
  <c r="N964" i="25"/>
  <c r="N963" i="25"/>
  <c r="N962" i="25"/>
  <c r="N961" i="25"/>
  <c r="N960" i="25"/>
  <c r="N959" i="25"/>
  <c r="N958" i="25"/>
  <c r="N957" i="25"/>
  <c r="N956" i="25"/>
  <c r="N955" i="25"/>
  <c r="N954" i="25"/>
  <c r="N953" i="25"/>
  <c r="N952" i="25"/>
  <c r="N951" i="25"/>
  <c r="N950" i="25"/>
  <c r="N949" i="25"/>
  <c r="N948" i="25"/>
  <c r="N947" i="25"/>
  <c r="N946" i="25"/>
  <c r="N945" i="25"/>
  <c r="N944" i="25"/>
  <c r="N943" i="25"/>
  <c r="N942" i="25"/>
  <c r="N67" i="25"/>
  <c r="N941" i="25"/>
  <c r="N940" i="25"/>
  <c r="N939" i="25"/>
  <c r="N938" i="25"/>
  <c r="N937" i="25"/>
  <c r="N936" i="25"/>
  <c r="N935" i="25"/>
  <c r="N934" i="25"/>
  <c r="N933" i="25"/>
  <c r="N932" i="25"/>
  <c r="N931" i="25"/>
  <c r="N930" i="25"/>
  <c r="N929" i="25"/>
  <c r="N928" i="25"/>
  <c r="N927" i="25"/>
  <c r="N99" i="25"/>
  <c r="N926" i="25"/>
  <c r="N925" i="25"/>
  <c r="N924" i="25"/>
  <c r="N923" i="25"/>
  <c r="N922" i="25"/>
  <c r="N921" i="25"/>
  <c r="N920" i="25"/>
  <c r="N919" i="25"/>
  <c r="N918" i="25"/>
  <c r="N917" i="25"/>
  <c r="N916" i="25"/>
  <c r="N915" i="25"/>
  <c r="N914" i="25"/>
  <c r="N98" i="25"/>
  <c r="N913" i="25"/>
  <c r="N912" i="25"/>
  <c r="N911" i="25"/>
  <c r="N910" i="25"/>
  <c r="N909" i="25"/>
  <c r="N908" i="25"/>
  <c r="N907" i="25"/>
  <c r="N906" i="25"/>
  <c r="N905" i="25"/>
  <c r="N904" i="25"/>
  <c r="N903" i="25"/>
  <c r="N902" i="25"/>
  <c r="N97" i="25"/>
  <c r="N901" i="25"/>
  <c r="N900" i="25"/>
  <c r="N899" i="25"/>
  <c r="N898" i="25"/>
  <c r="N897" i="25"/>
  <c r="N896" i="25"/>
  <c r="N895" i="25"/>
  <c r="N894" i="25"/>
  <c r="N893" i="25"/>
  <c r="N892" i="25"/>
  <c r="N891" i="25"/>
  <c r="N890" i="25"/>
  <c r="N889" i="25"/>
  <c r="N888" i="25"/>
  <c r="N887" i="25"/>
  <c r="N886" i="25"/>
  <c r="N885" i="25"/>
  <c r="N884" i="25"/>
  <c r="N883" i="25"/>
  <c r="N882" i="25"/>
  <c r="N881" i="25"/>
  <c r="N880" i="25"/>
  <c r="N879" i="25"/>
  <c r="N878" i="25"/>
  <c r="N877" i="25"/>
  <c r="N876" i="25"/>
  <c r="N875" i="25"/>
  <c r="N874" i="25"/>
  <c r="N873" i="25"/>
  <c r="N872" i="25"/>
  <c r="N871" i="25"/>
  <c r="N870" i="25"/>
  <c r="N869" i="25"/>
  <c r="N868" i="25"/>
  <c r="N867" i="25"/>
  <c r="N66" i="25"/>
  <c r="N866" i="25"/>
  <c r="N865" i="25"/>
  <c r="N96" i="25"/>
  <c r="N864" i="25"/>
  <c r="N95" i="25"/>
  <c r="N94" i="25"/>
  <c r="N863" i="25"/>
  <c r="N862" i="25"/>
  <c r="N93" i="25"/>
  <c r="N861" i="25"/>
  <c r="N860" i="25"/>
  <c r="N859" i="25"/>
  <c r="N858" i="25"/>
  <c r="N857" i="25"/>
  <c r="N856" i="25"/>
  <c r="N855" i="25"/>
  <c r="N854" i="25"/>
  <c r="N853" i="25"/>
  <c r="N852" i="25"/>
  <c r="N851" i="25"/>
  <c r="N850" i="25"/>
  <c r="N849" i="25"/>
  <c r="N848" i="25"/>
  <c r="N847" i="25"/>
  <c r="N846" i="25"/>
  <c r="N92" i="25"/>
  <c r="N845" i="25"/>
  <c r="N65" i="25"/>
  <c r="N844" i="25"/>
  <c r="N843" i="25"/>
  <c r="N842" i="25"/>
  <c r="N841" i="25"/>
  <c r="N91" i="25"/>
  <c r="N840" i="25"/>
  <c r="N839" i="25"/>
  <c r="N838" i="25"/>
  <c r="N837" i="25"/>
  <c r="N836" i="25"/>
  <c r="N835" i="25"/>
  <c r="N834" i="25"/>
  <c r="N833" i="25"/>
  <c r="N90" i="25"/>
  <c r="N832" i="25"/>
  <c r="N831" i="25"/>
  <c r="N830" i="25"/>
  <c r="N829" i="25"/>
  <c r="N828" i="25"/>
  <c r="N827" i="25"/>
  <c r="N826" i="25"/>
  <c r="N825" i="25"/>
  <c r="N824" i="25"/>
  <c r="N823" i="25"/>
  <c r="N822" i="25"/>
  <c r="N821" i="25"/>
  <c r="N820" i="25"/>
  <c r="N819" i="25"/>
  <c r="N818" i="25"/>
  <c r="N817" i="25"/>
  <c r="N816" i="25"/>
  <c r="N815" i="25"/>
  <c r="N814" i="25"/>
  <c r="N813" i="25"/>
  <c r="N812" i="25"/>
  <c r="N89" i="25"/>
  <c r="N88" i="25"/>
  <c r="N811" i="25"/>
  <c r="N810" i="25"/>
  <c r="N809" i="25"/>
  <c r="N808" i="25"/>
  <c r="N807" i="25"/>
  <c r="N806" i="25"/>
  <c r="N805" i="25"/>
  <c r="N804" i="25"/>
  <c r="N803" i="25"/>
  <c r="N802" i="25"/>
  <c r="N801" i="25"/>
  <c r="N800" i="25"/>
  <c r="N799" i="25"/>
  <c r="N87" i="25"/>
  <c r="N798" i="25"/>
  <c r="N797" i="25"/>
  <c r="N796" i="25"/>
  <c r="N795" i="25"/>
  <c r="N794" i="25"/>
  <c r="N793" i="25"/>
  <c r="N792" i="25"/>
  <c r="N791" i="25"/>
  <c r="N790" i="25"/>
  <c r="N789" i="25"/>
  <c r="N788" i="25"/>
  <c r="N787" i="25"/>
  <c r="N786" i="25"/>
  <c r="N785" i="25"/>
  <c r="N784" i="25"/>
  <c r="N783" i="25"/>
  <c r="N782" i="25"/>
  <c r="N781" i="25"/>
  <c r="N780" i="25"/>
  <c r="N779" i="25"/>
  <c r="N86" i="25"/>
  <c r="N778" i="25"/>
  <c r="N777" i="25"/>
  <c r="N776" i="25"/>
  <c r="N775" i="25"/>
  <c r="N774" i="25"/>
  <c r="N773" i="25"/>
  <c r="N772" i="25"/>
  <c r="N771" i="25"/>
  <c r="N770" i="25"/>
  <c r="N769" i="25"/>
  <c r="N768" i="25"/>
  <c r="N767" i="25"/>
  <c r="N85" i="25"/>
  <c r="N766" i="25"/>
  <c r="N84" i="25"/>
  <c r="N83" i="25"/>
  <c r="N52" i="25"/>
  <c r="N765" i="25"/>
  <c r="N764" i="25"/>
  <c r="N763" i="25"/>
  <c r="N762" i="25"/>
  <c r="N761" i="25"/>
  <c r="N760" i="25"/>
  <c r="N759" i="25"/>
  <c r="N758" i="25"/>
  <c r="N82" i="25"/>
  <c r="N757" i="25"/>
  <c r="N81" i="25"/>
  <c r="N756" i="25"/>
  <c r="N755" i="25"/>
  <c r="N754" i="25"/>
  <c r="N753" i="25"/>
  <c r="N752" i="25"/>
  <c r="N80" i="25"/>
  <c r="N751" i="25"/>
  <c r="N750" i="25"/>
  <c r="N749" i="25"/>
  <c r="N748" i="25"/>
  <c r="N747" i="25"/>
  <c r="N746" i="25"/>
  <c r="N745" i="25"/>
  <c r="N744" i="25"/>
  <c r="N743" i="25"/>
  <c r="N742" i="25"/>
  <c r="N741" i="25"/>
  <c r="N740" i="25"/>
  <c r="N739" i="25"/>
  <c r="N738" i="25"/>
  <c r="N737" i="25"/>
  <c r="N736" i="25"/>
  <c r="N735" i="25"/>
  <c r="N734" i="25"/>
  <c r="N733" i="25"/>
  <c r="N732" i="25"/>
  <c r="N731" i="25"/>
  <c r="N730" i="25"/>
  <c r="N729" i="25"/>
  <c r="N728" i="25"/>
  <c r="N727" i="25"/>
  <c r="N726" i="25"/>
  <c r="N725" i="25"/>
  <c r="N79" i="25"/>
  <c r="N724" i="25"/>
  <c r="N723" i="25"/>
  <c r="N722" i="25"/>
  <c r="N721" i="25"/>
  <c r="N720" i="25"/>
  <c r="N78" i="25"/>
  <c r="N719" i="25"/>
  <c r="N718" i="25"/>
  <c r="N717" i="25"/>
  <c r="N60" i="25"/>
  <c r="N716" i="25"/>
  <c r="N715" i="25"/>
  <c r="N714" i="25"/>
  <c r="N713" i="25"/>
  <c r="N712" i="25"/>
  <c r="N711" i="25"/>
  <c r="N710" i="25"/>
  <c r="N709" i="25"/>
  <c r="N708" i="25"/>
  <c r="N707" i="25"/>
  <c r="N706" i="25"/>
  <c r="N705" i="25"/>
  <c r="N704" i="25"/>
  <c r="N703" i="25"/>
  <c r="N702" i="25"/>
  <c r="N701" i="25"/>
  <c r="N700" i="25"/>
  <c r="N699" i="25"/>
  <c r="N698" i="25"/>
  <c r="N697" i="25"/>
  <c r="N696" i="25"/>
  <c r="N695" i="25"/>
  <c r="N694" i="25"/>
  <c r="N693" i="25"/>
  <c r="N692" i="25"/>
  <c r="N691" i="25"/>
  <c r="N690" i="25"/>
  <c r="N689" i="25"/>
  <c r="N688" i="25"/>
  <c r="N687" i="25"/>
  <c r="N686" i="25"/>
  <c r="N685" i="25"/>
  <c r="N684" i="25"/>
  <c r="N683" i="25"/>
  <c r="N682" i="25"/>
  <c r="N681" i="25"/>
  <c r="N680" i="25"/>
  <c r="N679" i="25"/>
  <c r="N678" i="25"/>
  <c r="N677" i="25"/>
  <c r="N676" i="25"/>
  <c r="N675" i="25"/>
  <c r="N674" i="25"/>
  <c r="N673" i="25"/>
  <c r="N672" i="25"/>
  <c r="N671" i="25"/>
  <c r="N670" i="25"/>
  <c r="N669" i="25"/>
  <c r="N668" i="25"/>
  <c r="N667" i="25"/>
  <c r="N77" i="25"/>
  <c r="N666" i="25"/>
  <c r="N665" i="25"/>
  <c r="N664" i="25"/>
  <c r="N663" i="25"/>
  <c r="N662" i="25"/>
  <c r="N661" i="25"/>
  <c r="N660" i="25"/>
  <c r="N659" i="25"/>
  <c r="N658" i="25"/>
  <c r="N657" i="25"/>
  <c r="N656" i="25"/>
  <c r="N655" i="25"/>
  <c r="N654" i="25"/>
  <c r="N653" i="25"/>
  <c r="N652" i="25"/>
  <c r="N651" i="25"/>
  <c r="N650" i="25"/>
  <c r="N649" i="25"/>
  <c r="N648" i="25"/>
  <c r="N647" i="25"/>
  <c r="N646" i="25"/>
  <c r="N645" i="25"/>
  <c r="N644" i="25"/>
  <c r="N643" i="25"/>
  <c r="N642" i="25"/>
  <c r="N641" i="25"/>
  <c r="N640" i="25"/>
  <c r="N639" i="25"/>
  <c r="N638" i="25"/>
  <c r="N637" i="25"/>
  <c r="N636" i="25"/>
  <c r="N635" i="25"/>
  <c r="N634" i="25"/>
  <c r="N633" i="25"/>
  <c r="N632" i="25"/>
  <c r="N631" i="25"/>
  <c r="N630" i="25"/>
  <c r="N629" i="25"/>
  <c r="N628" i="25"/>
  <c r="N627" i="25"/>
  <c r="N626" i="25"/>
  <c r="N625" i="25"/>
  <c r="N624" i="25"/>
  <c r="N623" i="25"/>
  <c r="N622" i="25"/>
  <c r="N621" i="25"/>
  <c r="N620" i="25"/>
  <c r="N619" i="25"/>
  <c r="N618" i="25"/>
  <c r="N617" i="25"/>
  <c r="N616" i="25"/>
  <c r="N615" i="25"/>
  <c r="N614" i="25"/>
  <c r="N613" i="25"/>
  <c r="N612" i="25"/>
  <c r="N611" i="25"/>
  <c r="N610" i="25"/>
  <c r="N609" i="25"/>
  <c r="N608" i="25"/>
  <c r="N607" i="25"/>
  <c r="N606" i="25"/>
  <c r="N605" i="25"/>
  <c r="N604" i="25"/>
  <c r="N603" i="25"/>
  <c r="N602" i="25"/>
  <c r="N601" i="25"/>
  <c r="N600" i="25"/>
  <c r="N599" i="25"/>
  <c r="N598" i="25"/>
  <c r="N597" i="25"/>
  <c r="N596" i="25"/>
  <c r="N595" i="25"/>
  <c r="N594" i="25"/>
  <c r="N593" i="25"/>
  <c r="N592" i="25"/>
  <c r="N591" i="25"/>
  <c r="N590" i="25"/>
  <c r="N589" i="25"/>
  <c r="N588" i="25"/>
  <c r="N587" i="25"/>
  <c r="N586" i="25"/>
  <c r="N585" i="25"/>
  <c r="N584" i="25"/>
  <c r="N583" i="25"/>
  <c r="N582" i="25"/>
  <c r="N581" i="25"/>
  <c r="N580" i="25"/>
  <c r="N579" i="25"/>
  <c r="N578" i="25"/>
  <c r="N577" i="25"/>
  <c r="N576" i="25"/>
  <c r="N575" i="25"/>
  <c r="N574" i="25"/>
  <c r="N573" i="25"/>
  <c r="N572" i="25"/>
  <c r="N571" i="25"/>
  <c r="N570" i="25"/>
  <c r="N569" i="25"/>
  <c r="N568" i="25"/>
  <c r="N567" i="25"/>
  <c r="N566" i="25"/>
  <c r="N565" i="25"/>
  <c r="N564" i="25"/>
  <c r="N563" i="25"/>
  <c r="N562" i="25"/>
  <c r="N561" i="25"/>
  <c r="N560" i="25"/>
  <c r="N559" i="25"/>
  <c r="N558" i="25"/>
  <c r="N557" i="25"/>
  <c r="N556" i="25"/>
  <c r="N555" i="25"/>
  <c r="N554" i="25"/>
  <c r="N553" i="25"/>
  <c r="N552" i="25"/>
  <c r="N551" i="25"/>
  <c r="N550" i="25"/>
  <c r="N549" i="25"/>
  <c r="N548" i="25"/>
  <c r="N547" i="25"/>
  <c r="N546" i="25"/>
  <c r="N545" i="25"/>
  <c r="N544" i="25"/>
  <c r="N543" i="25"/>
  <c r="N542" i="25"/>
  <c r="N541" i="25"/>
  <c r="N540" i="25"/>
  <c r="N539" i="25"/>
  <c r="N538" i="25"/>
  <c r="N537" i="25"/>
  <c r="N536" i="25"/>
  <c r="N535" i="25"/>
  <c r="N534" i="25"/>
  <c r="N533" i="25"/>
  <c r="N532" i="25"/>
  <c r="N531" i="25"/>
  <c r="N530" i="25"/>
  <c r="N529" i="25"/>
  <c r="N528" i="25"/>
  <c r="N527" i="25"/>
  <c r="N526" i="25"/>
  <c r="N525" i="25"/>
  <c r="N524" i="25"/>
  <c r="N523" i="25"/>
  <c r="N522" i="25"/>
  <c r="N521" i="25"/>
  <c r="N520" i="25"/>
  <c r="N519" i="25"/>
  <c r="N518" i="25"/>
  <c r="N517" i="25"/>
  <c r="N516" i="25"/>
  <c r="N515" i="25"/>
  <c r="N514" i="25"/>
  <c r="N513" i="25"/>
  <c r="N512" i="25"/>
  <c r="N511" i="25"/>
  <c r="N510" i="25"/>
  <c r="N509" i="25"/>
  <c r="N508" i="25"/>
  <c r="N507" i="25"/>
  <c r="N506" i="25"/>
  <c r="N505" i="25"/>
  <c r="N504" i="25"/>
  <c r="N503" i="25"/>
  <c r="N502" i="25"/>
  <c r="N501" i="25"/>
  <c r="N500" i="25"/>
  <c r="N499" i="25"/>
  <c r="N498" i="25"/>
  <c r="N497" i="25"/>
  <c r="N496" i="25"/>
  <c r="N495" i="25"/>
  <c r="N494" i="25"/>
  <c r="N493" i="25"/>
  <c r="N492" i="25"/>
  <c r="N491" i="25"/>
  <c r="N490" i="25"/>
  <c r="N489" i="25"/>
  <c r="N488" i="25"/>
  <c r="N487" i="25"/>
  <c r="N486" i="25"/>
  <c r="N485" i="25"/>
  <c r="N484" i="25"/>
  <c r="N483" i="25"/>
  <c r="N482" i="25"/>
  <c r="N481" i="25"/>
  <c r="N480" i="25"/>
  <c r="N479" i="25"/>
  <c r="N478" i="25"/>
  <c r="N477" i="25"/>
  <c r="N476" i="25"/>
  <c r="N475" i="25"/>
  <c r="N474" i="25"/>
  <c r="N473" i="25"/>
  <c r="N472" i="25"/>
  <c r="N471" i="25"/>
  <c r="N470" i="25"/>
  <c r="N469" i="25"/>
  <c r="N468" i="25"/>
  <c r="N467" i="25"/>
  <c r="N466" i="25"/>
  <c r="N465" i="25"/>
  <c r="N464" i="25"/>
  <c r="N463" i="25"/>
  <c r="N462" i="25"/>
  <c r="N461" i="25"/>
  <c r="N460" i="25"/>
  <c r="N459" i="25"/>
  <c r="N458" i="25"/>
  <c r="N457" i="25"/>
  <c r="N456" i="25"/>
  <c r="N455" i="25"/>
  <c r="N454" i="25"/>
  <c r="N453" i="25"/>
  <c r="N452" i="25"/>
  <c r="N451" i="25"/>
  <c r="N450" i="25"/>
  <c r="N449" i="25"/>
  <c r="N448" i="25"/>
  <c r="N447" i="25"/>
  <c r="N446" i="25"/>
  <c r="N445" i="25"/>
  <c r="N444" i="25"/>
  <c r="N443" i="25"/>
  <c r="N442" i="25"/>
  <c r="N441" i="25"/>
  <c r="N440" i="25"/>
  <c r="N439" i="25"/>
  <c r="N438" i="25"/>
  <c r="N437" i="25"/>
  <c r="N436" i="25"/>
  <c r="N435" i="25"/>
  <c r="N434" i="25"/>
  <c r="N433" i="25"/>
  <c r="N432" i="25"/>
  <c r="N431" i="25"/>
  <c r="N430" i="25"/>
  <c r="N429" i="25"/>
  <c r="N428" i="25"/>
  <c r="N427" i="25"/>
  <c r="N426" i="25"/>
  <c r="N425" i="25"/>
  <c r="N424" i="25"/>
  <c r="N423" i="25"/>
  <c r="N422" i="25"/>
  <c r="N421" i="25"/>
  <c r="N420" i="25"/>
  <c r="N419" i="25"/>
  <c r="N418" i="25"/>
  <c r="N417" i="25"/>
  <c r="N416" i="25"/>
  <c r="N415" i="25"/>
  <c r="N414" i="25"/>
  <c r="N413" i="25"/>
  <c r="N412" i="25"/>
  <c r="N411" i="25"/>
  <c r="N410" i="25"/>
  <c r="N409" i="25"/>
  <c r="N408" i="25"/>
  <c r="N407" i="25"/>
  <c r="N406" i="25"/>
  <c r="N405" i="25"/>
  <c r="N404" i="25"/>
  <c r="N403" i="25"/>
  <c r="N402" i="25"/>
  <c r="N401" i="25"/>
  <c r="N400" i="25"/>
  <c r="N399" i="25"/>
  <c r="N398" i="25"/>
  <c r="N397" i="25"/>
  <c r="N396" i="25"/>
  <c r="N395" i="25"/>
  <c r="N394" i="25"/>
  <c r="N393" i="25"/>
  <c r="N392" i="25"/>
  <c r="N391" i="25"/>
  <c r="N390" i="25"/>
  <c r="N389" i="25"/>
  <c r="N388" i="25"/>
  <c r="N387" i="25"/>
  <c r="N386" i="25"/>
  <c r="N385" i="25"/>
  <c r="N384" i="25"/>
  <c r="N383" i="25"/>
  <c r="N382" i="25"/>
  <c r="N381" i="25"/>
  <c r="N380" i="25"/>
  <c r="N379" i="25"/>
  <c r="N378" i="25"/>
  <c r="N377" i="25"/>
  <c r="N376" i="25"/>
  <c r="N375" i="25"/>
  <c r="N374" i="25"/>
  <c r="N373" i="25"/>
  <c r="N372" i="25"/>
  <c r="N371" i="25"/>
  <c r="N370" i="25"/>
  <c r="N369" i="25"/>
  <c r="N368" i="25"/>
  <c r="N367" i="25"/>
  <c r="N366" i="25"/>
  <c r="N365" i="25"/>
  <c r="N364" i="25"/>
  <c r="N363" i="25"/>
  <c r="N362" i="25"/>
  <c r="N361" i="25"/>
  <c r="N360" i="25"/>
  <c r="N359" i="25"/>
  <c r="N358" i="25"/>
  <c r="N357" i="25"/>
  <c r="N356" i="25"/>
  <c r="N355" i="25"/>
  <c r="N354" i="25"/>
  <c r="N353" i="25"/>
  <c r="N352" i="25"/>
  <c r="N351" i="25"/>
  <c r="N350" i="25"/>
  <c r="N349" i="25"/>
  <c r="N348" i="25"/>
  <c r="N347" i="25"/>
  <c r="N346" i="25"/>
  <c r="N345" i="25"/>
  <c r="N344" i="25"/>
  <c r="N343" i="25"/>
  <c r="N342" i="25"/>
  <c r="N341" i="25"/>
  <c r="N340" i="25"/>
  <c r="N339" i="25"/>
  <c r="N338" i="25"/>
  <c r="N337" i="25"/>
  <c r="N336" i="25"/>
  <c r="N335" i="25"/>
  <c r="N334" i="25"/>
  <c r="N333" i="25"/>
  <c r="N332" i="25"/>
  <c r="N331" i="25"/>
  <c r="N330" i="25"/>
  <c r="N329" i="25"/>
  <c r="N328" i="25"/>
  <c r="N327" i="25"/>
  <c r="N326" i="25"/>
  <c r="N325" i="25"/>
  <c r="N324" i="25"/>
  <c r="N323" i="25"/>
  <c r="N322" i="25"/>
  <c r="N321" i="25"/>
  <c r="N320" i="25"/>
  <c r="N76" i="25"/>
  <c r="N319" i="25"/>
  <c r="N318" i="25"/>
  <c r="N317" i="25"/>
  <c r="N316" i="25"/>
  <c r="N315" i="25"/>
  <c r="N314" i="25"/>
  <c r="N313" i="25"/>
  <c r="N312" i="25"/>
  <c r="N311" i="25"/>
  <c r="N310" i="25"/>
  <c r="N309" i="25"/>
  <c r="N308" i="25"/>
  <c r="N307" i="25"/>
  <c r="N306" i="25"/>
  <c r="N305" i="25"/>
  <c r="N304" i="25"/>
  <c r="N303" i="25"/>
  <c r="N302" i="25"/>
  <c r="N301" i="25"/>
  <c r="N300" i="25"/>
  <c r="N299" i="25"/>
  <c r="N298" i="25"/>
  <c r="N297" i="25"/>
  <c r="N296" i="25"/>
  <c r="N295" i="25"/>
  <c r="N294" i="25"/>
  <c r="N293" i="25"/>
  <c r="N292" i="25"/>
  <c r="N291" i="25"/>
  <c r="N290" i="25"/>
  <c r="N289" i="25"/>
  <c r="N288" i="25"/>
  <c r="N287" i="25"/>
  <c r="N286" i="25"/>
  <c r="N285" i="25"/>
  <c r="N284" i="25"/>
  <c r="N283" i="25"/>
  <c r="N282" i="25"/>
  <c r="N281" i="25"/>
  <c r="N280" i="25"/>
  <c r="N279" i="25"/>
  <c r="N278" i="25"/>
  <c r="N277" i="25"/>
  <c r="N276" i="25"/>
  <c r="N275" i="25"/>
  <c r="N274" i="25"/>
  <c r="N273" i="25"/>
  <c r="N272" i="25"/>
  <c r="N271" i="25"/>
  <c r="N270" i="25"/>
  <c r="N269" i="25"/>
  <c r="N268" i="25"/>
  <c r="N267" i="25"/>
  <c r="N266" i="25"/>
  <c r="N265" i="25"/>
  <c r="N264" i="25"/>
  <c r="N263" i="25"/>
  <c r="N262" i="25"/>
  <c r="N261" i="25"/>
  <c r="N260" i="25"/>
  <c r="N259" i="25"/>
  <c r="N258" i="25"/>
  <c r="N257" i="25"/>
  <c r="N256" i="25"/>
  <c r="N255" i="25"/>
  <c r="N254" i="25"/>
  <c r="N253" i="25"/>
  <c r="N75" i="25"/>
  <c r="N252" i="25"/>
  <c r="N251" i="25"/>
  <c r="N250" i="25"/>
  <c r="N249" i="25"/>
  <c r="N248" i="25"/>
  <c r="N247" i="25"/>
  <c r="N246" i="25"/>
  <c r="N245" i="25"/>
  <c r="N244" i="25"/>
  <c r="N243" i="25"/>
  <c r="N242" i="25"/>
  <c r="N241" i="25"/>
  <c r="N240" i="25"/>
  <c r="N239" i="25"/>
  <c r="N238" i="25"/>
  <c r="N237" i="25"/>
  <c r="N236" i="25"/>
  <c r="N235" i="25"/>
  <c r="N234" i="25"/>
  <c r="N233" i="25"/>
  <c r="N232" i="25"/>
  <c r="N231" i="25"/>
  <c r="N230" i="25"/>
  <c r="N59" i="25"/>
  <c r="N229" i="25"/>
  <c r="N228" i="25"/>
  <c r="N227" i="25"/>
  <c r="N226" i="25"/>
  <c r="N225" i="25"/>
  <c r="N224" i="25"/>
  <c r="N223" i="25"/>
  <c r="N222" i="25"/>
  <c r="N221" i="25"/>
  <c r="N220" i="25"/>
  <c r="N219" i="25"/>
  <c r="N218" i="25"/>
  <c r="N217" i="25"/>
  <c r="N216" i="25"/>
  <c r="N215" i="25"/>
  <c r="N214" i="25"/>
  <c r="N213" i="25"/>
  <c r="N212" i="25"/>
  <c r="N211" i="25"/>
  <c r="N210" i="25"/>
  <c r="N209" i="25"/>
  <c r="N208" i="25"/>
  <c r="N207" i="25"/>
  <c r="N206" i="25"/>
  <c r="N205" i="25"/>
  <c r="N204" i="25"/>
  <c r="N203" i="25"/>
  <c r="N202" i="25"/>
  <c r="N201" i="25"/>
  <c r="N200" i="25"/>
  <c r="N199" i="25"/>
  <c r="N198" i="25"/>
  <c r="N197" i="25"/>
  <c r="N196" i="25"/>
  <c r="N195" i="25"/>
  <c r="N194" i="25"/>
  <c r="N193" i="25"/>
  <c r="N192" i="25"/>
  <c r="N191" i="25"/>
  <c r="N190" i="25"/>
  <c r="N189" i="25"/>
  <c r="N188" i="25"/>
  <c r="N187" i="25"/>
  <c r="N186" i="25"/>
  <c r="N185" i="25"/>
  <c r="N49" i="25"/>
  <c r="N184" i="25"/>
  <c r="N183" i="25"/>
  <c r="N182" i="25"/>
  <c r="N181" i="25"/>
  <c r="N180" i="25"/>
  <c r="N179" i="25"/>
  <c r="N178" i="25"/>
  <c r="N177" i="25"/>
  <c r="N176" i="25"/>
  <c r="N175" i="25"/>
  <c r="N174" i="25"/>
  <c r="N173" i="25"/>
  <c r="N172" i="25"/>
  <c r="N171" i="25"/>
  <c r="N170" i="25"/>
  <c r="N169" i="25"/>
  <c r="N168" i="25"/>
  <c r="N167" i="25"/>
  <c r="N166" i="25"/>
  <c r="N165" i="25"/>
  <c r="N164" i="25"/>
  <c r="N163" i="25"/>
  <c r="N162" i="25"/>
  <c r="N161" i="25"/>
  <c r="N160" i="25"/>
  <c r="N159" i="25"/>
  <c r="N158" i="25"/>
  <c r="N157" i="25"/>
  <c r="N156" i="25"/>
  <c r="N155" i="25"/>
  <c r="N154" i="25"/>
  <c r="N153" i="25"/>
  <c r="N152" i="25"/>
  <c r="N151" i="25"/>
  <c r="N150" i="25"/>
  <c r="N149" i="25"/>
  <c r="N148" i="25"/>
  <c r="N147" i="25"/>
  <c r="N146" i="25"/>
  <c r="N145" i="25"/>
  <c r="N144" i="25"/>
  <c r="N143" i="25"/>
  <c r="N142" i="25"/>
  <c r="N141" i="25"/>
  <c r="N140" i="25"/>
  <c r="N139" i="25"/>
  <c r="N138" i="25"/>
  <c r="N137" i="25"/>
  <c r="N136" i="25"/>
  <c r="N135" i="25"/>
  <c r="N134" i="25"/>
  <c r="N133" i="25"/>
  <c r="N132" i="25"/>
  <c r="N131" i="25"/>
  <c r="N130" i="25"/>
  <c r="N129" i="25"/>
  <c r="N128" i="25"/>
  <c r="N127" i="25"/>
  <c r="N126" i="25"/>
  <c r="N125" i="25"/>
  <c r="N124" i="25"/>
  <c r="N123" i="25"/>
  <c r="N122" i="25"/>
  <c r="N121" i="25"/>
  <c r="N120" i="25"/>
  <c r="N119" i="25"/>
  <c r="N118" i="25"/>
  <c r="N117" i="25"/>
  <c r="N116" i="25"/>
  <c r="N115" i="25"/>
  <c r="J1126" i="25"/>
  <c r="J1125" i="25"/>
  <c r="J1124" i="25"/>
  <c r="J1123" i="25"/>
  <c r="J1122" i="25"/>
  <c r="J1121" i="25"/>
  <c r="J1120" i="25"/>
  <c r="J1119" i="25"/>
  <c r="J1118" i="25"/>
  <c r="J1117" i="25"/>
  <c r="J1116" i="25"/>
  <c r="J1115" i="25"/>
  <c r="J1114" i="25"/>
  <c r="J1113" i="25"/>
  <c r="J1112" i="25"/>
  <c r="J1111" i="25"/>
  <c r="J1110" i="25"/>
  <c r="J1109" i="25"/>
  <c r="J1108" i="25"/>
  <c r="J1107" i="25"/>
  <c r="J1106" i="25"/>
  <c r="J1105" i="25"/>
  <c r="J1104" i="25"/>
  <c r="J1103" i="25"/>
  <c r="J1102" i="25"/>
  <c r="J1101" i="25"/>
  <c r="J1100" i="25"/>
  <c r="J1099" i="25"/>
  <c r="J1098" i="25"/>
  <c r="J1097" i="25"/>
  <c r="J1096" i="25"/>
  <c r="J1095" i="25"/>
  <c r="J1094" i="25"/>
  <c r="J1093" i="25"/>
  <c r="J1092" i="25"/>
  <c r="J1091" i="25"/>
  <c r="J124" i="25"/>
  <c r="J1090" i="25"/>
  <c r="J1089" i="25"/>
  <c r="J1088" i="25"/>
  <c r="J1087" i="25"/>
  <c r="J1086" i="25"/>
  <c r="J1085" i="25"/>
  <c r="J1084" i="25"/>
  <c r="J123" i="25"/>
  <c r="J1083" i="25"/>
  <c r="J1082" i="25"/>
  <c r="J1081" i="25"/>
  <c r="J1080" i="25"/>
  <c r="J1079" i="25"/>
  <c r="J1078" i="25"/>
  <c r="J1077" i="25"/>
  <c r="J1076" i="25"/>
  <c r="J1075" i="25"/>
  <c r="J1074" i="25"/>
  <c r="J1073" i="25"/>
  <c r="J1072" i="25"/>
  <c r="J122" i="25"/>
  <c r="J70" i="25"/>
  <c r="J44" i="25"/>
  <c r="J69" i="25"/>
  <c r="J53" i="25"/>
  <c r="J51" i="25"/>
  <c r="J1071" i="25"/>
  <c r="J68" i="25"/>
  <c r="J1070" i="25"/>
  <c r="J1069" i="25"/>
  <c r="J1068" i="25"/>
  <c r="J1067" i="25"/>
  <c r="J121" i="25"/>
  <c r="J1066" i="25"/>
  <c r="J1065" i="25"/>
  <c r="J120" i="25"/>
  <c r="J1064" i="25"/>
  <c r="J1063" i="25"/>
  <c r="J1062" i="25"/>
  <c r="J50" i="25"/>
  <c r="J1061" i="25"/>
  <c r="J48" i="25"/>
  <c r="J1060" i="25"/>
  <c r="J43" i="25"/>
  <c r="C110" i="24" s="1"/>
  <c r="J1059" i="25"/>
  <c r="J1058" i="25"/>
  <c r="J1057" i="25"/>
  <c r="J1056" i="25"/>
  <c r="J1055" i="25"/>
  <c r="J1054" i="25"/>
  <c r="J1053" i="25"/>
  <c r="J1052" i="25"/>
  <c r="J119" i="25"/>
  <c r="J1051" i="25"/>
  <c r="J1050" i="25"/>
  <c r="J1049" i="25"/>
  <c r="J118" i="25"/>
  <c r="J1048" i="25"/>
  <c r="J1047" i="25"/>
  <c r="J1046" i="25"/>
  <c r="J117" i="25"/>
  <c r="J1045" i="25"/>
  <c r="J1044" i="25"/>
  <c r="J1043" i="25"/>
  <c r="J1042" i="25"/>
  <c r="J1041" i="25"/>
  <c r="J1040" i="25"/>
  <c r="J1039" i="25"/>
  <c r="J1038" i="25"/>
  <c r="J1037" i="25"/>
  <c r="J116" i="25"/>
  <c r="J115" i="25"/>
  <c r="J1036" i="25"/>
  <c r="J1035" i="25"/>
  <c r="J1034" i="25"/>
  <c r="J1033" i="25"/>
  <c r="J55" i="25"/>
  <c r="J1032" i="25"/>
  <c r="J1031" i="25"/>
  <c r="J1030" i="25"/>
  <c r="J1029" i="25"/>
  <c r="J1028" i="25"/>
  <c r="J1027" i="25"/>
  <c r="J1026" i="25"/>
  <c r="J1025" i="25"/>
  <c r="J1024" i="25"/>
  <c r="J1023" i="25"/>
  <c r="J1022" i="25"/>
  <c r="J1021" i="25"/>
  <c r="J1020" i="25"/>
  <c r="J1019" i="25"/>
  <c r="J54" i="25"/>
  <c r="J1018" i="25"/>
  <c r="J1017" i="25"/>
  <c r="J1016" i="25"/>
  <c r="J1015" i="25"/>
  <c r="J1014" i="25"/>
  <c r="J1013" i="25"/>
  <c r="J46" i="25"/>
  <c r="J1012" i="25"/>
  <c r="J1011" i="25"/>
  <c r="J1010" i="25"/>
  <c r="J1009" i="25"/>
  <c r="J1008" i="25"/>
  <c r="J1007" i="25"/>
  <c r="J1006" i="25"/>
  <c r="J1005" i="25"/>
  <c r="J1004" i="25"/>
  <c r="J1003" i="25"/>
  <c r="J1002" i="25"/>
  <c r="J1001" i="25"/>
  <c r="J1000" i="25"/>
  <c r="J67" i="25"/>
  <c r="J999" i="25"/>
  <c r="J998" i="25"/>
  <c r="J997" i="25"/>
  <c r="J996" i="25"/>
  <c r="J995" i="25"/>
  <c r="J994" i="25"/>
  <c r="J993" i="25"/>
  <c r="J992" i="25"/>
  <c r="J991" i="25"/>
  <c r="J990" i="25"/>
  <c r="J989" i="25"/>
  <c r="J988" i="25"/>
  <c r="J987" i="25"/>
  <c r="J986" i="25"/>
  <c r="J985" i="25"/>
  <c r="J984" i="25"/>
  <c r="J983" i="25"/>
  <c r="J982" i="25"/>
  <c r="J981" i="25"/>
  <c r="J980" i="25"/>
  <c r="J114" i="25"/>
  <c r="J979" i="25"/>
  <c r="J978" i="25"/>
  <c r="J977" i="25"/>
  <c r="J976" i="25"/>
  <c r="J975" i="25"/>
  <c r="J974" i="25"/>
  <c r="J973" i="25"/>
  <c r="J972" i="25"/>
  <c r="J971" i="25"/>
  <c r="J970" i="25"/>
  <c r="J969" i="25"/>
  <c r="J968" i="25"/>
  <c r="J967" i="25"/>
  <c r="J966" i="25"/>
  <c r="J965" i="25"/>
  <c r="J964" i="25"/>
  <c r="J963" i="25"/>
  <c r="J962" i="25"/>
  <c r="J961" i="25"/>
  <c r="J960" i="25"/>
  <c r="J959" i="25"/>
  <c r="J958" i="25"/>
  <c r="J113" i="25"/>
  <c r="J957" i="25"/>
  <c r="J956" i="25"/>
  <c r="J955" i="25"/>
  <c r="J954" i="25"/>
  <c r="J953" i="25"/>
  <c r="J66" i="25"/>
  <c r="J952" i="25"/>
  <c r="J112" i="25"/>
  <c r="J951" i="25"/>
  <c r="J111" i="25"/>
  <c r="J950" i="25"/>
  <c r="J949" i="25"/>
  <c r="J948" i="25"/>
  <c r="J947" i="25"/>
  <c r="J946" i="25"/>
  <c r="J945" i="25"/>
  <c r="J944" i="25"/>
  <c r="J943" i="25"/>
  <c r="J942" i="25"/>
  <c r="J941" i="25"/>
  <c r="J940" i="25"/>
  <c r="J939" i="25"/>
  <c r="J938" i="25"/>
  <c r="J937" i="25"/>
  <c r="J936" i="25"/>
  <c r="J935" i="25"/>
  <c r="J934" i="25"/>
  <c r="J933" i="25"/>
  <c r="J932" i="25"/>
  <c r="J931" i="25"/>
  <c r="J930" i="25"/>
  <c r="J65" i="25"/>
  <c r="J110" i="25"/>
  <c r="J929" i="25"/>
  <c r="J928" i="25"/>
  <c r="J927" i="25"/>
  <c r="J926" i="25"/>
  <c r="J925" i="25"/>
  <c r="J109" i="25"/>
  <c r="J924" i="25"/>
  <c r="J923" i="25"/>
  <c r="J922" i="25"/>
  <c r="J108" i="25"/>
  <c r="J921" i="25"/>
  <c r="J920" i="25"/>
  <c r="J919" i="25"/>
  <c r="J918" i="25"/>
  <c r="J107" i="25"/>
  <c r="J917" i="25"/>
  <c r="J916" i="25"/>
  <c r="J915" i="25"/>
  <c r="J914" i="25"/>
  <c r="J913" i="25"/>
  <c r="J106" i="25"/>
  <c r="J912" i="25"/>
  <c r="J911" i="25"/>
  <c r="J910" i="25"/>
  <c r="J909" i="25"/>
  <c r="J908" i="25"/>
  <c r="J907" i="25"/>
  <c r="J906" i="25"/>
  <c r="J905" i="25"/>
  <c r="J904" i="25"/>
  <c r="J903" i="25"/>
  <c r="J902" i="25"/>
  <c r="J105" i="25"/>
  <c r="J901" i="25"/>
  <c r="J900" i="25"/>
  <c r="J899" i="25"/>
  <c r="J898" i="25"/>
  <c r="J897" i="25"/>
  <c r="J896" i="25"/>
  <c r="J895" i="25"/>
  <c r="J894" i="25"/>
  <c r="J893" i="25"/>
  <c r="J892" i="25"/>
  <c r="J891" i="25"/>
  <c r="J890" i="25"/>
  <c r="J889" i="25"/>
  <c r="J888" i="25"/>
  <c r="J887" i="25"/>
  <c r="J886" i="25"/>
  <c r="J885" i="25"/>
  <c r="J884" i="25"/>
  <c r="J883" i="25"/>
  <c r="J882" i="25"/>
  <c r="J104" i="25"/>
  <c r="J881" i="25"/>
  <c r="J880" i="25"/>
  <c r="J879" i="25"/>
  <c r="J878" i="25"/>
  <c r="J877" i="25"/>
  <c r="J876" i="25"/>
  <c r="J875" i="25"/>
  <c r="J874" i="25"/>
  <c r="J873" i="25"/>
  <c r="J872" i="25"/>
  <c r="J871" i="25"/>
  <c r="J870" i="25"/>
  <c r="J869" i="25"/>
  <c r="J868" i="25"/>
  <c r="J867" i="25"/>
  <c r="J866" i="25"/>
  <c r="J865" i="25"/>
  <c r="J864" i="25"/>
  <c r="J863" i="25"/>
  <c r="J862" i="25"/>
  <c r="J861" i="25"/>
  <c r="J860" i="25"/>
  <c r="J859" i="25"/>
  <c r="J103" i="25"/>
  <c r="J858" i="25"/>
  <c r="J857" i="25"/>
  <c r="J856" i="25"/>
  <c r="J855" i="25"/>
  <c r="J102" i="25"/>
  <c r="J854" i="25"/>
  <c r="J853" i="25"/>
  <c r="J852" i="25"/>
  <c r="J851" i="25"/>
  <c r="J101" i="25"/>
  <c r="J850" i="25"/>
  <c r="J849" i="25"/>
  <c r="J848" i="25"/>
  <c r="J847" i="25"/>
  <c r="J846" i="25"/>
  <c r="J845" i="25"/>
  <c r="J100" i="25"/>
  <c r="J844" i="25"/>
  <c r="J843" i="25"/>
  <c r="J99" i="25"/>
  <c r="J842" i="25"/>
  <c r="J841" i="25"/>
  <c r="J840" i="25"/>
  <c r="J98" i="25"/>
  <c r="J839" i="25"/>
  <c r="J838" i="25"/>
  <c r="J837" i="25"/>
  <c r="J836" i="25"/>
  <c r="J835" i="25"/>
  <c r="J834" i="25"/>
  <c r="J833" i="25"/>
  <c r="J832" i="25"/>
  <c r="J64" i="25"/>
  <c r="J831" i="25"/>
  <c r="J97" i="25"/>
  <c r="J830" i="25"/>
  <c r="J829" i="25"/>
  <c r="J828" i="25"/>
  <c r="J827" i="25"/>
  <c r="J826" i="25"/>
  <c r="J825" i="25"/>
  <c r="J824" i="25"/>
  <c r="J96" i="25"/>
  <c r="J823" i="25"/>
  <c r="J822" i="25"/>
  <c r="J821" i="25"/>
  <c r="J820" i="25"/>
  <c r="J819" i="25"/>
  <c r="J818" i="25"/>
  <c r="J817" i="25"/>
  <c r="J816" i="25"/>
  <c r="J815" i="25"/>
  <c r="J814" i="25"/>
  <c r="J813" i="25"/>
  <c r="J812" i="25"/>
  <c r="J811" i="25"/>
  <c r="J810" i="25"/>
  <c r="J809" i="25"/>
  <c r="J808" i="25"/>
  <c r="J807" i="25"/>
  <c r="J806" i="25"/>
  <c r="J805" i="25"/>
  <c r="J804" i="25"/>
  <c r="J803" i="25"/>
  <c r="J802" i="25"/>
  <c r="J801" i="25"/>
  <c r="J800" i="25"/>
  <c r="J63" i="25"/>
  <c r="J799" i="25"/>
  <c r="J95" i="25"/>
  <c r="J798" i="25"/>
  <c r="J797" i="25"/>
  <c r="J796" i="25"/>
  <c r="J795" i="25"/>
  <c r="J794" i="25"/>
  <c r="J793" i="25"/>
  <c r="J792" i="25"/>
  <c r="J791" i="25"/>
  <c r="J790" i="25"/>
  <c r="J789" i="25"/>
  <c r="J788" i="25"/>
  <c r="J787" i="25"/>
  <c r="J786" i="25"/>
  <c r="J785" i="25"/>
  <c r="J784" i="25"/>
  <c r="J94" i="25"/>
  <c r="J783" i="25"/>
  <c r="J782" i="25"/>
  <c r="J781" i="25"/>
  <c r="J780" i="25"/>
  <c r="J779" i="25"/>
  <c r="J778" i="25"/>
  <c r="J777" i="25"/>
  <c r="J93" i="25"/>
  <c r="J776" i="25"/>
  <c r="J775" i="25"/>
  <c r="J774" i="25"/>
  <c r="J92" i="25"/>
  <c r="J773" i="25"/>
  <c r="J772" i="25"/>
  <c r="J91" i="25"/>
  <c r="J771" i="25"/>
  <c r="J770" i="25"/>
  <c r="J90" i="25"/>
  <c r="J769" i="25"/>
  <c r="J62" i="25"/>
  <c r="J768" i="25"/>
  <c r="J767" i="25"/>
  <c r="J61" i="25"/>
  <c r="J766" i="25"/>
  <c r="J765" i="25"/>
  <c r="J764" i="25"/>
  <c r="J763" i="25"/>
  <c r="J762" i="25"/>
  <c r="J89" i="25"/>
  <c r="J761" i="25"/>
  <c r="J56" i="25"/>
  <c r="J760" i="25"/>
  <c r="J759" i="25"/>
  <c r="J758" i="25"/>
  <c r="J757" i="25"/>
  <c r="J756" i="25"/>
  <c r="J755" i="25"/>
  <c r="J754" i="25"/>
  <c r="J753" i="25"/>
  <c r="J752" i="25"/>
  <c r="J88" i="25"/>
  <c r="J751" i="25"/>
  <c r="J750" i="25"/>
  <c r="J749" i="25"/>
  <c r="J87" i="25"/>
  <c r="J748" i="25"/>
  <c r="J747" i="25"/>
  <c r="J60" i="25"/>
  <c r="J746" i="25"/>
  <c r="J745" i="25"/>
  <c r="J744" i="25"/>
  <c r="J743" i="25"/>
  <c r="J742" i="25"/>
  <c r="J59" i="25"/>
  <c r="J741" i="25"/>
  <c r="J58" i="25"/>
  <c r="J740" i="25"/>
  <c r="J739" i="25"/>
  <c r="J738" i="25"/>
  <c r="J737" i="25"/>
  <c r="J736" i="25"/>
  <c r="J735" i="25"/>
  <c r="J734" i="25"/>
  <c r="J733" i="25"/>
  <c r="J732" i="25"/>
  <c r="J731" i="25"/>
  <c r="J730" i="25"/>
  <c r="J86" i="25"/>
  <c r="J729" i="25"/>
  <c r="J728" i="25"/>
  <c r="J727" i="25"/>
  <c r="J726" i="25"/>
  <c r="J85" i="25"/>
  <c r="J725" i="25"/>
  <c r="J724" i="25"/>
  <c r="J723" i="25"/>
  <c r="J722" i="25"/>
  <c r="J721" i="25"/>
  <c r="J720" i="25"/>
  <c r="J719" i="25"/>
  <c r="J718" i="25"/>
  <c r="J717" i="25"/>
  <c r="J716" i="25"/>
  <c r="J715" i="25"/>
  <c r="J714" i="25"/>
  <c r="J52" i="25"/>
  <c r="J713" i="25"/>
  <c r="J84" i="25"/>
  <c r="J712" i="25"/>
  <c r="J711" i="25"/>
  <c r="J710" i="25"/>
  <c r="J709" i="25"/>
  <c r="J708" i="25"/>
  <c r="J707" i="25"/>
  <c r="J706" i="25"/>
  <c r="J705" i="25"/>
  <c r="J704" i="25"/>
  <c r="J703" i="25"/>
  <c r="J702" i="25"/>
  <c r="J701" i="25"/>
  <c r="J83" i="25"/>
  <c r="J49" i="25"/>
  <c r="J700" i="25"/>
  <c r="J699" i="25"/>
  <c r="J698" i="25"/>
  <c r="J697" i="25"/>
  <c r="J696" i="25"/>
  <c r="J695" i="25"/>
  <c r="J694" i="25"/>
  <c r="J82" i="25"/>
  <c r="J693" i="25"/>
  <c r="J692" i="25"/>
  <c r="J691" i="25"/>
  <c r="J690" i="25"/>
  <c r="J689" i="25"/>
  <c r="J688" i="25"/>
  <c r="J687" i="25"/>
  <c r="J686" i="25"/>
  <c r="J685" i="25"/>
  <c r="J684" i="25"/>
  <c r="J683" i="25"/>
  <c r="J682" i="25"/>
  <c r="J681" i="25"/>
  <c r="J680" i="25"/>
  <c r="J679" i="25"/>
  <c r="J678" i="25"/>
  <c r="J677" i="25"/>
  <c r="J676" i="25"/>
  <c r="J675" i="25"/>
  <c r="J81" i="25"/>
  <c r="J674" i="25"/>
  <c r="J673" i="25"/>
  <c r="J672" i="25"/>
  <c r="J671" i="25"/>
  <c r="J670" i="25"/>
  <c r="J669" i="25"/>
  <c r="J47" i="25"/>
  <c r="J80" i="25"/>
  <c r="J668" i="25"/>
  <c r="J667" i="25"/>
  <c r="J666" i="25"/>
  <c r="J665" i="25"/>
  <c r="J664" i="25"/>
  <c r="J663" i="25"/>
  <c r="J662" i="25"/>
  <c r="J661" i="25"/>
  <c r="J660" i="25"/>
  <c r="J659" i="25"/>
  <c r="J658" i="25"/>
  <c r="J657" i="25"/>
  <c r="J656" i="25"/>
  <c r="J655" i="25"/>
  <c r="J654" i="25"/>
  <c r="J653" i="25"/>
  <c r="J652" i="25"/>
  <c r="J651" i="25"/>
  <c r="J650" i="25"/>
  <c r="J649" i="25"/>
  <c r="J648" i="25"/>
  <c r="J647" i="25"/>
  <c r="J646" i="25"/>
  <c r="J645" i="25"/>
  <c r="J644" i="25"/>
  <c r="J643" i="25"/>
  <c r="J642" i="25"/>
  <c r="J641" i="25"/>
  <c r="J640" i="25"/>
  <c r="J639" i="25"/>
  <c r="J638" i="25"/>
  <c r="J637" i="25"/>
  <c r="J636" i="25"/>
  <c r="J635" i="25"/>
  <c r="J634" i="25"/>
  <c r="J633" i="25"/>
  <c r="J632" i="25"/>
  <c r="J631" i="25"/>
  <c r="J630" i="25"/>
  <c r="J629" i="25"/>
  <c r="J628" i="25"/>
  <c r="J627" i="25"/>
  <c r="J626" i="25"/>
  <c r="J625" i="25"/>
  <c r="J624" i="25"/>
  <c r="J623" i="25"/>
  <c r="J622" i="25"/>
  <c r="J621" i="25"/>
  <c r="J620" i="25"/>
  <c r="J619" i="25"/>
  <c r="J618" i="25"/>
  <c r="J617" i="25"/>
  <c r="J616" i="25"/>
  <c r="J615" i="25"/>
  <c r="J614" i="25"/>
  <c r="J613" i="25"/>
  <c r="J612" i="25"/>
  <c r="J611" i="25"/>
  <c r="J610" i="25"/>
  <c r="J609" i="25"/>
  <c r="J608" i="25"/>
  <c r="J607" i="25"/>
  <c r="J606" i="25"/>
  <c r="J605" i="25"/>
  <c r="J604" i="25"/>
  <c r="J603" i="25"/>
  <c r="J602" i="25"/>
  <c r="J601" i="25"/>
  <c r="J600" i="25"/>
  <c r="J599" i="25"/>
  <c r="J598" i="25"/>
  <c r="J597" i="25"/>
  <c r="J596" i="25"/>
  <c r="J595" i="25"/>
  <c r="J594" i="25"/>
  <c r="J593" i="25"/>
  <c r="J592" i="25"/>
  <c r="J591" i="25"/>
  <c r="J590" i="25"/>
  <c r="J589" i="25"/>
  <c r="J588" i="25"/>
  <c r="J587" i="25"/>
  <c r="J586" i="25"/>
  <c r="J585" i="25"/>
  <c r="J584" i="25"/>
  <c r="J583" i="25"/>
  <c r="J582" i="25"/>
  <c r="J581" i="25"/>
  <c r="J580" i="25"/>
  <c r="J579" i="25"/>
  <c r="J578" i="25"/>
  <c r="J577" i="25"/>
  <c r="J576" i="25"/>
  <c r="J575" i="25"/>
  <c r="J574" i="25"/>
  <c r="J573" i="25"/>
  <c r="J572" i="25"/>
  <c r="J571" i="25"/>
  <c r="J570" i="25"/>
  <c r="J569" i="25"/>
  <c r="J568" i="25"/>
  <c r="J567" i="25"/>
  <c r="J566" i="25"/>
  <c r="J565" i="25"/>
  <c r="J564" i="25"/>
  <c r="J563" i="25"/>
  <c r="J562" i="25"/>
  <c r="J561" i="25"/>
  <c r="J560" i="25"/>
  <c r="J559" i="25"/>
  <c r="J558" i="25"/>
  <c r="J557" i="25"/>
  <c r="J556" i="25"/>
  <c r="J555" i="25"/>
  <c r="J554" i="25"/>
  <c r="J553" i="25"/>
  <c r="J552" i="25"/>
  <c r="J551" i="25"/>
  <c r="J550" i="25"/>
  <c r="J549" i="25"/>
  <c r="J548" i="25"/>
  <c r="J547" i="25"/>
  <c r="J546" i="25"/>
  <c r="J545" i="25"/>
  <c r="J544" i="25"/>
  <c r="J543" i="25"/>
  <c r="J542" i="25"/>
  <c r="J541" i="25"/>
  <c r="J540" i="25"/>
  <c r="J539" i="25"/>
  <c r="J538" i="25"/>
  <c r="J537" i="25"/>
  <c r="J536" i="25"/>
  <c r="J535" i="25"/>
  <c r="J534" i="25"/>
  <c r="J533" i="25"/>
  <c r="J532" i="25"/>
  <c r="J531" i="25"/>
  <c r="J530" i="25"/>
  <c r="J529" i="25"/>
  <c r="J528" i="25"/>
  <c r="J527" i="25"/>
  <c r="J526" i="25"/>
  <c r="J525" i="25"/>
  <c r="J524" i="25"/>
  <c r="J523" i="25"/>
  <c r="J522" i="25"/>
  <c r="J521" i="25"/>
  <c r="J520" i="25"/>
  <c r="J519" i="25"/>
  <c r="J518" i="25"/>
  <c r="J517" i="25"/>
  <c r="J516" i="25"/>
  <c r="J515" i="25"/>
  <c r="J514" i="25"/>
  <c r="J513" i="25"/>
  <c r="J512" i="25"/>
  <c r="J511" i="25"/>
  <c r="J510" i="25"/>
  <c r="J509" i="25"/>
  <c r="J508" i="25"/>
  <c r="J507" i="25"/>
  <c r="J506" i="25"/>
  <c r="J505" i="25"/>
  <c r="J504" i="25"/>
  <c r="J503" i="25"/>
  <c r="J502" i="25"/>
  <c r="J501" i="25"/>
  <c r="J500" i="25"/>
  <c r="J499" i="25"/>
  <c r="J498" i="25"/>
  <c r="J497" i="25"/>
  <c r="J496" i="25"/>
  <c r="J495" i="25"/>
  <c r="J494" i="25"/>
  <c r="J493" i="25"/>
  <c r="J492" i="25"/>
  <c r="J491" i="25"/>
  <c r="J490" i="25"/>
  <c r="J489" i="25"/>
  <c r="J488" i="25"/>
  <c r="J487" i="25"/>
  <c r="J486" i="25"/>
  <c r="J485" i="25"/>
  <c r="J484" i="25"/>
  <c r="J483" i="25"/>
  <c r="J482" i="25"/>
  <c r="J481" i="25"/>
  <c r="J480" i="25"/>
  <c r="J479" i="25"/>
  <c r="J478" i="25"/>
  <c r="J477" i="25"/>
  <c r="J476" i="25"/>
  <c r="J475" i="25"/>
  <c r="J474" i="25"/>
  <c r="J473" i="25"/>
  <c r="J472" i="25"/>
  <c r="J471" i="25"/>
  <c r="J470" i="25"/>
  <c r="J469" i="25"/>
  <c r="J468" i="25"/>
  <c r="J467" i="25"/>
  <c r="J466" i="25"/>
  <c r="J465" i="25"/>
  <c r="J464" i="25"/>
  <c r="J463" i="25"/>
  <c r="J462" i="25"/>
  <c r="J461" i="25"/>
  <c r="J460" i="25"/>
  <c r="J459" i="25"/>
  <c r="J458" i="25"/>
  <c r="J457" i="25"/>
  <c r="J456" i="25"/>
  <c r="J455" i="25"/>
  <c r="J454" i="25"/>
  <c r="J453" i="25"/>
  <c r="J452" i="25"/>
  <c r="J451" i="25"/>
  <c r="J450" i="25"/>
  <c r="J449" i="25"/>
  <c r="J448" i="25"/>
  <c r="J447" i="25"/>
  <c r="J446" i="25"/>
  <c r="J445" i="25"/>
  <c r="J444" i="25"/>
  <c r="J443" i="25"/>
  <c r="J442" i="25"/>
  <c r="J441" i="25"/>
  <c r="J440" i="25"/>
  <c r="J439" i="25"/>
  <c r="J438" i="25"/>
  <c r="J437" i="25"/>
  <c r="J436" i="25"/>
  <c r="J435" i="25"/>
  <c r="J434" i="25"/>
  <c r="J433" i="25"/>
  <c r="J432" i="25"/>
  <c r="J431" i="25"/>
  <c r="J430" i="25"/>
  <c r="J429" i="25"/>
  <c r="J428" i="25"/>
  <c r="J427" i="25"/>
  <c r="J426" i="25"/>
  <c r="J425" i="25"/>
  <c r="J424" i="25"/>
  <c r="J423" i="25"/>
  <c r="J422" i="25"/>
  <c r="J421" i="25"/>
  <c r="J420" i="25"/>
  <c r="J419" i="25"/>
  <c r="J418" i="25"/>
  <c r="J57" i="25"/>
  <c r="J417" i="25"/>
  <c r="J416" i="25"/>
  <c r="J415" i="25"/>
  <c r="J79" i="25"/>
  <c r="J414" i="25"/>
  <c r="J413" i="25"/>
  <c r="J412" i="25"/>
  <c r="J411" i="25"/>
  <c r="J410" i="25"/>
  <c r="J409" i="25"/>
  <c r="J408" i="25"/>
  <c r="J407" i="25"/>
  <c r="J406" i="25"/>
  <c r="J405" i="25"/>
  <c r="J404" i="25"/>
  <c r="J403" i="25"/>
  <c r="J402" i="25"/>
  <c r="J401" i="25"/>
  <c r="J400" i="25"/>
  <c r="J399" i="25"/>
  <c r="J398" i="25"/>
  <c r="J397" i="25"/>
  <c r="J396" i="25"/>
  <c r="J395" i="25"/>
  <c r="J394" i="25"/>
  <c r="J393" i="25"/>
  <c r="J392" i="25"/>
  <c r="J391" i="25"/>
  <c r="J390" i="25"/>
  <c r="J389" i="25"/>
  <c r="J388" i="25"/>
  <c r="J387" i="25"/>
  <c r="J386" i="25"/>
  <c r="J385" i="25"/>
  <c r="J384" i="25"/>
  <c r="J383" i="25"/>
  <c r="J382" i="25"/>
  <c r="J381" i="25"/>
  <c r="J380" i="25"/>
  <c r="J379" i="25"/>
  <c r="J378" i="25"/>
  <c r="J377" i="25"/>
  <c r="J376" i="25"/>
  <c r="J375" i="25"/>
  <c r="J374" i="25"/>
  <c r="J373" i="25"/>
  <c r="J372" i="25"/>
  <c r="J371" i="25"/>
  <c r="J370" i="25"/>
  <c r="J369" i="25"/>
  <c r="J368" i="25"/>
  <c r="J367" i="25"/>
  <c r="J366" i="25"/>
  <c r="J365" i="25"/>
  <c r="J364" i="25"/>
  <c r="J363" i="25"/>
  <c r="J362" i="25"/>
  <c r="J361" i="25"/>
  <c r="J360" i="25"/>
  <c r="J359" i="25"/>
  <c r="J358" i="25"/>
  <c r="J357" i="25"/>
  <c r="J356" i="25"/>
  <c r="J355" i="25"/>
  <c r="J354" i="25"/>
  <c r="J353" i="25"/>
  <c r="J352" i="25"/>
  <c r="J351" i="25"/>
  <c r="J350" i="25"/>
  <c r="J349" i="25"/>
  <c r="J348" i="25"/>
  <c r="J347" i="25"/>
  <c r="J346" i="25"/>
  <c r="J345" i="25"/>
  <c r="J344" i="25"/>
  <c r="J343" i="25"/>
  <c r="J342" i="25"/>
  <c r="J341" i="25"/>
  <c r="J340" i="25"/>
  <c r="J339" i="25"/>
  <c r="J338" i="25"/>
  <c r="J78" i="25"/>
  <c r="J337" i="25"/>
  <c r="J336" i="25"/>
  <c r="J335" i="25"/>
  <c r="J334" i="25"/>
  <c r="J333" i="25"/>
  <c r="J332" i="25"/>
  <c r="J331" i="25"/>
  <c r="J330" i="25"/>
  <c r="J329" i="25"/>
  <c r="J328" i="25"/>
  <c r="J327" i="25"/>
  <c r="J326" i="25"/>
  <c r="J325" i="25"/>
  <c r="J324" i="25"/>
  <c r="J323" i="25"/>
  <c r="J322" i="25"/>
  <c r="J321" i="25"/>
  <c r="J77" i="25"/>
  <c r="J320" i="25"/>
  <c r="J319" i="25"/>
  <c r="J318" i="25"/>
  <c r="J317" i="25"/>
  <c r="J316" i="25"/>
  <c r="J315" i="25"/>
  <c r="J314" i="25"/>
  <c r="J313" i="25"/>
  <c r="J76" i="25"/>
  <c r="J312" i="25"/>
  <c r="J311" i="25"/>
  <c r="J310" i="25"/>
  <c r="J309" i="25"/>
  <c r="J308" i="25"/>
  <c r="J307" i="25"/>
  <c r="J306" i="25"/>
  <c r="J305" i="25"/>
  <c r="J304" i="25"/>
  <c r="J303" i="25"/>
  <c r="J302" i="25"/>
  <c r="J301" i="25"/>
  <c r="J300" i="25"/>
  <c r="J299" i="25"/>
  <c r="J298" i="25"/>
  <c r="J297" i="25"/>
  <c r="J296" i="25"/>
  <c r="J295" i="25"/>
  <c r="J294" i="25"/>
  <c r="J293" i="25"/>
  <c r="J292" i="25"/>
  <c r="J75" i="25"/>
  <c r="J291" i="25"/>
  <c r="J290" i="25"/>
  <c r="J289" i="25"/>
  <c r="J288" i="25"/>
  <c r="J287" i="25"/>
  <c r="J286" i="25"/>
  <c r="J285" i="25"/>
  <c r="J284" i="25"/>
  <c r="J283" i="25"/>
  <c r="J282" i="25"/>
  <c r="J281" i="25"/>
  <c r="J280" i="25"/>
  <c r="J279" i="25"/>
  <c r="J278" i="25"/>
  <c r="J277" i="25"/>
  <c r="J276" i="25"/>
  <c r="J275" i="25"/>
  <c r="J274" i="25"/>
  <c r="J273" i="25"/>
  <c r="J272" i="25"/>
  <c r="J271" i="25"/>
  <c r="J270" i="25"/>
  <c r="J269" i="25"/>
  <c r="J268" i="25"/>
  <c r="J267" i="25"/>
  <c r="J266" i="25"/>
  <c r="J265" i="25"/>
  <c r="J264" i="25"/>
  <c r="J263" i="25"/>
  <c r="J262" i="25"/>
  <c r="J261" i="25"/>
  <c r="J260" i="25"/>
  <c r="J259" i="25"/>
  <c r="J258" i="25"/>
  <c r="J257" i="25"/>
  <c r="J256" i="25"/>
  <c r="J255" i="25"/>
  <c r="J74" i="25"/>
  <c r="J254" i="25"/>
  <c r="J253" i="25"/>
  <c r="J252" i="25"/>
  <c r="J251" i="25"/>
  <c r="J250" i="25"/>
  <c r="J249" i="25"/>
  <c r="J248" i="25"/>
  <c r="J247" i="25"/>
  <c r="J246" i="25"/>
  <c r="J245" i="25"/>
  <c r="J244" i="25"/>
  <c r="J243" i="25"/>
  <c r="J242" i="25"/>
  <c r="J241" i="25"/>
  <c r="J240" i="25"/>
  <c r="J239" i="25"/>
  <c r="J238" i="25"/>
  <c r="J237" i="25"/>
  <c r="J236" i="25"/>
  <c r="J235" i="25"/>
  <c r="J234" i="25"/>
  <c r="J233" i="25"/>
  <c r="J232" i="25"/>
  <c r="J231" i="25"/>
  <c r="J230" i="25"/>
  <c r="J229" i="25"/>
  <c r="J228" i="25"/>
  <c r="J227" i="25"/>
  <c r="J226" i="25"/>
  <c r="J225" i="25"/>
  <c r="J224" i="25"/>
  <c r="J223" i="25"/>
  <c r="J222" i="25"/>
  <c r="J221" i="25"/>
  <c r="J220" i="25"/>
  <c r="J219" i="25"/>
  <c r="J218" i="25"/>
  <c r="J217" i="25"/>
  <c r="J216" i="25"/>
  <c r="J215" i="25"/>
  <c r="J214" i="25"/>
  <c r="J213" i="25"/>
  <c r="J212" i="25"/>
  <c r="J211" i="25"/>
  <c r="J210" i="25"/>
  <c r="J209" i="25"/>
  <c r="J208" i="25"/>
  <c r="J207" i="25"/>
  <c r="J206" i="25"/>
  <c r="J205" i="25"/>
  <c r="J204" i="25"/>
  <c r="J73" i="25"/>
  <c r="J203" i="25"/>
  <c r="J202" i="25"/>
  <c r="J201" i="25"/>
  <c r="J200" i="25"/>
  <c r="J199" i="25"/>
  <c r="J198" i="25"/>
  <c r="J197" i="25"/>
  <c r="J196" i="25"/>
  <c r="J195" i="25"/>
  <c r="J194" i="25"/>
  <c r="J193" i="25"/>
  <c r="J45" i="25"/>
  <c r="J192" i="25"/>
  <c r="J191" i="25"/>
  <c r="J190" i="25"/>
  <c r="J189" i="25"/>
  <c r="J188" i="25"/>
  <c r="J187" i="25"/>
  <c r="J186" i="25"/>
  <c r="J185" i="25"/>
  <c r="J184" i="25"/>
  <c r="J183" i="25"/>
  <c r="J182" i="25"/>
  <c r="J181" i="25"/>
  <c r="J72" i="25"/>
  <c r="J180" i="25"/>
  <c r="J179" i="25"/>
  <c r="J178" i="25"/>
  <c r="J177" i="25"/>
  <c r="J176" i="25"/>
  <c r="J175" i="25"/>
  <c r="J174" i="25"/>
  <c r="J173" i="25"/>
  <c r="J172" i="25"/>
  <c r="J171" i="25"/>
  <c r="J170" i="25"/>
  <c r="J169" i="25"/>
  <c r="J168" i="25"/>
  <c r="J167" i="25"/>
  <c r="J166" i="25"/>
  <c r="J165" i="25"/>
  <c r="J164" i="25"/>
  <c r="J163" i="25"/>
  <c r="J162" i="25"/>
  <c r="J161" i="25"/>
  <c r="J160" i="25"/>
  <c r="J159" i="25"/>
  <c r="J158" i="25"/>
  <c r="J157" i="25"/>
  <c r="J156" i="25"/>
  <c r="J155" i="25"/>
  <c r="J154" i="25"/>
  <c r="J71" i="25"/>
  <c r="J153" i="25"/>
  <c r="J152" i="25"/>
  <c r="J151" i="25"/>
  <c r="J150" i="25"/>
  <c r="J149" i="25"/>
  <c r="J148" i="25"/>
  <c r="J147" i="25"/>
  <c r="J146" i="25"/>
  <c r="J145" i="25"/>
  <c r="J144" i="25"/>
  <c r="J143" i="25"/>
  <c r="J142" i="25"/>
  <c r="J141" i="25"/>
  <c r="J140" i="25"/>
  <c r="J139" i="25"/>
  <c r="J138" i="25"/>
  <c r="J137" i="25"/>
  <c r="J136" i="25"/>
  <c r="J135" i="25"/>
  <c r="J134" i="25"/>
  <c r="J133" i="25"/>
  <c r="J132" i="25"/>
  <c r="J131" i="25"/>
  <c r="J130" i="25"/>
  <c r="J129" i="25"/>
  <c r="J128" i="25"/>
  <c r="J127" i="25"/>
  <c r="J126" i="25"/>
  <c r="J125" i="25"/>
  <c r="A1126" i="25"/>
  <c r="A1125" i="25"/>
  <c r="A44" i="25"/>
  <c r="A45" i="25"/>
  <c r="B13" i="31" s="1"/>
  <c r="A46" i="25"/>
  <c r="B14" i="31" s="1"/>
  <c r="A47" i="25"/>
  <c r="B15" i="31" s="1"/>
  <c r="C15" i="31" s="1"/>
  <c r="A48" i="25"/>
  <c r="B16" i="31" s="1"/>
  <c r="A49" i="25"/>
  <c r="B17" i="31" s="1"/>
  <c r="A50" i="25"/>
  <c r="B18" i="31" s="1"/>
  <c r="A51" i="25"/>
  <c r="B19" i="31" s="1"/>
  <c r="G19" i="31" s="1"/>
  <c r="A52" i="25"/>
  <c r="B20" i="31" s="1"/>
  <c r="A53" i="25"/>
  <c r="B21" i="31" s="1"/>
  <c r="A54" i="25"/>
  <c r="B22" i="31" s="1"/>
  <c r="A55" i="25"/>
  <c r="B23" i="31" s="1"/>
  <c r="C23" i="31" s="1"/>
  <c r="A56" i="25"/>
  <c r="B24" i="31" s="1"/>
  <c r="A57" i="25"/>
  <c r="B25" i="31" s="1"/>
  <c r="A58" i="25"/>
  <c r="B26" i="31" s="1"/>
  <c r="A59" i="25"/>
  <c r="B27" i="31" s="1"/>
  <c r="G27" i="31" s="1"/>
  <c r="A60" i="25"/>
  <c r="B28" i="31" s="1"/>
  <c r="A61" i="25"/>
  <c r="B29" i="31" s="1"/>
  <c r="A62" i="25"/>
  <c r="B30" i="31" s="1"/>
  <c r="A63" i="25"/>
  <c r="B31" i="31" s="1"/>
  <c r="C31" i="31" s="1"/>
  <c r="A64" i="25"/>
  <c r="B32" i="31" s="1"/>
  <c r="A65" i="25"/>
  <c r="B33" i="31" s="1"/>
  <c r="A66" i="25"/>
  <c r="B34" i="31" s="1"/>
  <c r="A67" i="25"/>
  <c r="B35" i="31" s="1"/>
  <c r="E35" i="31" s="1"/>
  <c r="A68" i="25"/>
  <c r="B36" i="31" s="1"/>
  <c r="A69" i="25"/>
  <c r="B37" i="31" s="1"/>
  <c r="A70" i="25"/>
  <c r="B38" i="31" s="1"/>
  <c r="A71" i="25"/>
  <c r="B39" i="31" s="1"/>
  <c r="G39" i="31" s="1"/>
  <c r="A72" i="25"/>
  <c r="B40" i="31" s="1"/>
  <c r="A73" i="25"/>
  <c r="B41" i="31" s="1"/>
  <c r="A74" i="25"/>
  <c r="B42" i="31" s="1"/>
  <c r="A75" i="25"/>
  <c r="B43" i="31" s="1"/>
  <c r="G43" i="31" s="1"/>
  <c r="A76" i="25"/>
  <c r="B44" i="31" s="1"/>
  <c r="A77" i="25"/>
  <c r="B45" i="31" s="1"/>
  <c r="A78" i="25"/>
  <c r="B46" i="31" s="1"/>
  <c r="A79" i="25"/>
  <c r="B47" i="31" s="1"/>
  <c r="C47" i="31" s="1"/>
  <c r="A80" i="25"/>
  <c r="B48" i="31" s="1"/>
  <c r="A81" i="25"/>
  <c r="B49" i="31" s="1"/>
  <c r="A82" i="25"/>
  <c r="B50" i="31" s="1"/>
  <c r="A83" i="25"/>
  <c r="B51" i="31" s="1"/>
  <c r="E51" i="31" s="1"/>
  <c r="A84" i="25"/>
  <c r="B52" i="31" s="1"/>
  <c r="A85" i="25"/>
  <c r="B53" i="31" s="1"/>
  <c r="A86" i="25"/>
  <c r="B54" i="31" s="1"/>
  <c r="A87" i="25"/>
  <c r="B55" i="31" s="1"/>
  <c r="G55" i="31" s="1"/>
  <c r="A88" i="25"/>
  <c r="B56" i="31" s="1"/>
  <c r="A89" i="25"/>
  <c r="B57" i="31" s="1"/>
  <c r="A90" i="25"/>
  <c r="B58" i="31" s="1"/>
  <c r="A91" i="25"/>
  <c r="B59" i="31" s="1"/>
  <c r="G59" i="31" s="1"/>
  <c r="A92" i="25"/>
  <c r="B60" i="31" s="1"/>
  <c r="A93" i="25"/>
  <c r="B61" i="31" s="1"/>
  <c r="A94" i="25"/>
  <c r="B62" i="31" s="1"/>
  <c r="A95" i="25"/>
  <c r="B63" i="31" s="1"/>
  <c r="C63" i="31" s="1"/>
  <c r="A96" i="25"/>
  <c r="B64" i="31" s="1"/>
  <c r="A97" i="25"/>
  <c r="B65" i="31" s="1"/>
  <c r="A98" i="25"/>
  <c r="B66" i="31" s="1"/>
  <c r="A99" i="25"/>
  <c r="B67" i="31" s="1"/>
  <c r="E67" i="31" s="1"/>
  <c r="A100" i="25"/>
  <c r="B68" i="31" s="1"/>
  <c r="A101" i="25"/>
  <c r="B69" i="31" s="1"/>
  <c r="A102" i="25"/>
  <c r="B70" i="31" s="1"/>
  <c r="A103" i="25"/>
  <c r="B71" i="31" s="1"/>
  <c r="G71" i="31" s="1"/>
  <c r="A104" i="25"/>
  <c r="B72" i="31" s="1"/>
  <c r="A105" i="25"/>
  <c r="B73" i="31" s="1"/>
  <c r="A106" i="25"/>
  <c r="B74" i="31" s="1"/>
  <c r="A107" i="25"/>
  <c r="B75" i="31" s="1"/>
  <c r="G75" i="31" s="1"/>
  <c r="A108" i="25"/>
  <c r="B76" i="31" s="1"/>
  <c r="A109" i="25"/>
  <c r="B77" i="31" s="1"/>
  <c r="A110" i="25"/>
  <c r="B78" i="31" s="1"/>
  <c r="A111" i="25"/>
  <c r="B79" i="31" s="1"/>
  <c r="C79" i="31" s="1"/>
  <c r="A112" i="25"/>
  <c r="B80" i="31" s="1"/>
  <c r="A113" i="25"/>
  <c r="B81" i="31" s="1"/>
  <c r="A114" i="25"/>
  <c r="B82" i="31" s="1"/>
  <c r="A115" i="25"/>
  <c r="B83" i="31" s="1"/>
  <c r="E83" i="31" s="1"/>
  <c r="A116" i="25"/>
  <c r="B84" i="31" s="1"/>
  <c r="A117" i="25"/>
  <c r="B85" i="31" s="1"/>
  <c r="A118" i="25"/>
  <c r="B86" i="31" s="1"/>
  <c r="A119" i="25"/>
  <c r="B87" i="31" s="1"/>
  <c r="G87" i="31" s="1"/>
  <c r="A120" i="25"/>
  <c r="B88" i="31" s="1"/>
  <c r="A121" i="25"/>
  <c r="B89" i="31" s="1"/>
  <c r="A122" i="25"/>
  <c r="B90" i="31" s="1"/>
  <c r="A123" i="25"/>
  <c r="B91" i="31" s="1"/>
  <c r="G91" i="31" s="1"/>
  <c r="A124" i="25"/>
  <c r="B92" i="31" s="1"/>
  <c r="A125" i="25"/>
  <c r="B93" i="31" s="1"/>
  <c r="A126" i="25"/>
  <c r="B94" i="31" s="1"/>
  <c r="A127" i="25"/>
  <c r="B95" i="31" s="1"/>
  <c r="C95" i="31" s="1"/>
  <c r="A128" i="25"/>
  <c r="B96" i="31" s="1"/>
  <c r="A129" i="25"/>
  <c r="B97" i="31" s="1"/>
  <c r="A130" i="25"/>
  <c r="B98" i="31" s="1"/>
  <c r="A131" i="25"/>
  <c r="B99" i="31" s="1"/>
  <c r="E99" i="31" s="1"/>
  <c r="A132" i="25"/>
  <c r="B100" i="31" s="1"/>
  <c r="A133" i="25"/>
  <c r="B101" i="31" s="1"/>
  <c r="A134" i="25"/>
  <c r="B102" i="31" s="1"/>
  <c r="A135" i="25"/>
  <c r="B103" i="31" s="1"/>
  <c r="E103" i="31" s="1"/>
  <c r="A136" i="25"/>
  <c r="B104" i="31" s="1"/>
  <c r="A137" i="25"/>
  <c r="B105" i="31" s="1"/>
  <c r="A138" i="25"/>
  <c r="B106" i="31" s="1"/>
  <c r="A139" i="25"/>
  <c r="B107" i="31" s="1"/>
  <c r="C107" i="31" s="1"/>
  <c r="A140" i="25"/>
  <c r="B108" i="31" s="1"/>
  <c r="A141" i="25"/>
  <c r="B109" i="31" s="1"/>
  <c r="A142" i="25"/>
  <c r="B110" i="31" s="1"/>
  <c r="A143" i="25"/>
  <c r="B111" i="31" s="1"/>
  <c r="G111" i="31" s="1"/>
  <c r="A144" i="25"/>
  <c r="B112" i="31" s="1"/>
  <c r="A145" i="25"/>
  <c r="B113" i="31" s="1"/>
  <c r="A146" i="25"/>
  <c r="B114" i="31" s="1"/>
  <c r="A147" i="25"/>
  <c r="B115" i="31" s="1"/>
  <c r="C115" i="31" s="1"/>
  <c r="A148" i="25"/>
  <c r="B116" i="31" s="1"/>
  <c r="A149" i="25"/>
  <c r="B117" i="31" s="1"/>
  <c r="A150" i="25"/>
  <c r="B118" i="31" s="1"/>
  <c r="A151" i="25"/>
  <c r="B119" i="31" s="1"/>
  <c r="E119" i="31" s="1"/>
  <c r="A152" i="25"/>
  <c r="B120" i="31" s="1"/>
  <c r="A153" i="25"/>
  <c r="B121" i="31" s="1"/>
  <c r="A154" i="25"/>
  <c r="B122" i="31" s="1"/>
  <c r="A155" i="25"/>
  <c r="B123" i="31" s="1"/>
  <c r="C123" i="31" s="1"/>
  <c r="A156" i="25"/>
  <c r="B124" i="31" s="1"/>
  <c r="A157" i="25"/>
  <c r="B125" i="31" s="1"/>
  <c r="A158" i="25"/>
  <c r="B126" i="31" s="1"/>
  <c r="A159" i="25"/>
  <c r="B127" i="31" s="1"/>
  <c r="G127" i="31" s="1"/>
  <c r="A160" i="25"/>
  <c r="B128" i="31" s="1"/>
  <c r="A161" i="25"/>
  <c r="B129" i="31" s="1"/>
  <c r="A162" i="25"/>
  <c r="B130" i="31" s="1"/>
  <c r="A163" i="25"/>
  <c r="B131" i="31" s="1"/>
  <c r="G131" i="31" s="1"/>
  <c r="A164" i="25"/>
  <c r="B132" i="31" s="1"/>
  <c r="A165" i="25"/>
  <c r="B133" i="31" s="1"/>
  <c r="A166" i="25"/>
  <c r="B134" i="31" s="1"/>
  <c r="A167" i="25"/>
  <c r="B135" i="31" s="1"/>
  <c r="G135" i="31" s="1"/>
  <c r="A168" i="25"/>
  <c r="B136" i="31" s="1"/>
  <c r="A169" i="25"/>
  <c r="A171" i="25"/>
  <c r="A172" i="25"/>
  <c r="A173" i="25"/>
  <c r="A174" i="25"/>
  <c r="A175" i="25"/>
  <c r="A176" i="25"/>
  <c r="A177" i="25"/>
  <c r="A178" i="25"/>
  <c r="A179" i="25"/>
  <c r="A180" i="25"/>
  <c r="A181" i="25"/>
  <c r="A182" i="25"/>
  <c r="A183" i="25"/>
  <c r="A184" i="25"/>
  <c r="A185" i="25"/>
  <c r="A186" i="25"/>
  <c r="A187" i="25"/>
  <c r="A188" i="25"/>
  <c r="A189" i="25"/>
  <c r="A190" i="25"/>
  <c r="A191" i="25"/>
  <c r="A192" i="25"/>
  <c r="A193" i="25"/>
  <c r="A194" i="25"/>
  <c r="A195" i="25"/>
  <c r="A196" i="25"/>
  <c r="A197" i="25"/>
  <c r="A198" i="25"/>
  <c r="A199" i="25"/>
  <c r="A200" i="25"/>
  <c r="A201" i="25"/>
  <c r="A202" i="25"/>
  <c r="A203" i="25"/>
  <c r="A204" i="25"/>
  <c r="A205" i="25"/>
  <c r="A206" i="25"/>
  <c r="A207" i="25"/>
  <c r="A208" i="25"/>
  <c r="A209" i="25"/>
  <c r="A210" i="25"/>
  <c r="A211" i="25"/>
  <c r="A212" i="25"/>
  <c r="A213" i="25"/>
  <c r="A214" i="25"/>
  <c r="A215" i="25"/>
  <c r="A216" i="25"/>
  <c r="A217" i="25"/>
  <c r="A218" i="25"/>
  <c r="A219" i="25"/>
  <c r="A220" i="25"/>
  <c r="A221" i="25"/>
  <c r="A222" i="25"/>
  <c r="A223" i="25"/>
  <c r="A224" i="25"/>
  <c r="A225" i="25"/>
  <c r="A226" i="25"/>
  <c r="A227" i="25"/>
  <c r="A228" i="25"/>
  <c r="A229" i="25"/>
  <c r="A230" i="25"/>
  <c r="A231" i="25"/>
  <c r="A232" i="25"/>
  <c r="A233" i="25"/>
  <c r="A234" i="25"/>
  <c r="A235" i="25"/>
  <c r="A236" i="25"/>
  <c r="A237" i="25"/>
  <c r="A238" i="25"/>
  <c r="A239" i="25"/>
  <c r="A240" i="25"/>
  <c r="A241" i="25"/>
  <c r="A242" i="25"/>
  <c r="A243" i="25"/>
  <c r="A244" i="25"/>
  <c r="A245" i="25"/>
  <c r="A246" i="25"/>
  <c r="A247" i="25"/>
  <c r="A248" i="25"/>
  <c r="A249" i="25"/>
  <c r="A250" i="25"/>
  <c r="A251" i="25"/>
  <c r="A252" i="25"/>
  <c r="A253" i="25"/>
  <c r="A254" i="25"/>
  <c r="A255" i="25"/>
  <c r="A256" i="25"/>
  <c r="A257" i="25"/>
  <c r="A258" i="25"/>
  <c r="A259" i="25"/>
  <c r="A260" i="25"/>
  <c r="A261" i="25"/>
  <c r="A262" i="25"/>
  <c r="A263" i="25"/>
  <c r="A264" i="25"/>
  <c r="A265" i="25"/>
  <c r="A266" i="25"/>
  <c r="A267" i="25"/>
  <c r="A268" i="25"/>
  <c r="A269" i="25"/>
  <c r="A270" i="25"/>
  <c r="A271" i="25"/>
  <c r="A272" i="25"/>
  <c r="A273" i="25"/>
  <c r="A274" i="25"/>
  <c r="A275" i="25"/>
  <c r="A276" i="25"/>
  <c r="A277" i="25"/>
  <c r="A278" i="25"/>
  <c r="A279" i="25"/>
  <c r="A280" i="25"/>
  <c r="A281" i="25"/>
  <c r="A282" i="25"/>
  <c r="A283" i="25"/>
  <c r="A284" i="25"/>
  <c r="A285" i="25"/>
  <c r="A286" i="25"/>
  <c r="A287" i="25"/>
  <c r="A288" i="25"/>
  <c r="A289" i="25"/>
  <c r="A290" i="25"/>
  <c r="A291" i="25"/>
  <c r="A292" i="25"/>
  <c r="A293" i="25"/>
  <c r="A294" i="25"/>
  <c r="A295" i="25"/>
  <c r="A296" i="25"/>
  <c r="A297" i="25"/>
  <c r="A298" i="25"/>
  <c r="A299" i="25"/>
  <c r="A300" i="25"/>
  <c r="A301" i="25"/>
  <c r="A302" i="25"/>
  <c r="A303" i="25"/>
  <c r="A304" i="25"/>
  <c r="A305" i="25"/>
  <c r="A306" i="25"/>
  <c r="A307" i="25"/>
  <c r="A308" i="25"/>
  <c r="A309" i="25"/>
  <c r="A310" i="25"/>
  <c r="A311" i="25"/>
  <c r="A312" i="25"/>
  <c r="A313" i="25"/>
  <c r="A314" i="25"/>
  <c r="A315" i="25"/>
  <c r="A316" i="25"/>
  <c r="A317" i="25"/>
  <c r="A318" i="25"/>
  <c r="A319" i="25"/>
  <c r="A320" i="25"/>
  <c r="A321" i="25"/>
  <c r="A322" i="25"/>
  <c r="A323" i="25"/>
  <c r="A324" i="25"/>
  <c r="A325" i="25"/>
  <c r="A326" i="25"/>
  <c r="A327" i="25"/>
  <c r="A328" i="25"/>
  <c r="A329" i="25"/>
  <c r="A330" i="25"/>
  <c r="A331" i="25"/>
  <c r="A332" i="25"/>
  <c r="A333" i="25"/>
  <c r="A334" i="25"/>
  <c r="A335" i="25"/>
  <c r="A336" i="25"/>
  <c r="A337" i="25"/>
  <c r="A338" i="25"/>
  <c r="A339" i="25"/>
  <c r="A340" i="25"/>
  <c r="A341" i="25"/>
  <c r="A342" i="25"/>
  <c r="A343" i="25"/>
  <c r="A344" i="25"/>
  <c r="A345" i="25"/>
  <c r="A346" i="25"/>
  <c r="A347" i="25"/>
  <c r="A348" i="25"/>
  <c r="A349" i="25"/>
  <c r="A350" i="25"/>
  <c r="A351" i="25"/>
  <c r="A352" i="25"/>
  <c r="A353" i="25"/>
  <c r="A354" i="25"/>
  <c r="A355" i="25"/>
  <c r="A356" i="25"/>
  <c r="A357" i="25"/>
  <c r="A358" i="25"/>
  <c r="A359" i="25"/>
  <c r="A360" i="25"/>
  <c r="A361" i="25"/>
  <c r="A362" i="25"/>
  <c r="A363" i="25"/>
  <c r="A364" i="25"/>
  <c r="A365" i="25"/>
  <c r="A366" i="25"/>
  <c r="A367" i="25"/>
  <c r="A368" i="25"/>
  <c r="A369" i="25"/>
  <c r="A370" i="25"/>
  <c r="A371" i="25"/>
  <c r="A372" i="25"/>
  <c r="A373" i="25"/>
  <c r="A374" i="25"/>
  <c r="A375" i="25"/>
  <c r="A376" i="25"/>
  <c r="A377" i="25"/>
  <c r="A378" i="25"/>
  <c r="A379" i="25"/>
  <c r="A380" i="25"/>
  <c r="A381" i="25"/>
  <c r="A382" i="25"/>
  <c r="A383" i="25"/>
  <c r="A384" i="25"/>
  <c r="A385" i="25"/>
  <c r="A386" i="25"/>
  <c r="A387" i="25"/>
  <c r="A388" i="25"/>
  <c r="A389" i="25"/>
  <c r="A390" i="25"/>
  <c r="A391" i="25"/>
  <c r="A392" i="25"/>
  <c r="A393" i="25"/>
  <c r="A394" i="25"/>
  <c r="A395" i="25"/>
  <c r="A396" i="25"/>
  <c r="A397" i="25"/>
  <c r="A398" i="25"/>
  <c r="A399" i="25"/>
  <c r="A400" i="25"/>
  <c r="A401" i="25"/>
  <c r="A402" i="25"/>
  <c r="A403" i="25"/>
  <c r="A404" i="25"/>
  <c r="A405" i="25"/>
  <c r="A406" i="25"/>
  <c r="A407" i="25"/>
  <c r="A408" i="25"/>
  <c r="A409" i="25"/>
  <c r="A410" i="25"/>
  <c r="A411" i="25"/>
  <c r="A412" i="25"/>
  <c r="A413" i="25"/>
  <c r="A414" i="25"/>
  <c r="A415" i="25"/>
  <c r="A416" i="25"/>
  <c r="A417" i="25"/>
  <c r="A418" i="25"/>
  <c r="A419" i="25"/>
  <c r="A420" i="25"/>
  <c r="A421" i="25"/>
  <c r="A422" i="25"/>
  <c r="A423" i="25"/>
  <c r="A424" i="25"/>
  <c r="A425" i="25"/>
  <c r="A426" i="25"/>
  <c r="A427" i="25"/>
  <c r="A428" i="25"/>
  <c r="A429" i="25"/>
  <c r="A430" i="25"/>
  <c r="A431" i="25"/>
  <c r="A432" i="25"/>
  <c r="A433" i="25"/>
  <c r="A434" i="25"/>
  <c r="A435" i="25"/>
  <c r="A436" i="25"/>
  <c r="A437" i="25"/>
  <c r="A438" i="25"/>
  <c r="A439" i="25"/>
  <c r="A440" i="25"/>
  <c r="A441" i="25"/>
  <c r="A442" i="25"/>
  <c r="A443" i="25"/>
  <c r="A444" i="25"/>
  <c r="A445" i="25"/>
  <c r="A446" i="25"/>
  <c r="A447" i="25"/>
  <c r="A448" i="25"/>
  <c r="A449" i="25"/>
  <c r="A450" i="25"/>
  <c r="A451" i="25"/>
  <c r="A452" i="25"/>
  <c r="A453" i="25"/>
  <c r="A454" i="25"/>
  <c r="A455" i="25"/>
  <c r="A456" i="25"/>
  <c r="A457" i="25"/>
  <c r="A458" i="25"/>
  <c r="A459" i="25"/>
  <c r="A460" i="25"/>
  <c r="A461" i="25"/>
  <c r="A462" i="25"/>
  <c r="A463" i="25"/>
  <c r="A464" i="25"/>
  <c r="A465" i="25"/>
  <c r="A466" i="25"/>
  <c r="A467" i="25"/>
  <c r="A468" i="25"/>
  <c r="A469" i="25"/>
  <c r="A470" i="25"/>
  <c r="A471" i="25"/>
  <c r="A472" i="25"/>
  <c r="A473" i="25"/>
  <c r="A474" i="25"/>
  <c r="A475" i="25"/>
  <c r="A476" i="25"/>
  <c r="A477" i="25"/>
  <c r="A478" i="25"/>
  <c r="A479" i="25"/>
  <c r="A480" i="25"/>
  <c r="A481" i="25"/>
  <c r="A482" i="25"/>
  <c r="A483" i="25"/>
  <c r="A484" i="25"/>
  <c r="A485" i="25"/>
  <c r="A486" i="25"/>
  <c r="A487" i="25"/>
  <c r="A488" i="25"/>
  <c r="A489" i="25"/>
  <c r="A490" i="25"/>
  <c r="A491" i="25"/>
  <c r="A492" i="25"/>
  <c r="A493" i="25"/>
  <c r="A494" i="25"/>
  <c r="A495" i="25"/>
  <c r="A496" i="25"/>
  <c r="A497" i="25"/>
  <c r="A498" i="25"/>
  <c r="A499" i="25"/>
  <c r="A500" i="25"/>
  <c r="A501" i="25"/>
  <c r="A502" i="25"/>
  <c r="A503" i="25"/>
  <c r="A504" i="25"/>
  <c r="A505" i="25"/>
  <c r="A506" i="25"/>
  <c r="A507" i="25"/>
  <c r="A508" i="25"/>
  <c r="A509" i="25"/>
  <c r="A510" i="25"/>
  <c r="A511" i="25"/>
  <c r="A512" i="25"/>
  <c r="A513" i="25"/>
  <c r="A514" i="25"/>
  <c r="A515" i="25"/>
  <c r="A516" i="25"/>
  <c r="A517" i="25"/>
  <c r="A518" i="25"/>
  <c r="A519" i="25"/>
  <c r="A520" i="25"/>
  <c r="A521" i="25"/>
  <c r="A522" i="25"/>
  <c r="A523" i="25"/>
  <c r="A524" i="25"/>
  <c r="A525" i="25"/>
  <c r="A526" i="25"/>
  <c r="A527" i="25"/>
  <c r="A528" i="25"/>
  <c r="A529" i="25"/>
  <c r="A530" i="25"/>
  <c r="A531" i="25"/>
  <c r="A532" i="25"/>
  <c r="A533" i="25"/>
  <c r="A534" i="25"/>
  <c r="A535" i="25"/>
  <c r="A536" i="25"/>
  <c r="A537" i="25"/>
  <c r="A538" i="25"/>
  <c r="A539" i="25"/>
  <c r="A540" i="25"/>
  <c r="A541" i="25"/>
  <c r="A542" i="25"/>
  <c r="A543" i="25"/>
  <c r="A544" i="25"/>
  <c r="A545" i="25"/>
  <c r="A546" i="25"/>
  <c r="A547" i="25"/>
  <c r="A548" i="25"/>
  <c r="A549" i="25"/>
  <c r="A550" i="25"/>
  <c r="A551" i="25"/>
  <c r="A552" i="25"/>
  <c r="A553" i="25"/>
  <c r="A554" i="25"/>
  <c r="A555" i="25"/>
  <c r="A556" i="25"/>
  <c r="A557" i="25"/>
  <c r="A558" i="25"/>
  <c r="A559" i="25"/>
  <c r="A560" i="25"/>
  <c r="A561" i="25"/>
  <c r="A562" i="25"/>
  <c r="A563" i="25"/>
  <c r="A564" i="25"/>
  <c r="A565" i="25"/>
  <c r="A566" i="25"/>
  <c r="A567" i="25"/>
  <c r="A568" i="25"/>
  <c r="A569" i="25"/>
  <c r="A570" i="25"/>
  <c r="A571" i="25"/>
  <c r="A572" i="25"/>
  <c r="A573" i="25"/>
  <c r="A574" i="25"/>
  <c r="A575" i="25"/>
  <c r="A576" i="25"/>
  <c r="A577" i="25"/>
  <c r="A578" i="25"/>
  <c r="A579" i="25"/>
  <c r="A580" i="25"/>
  <c r="A581" i="25"/>
  <c r="A582" i="25"/>
  <c r="A583" i="25"/>
  <c r="A584" i="25"/>
  <c r="A585" i="25"/>
  <c r="A586" i="25"/>
  <c r="A587" i="25"/>
  <c r="A588" i="25"/>
  <c r="A589" i="25"/>
  <c r="A590" i="25"/>
  <c r="A591" i="25"/>
  <c r="A592" i="25"/>
  <c r="A593" i="25"/>
  <c r="A594" i="25"/>
  <c r="A595" i="25"/>
  <c r="A596" i="25"/>
  <c r="A597" i="25"/>
  <c r="A598" i="25"/>
  <c r="A599" i="25"/>
  <c r="A600" i="25"/>
  <c r="A601" i="25"/>
  <c r="A602" i="25"/>
  <c r="A603" i="25"/>
  <c r="A604" i="25"/>
  <c r="A605" i="25"/>
  <c r="A606" i="25"/>
  <c r="A607" i="25"/>
  <c r="A608" i="25"/>
  <c r="A609" i="25"/>
  <c r="A610" i="25"/>
  <c r="A611" i="25"/>
  <c r="A612" i="25"/>
  <c r="A613" i="25"/>
  <c r="A614" i="25"/>
  <c r="A615" i="25"/>
  <c r="A616" i="25"/>
  <c r="A617" i="25"/>
  <c r="A618" i="25"/>
  <c r="A619" i="25"/>
  <c r="A620" i="25"/>
  <c r="A621" i="25"/>
  <c r="A622" i="25"/>
  <c r="A623" i="25"/>
  <c r="A624" i="25"/>
  <c r="A625" i="25"/>
  <c r="A626" i="25"/>
  <c r="A627" i="25"/>
  <c r="A628" i="25"/>
  <c r="A629" i="25"/>
  <c r="A630" i="25"/>
  <c r="A631" i="25"/>
  <c r="A632" i="25"/>
  <c r="A633" i="25"/>
  <c r="A634" i="25"/>
  <c r="A635" i="25"/>
  <c r="A636" i="25"/>
  <c r="A637" i="25"/>
  <c r="A638" i="25"/>
  <c r="A639" i="25"/>
  <c r="A640" i="25"/>
  <c r="A641" i="25"/>
  <c r="A642" i="25"/>
  <c r="A643" i="25"/>
  <c r="A644" i="25"/>
  <c r="A645" i="25"/>
  <c r="A646" i="25"/>
  <c r="A647" i="25"/>
  <c r="A648" i="25"/>
  <c r="A649" i="25"/>
  <c r="A650" i="25"/>
  <c r="A651" i="25"/>
  <c r="A652" i="25"/>
  <c r="A653" i="25"/>
  <c r="A654" i="25"/>
  <c r="A655" i="25"/>
  <c r="A656" i="25"/>
  <c r="A657" i="25"/>
  <c r="A658" i="25"/>
  <c r="A659" i="25"/>
  <c r="A660" i="25"/>
  <c r="A661" i="25"/>
  <c r="A662" i="25"/>
  <c r="A663" i="25"/>
  <c r="A664" i="25"/>
  <c r="A665" i="25"/>
  <c r="A666" i="25"/>
  <c r="A667" i="25"/>
  <c r="A668" i="25"/>
  <c r="A669" i="25"/>
  <c r="A670" i="25"/>
  <c r="A671" i="25"/>
  <c r="A672" i="25"/>
  <c r="A673" i="25"/>
  <c r="A674" i="25"/>
  <c r="A675" i="25"/>
  <c r="A676" i="25"/>
  <c r="A677" i="25"/>
  <c r="A678" i="25"/>
  <c r="A679" i="25"/>
  <c r="A680" i="25"/>
  <c r="A681" i="25"/>
  <c r="A682" i="25"/>
  <c r="A683" i="25"/>
  <c r="A684" i="25"/>
  <c r="A685" i="25"/>
  <c r="A686" i="25"/>
  <c r="A687" i="25"/>
  <c r="A688" i="25"/>
  <c r="A689" i="25"/>
  <c r="A690" i="25"/>
  <c r="A691" i="25"/>
  <c r="A692" i="25"/>
  <c r="A693" i="25"/>
  <c r="A694" i="25"/>
  <c r="A695" i="25"/>
  <c r="A696" i="25"/>
  <c r="A697" i="25"/>
  <c r="A698" i="25"/>
  <c r="A699" i="25"/>
  <c r="A700" i="25"/>
  <c r="A701" i="25"/>
  <c r="A702" i="25"/>
  <c r="A703" i="25"/>
  <c r="A704" i="25"/>
  <c r="A705" i="25"/>
  <c r="A706" i="25"/>
  <c r="A707" i="25"/>
  <c r="A708" i="25"/>
  <c r="A709" i="25"/>
  <c r="A710" i="25"/>
  <c r="A711" i="25"/>
  <c r="A712" i="25"/>
  <c r="A713" i="25"/>
  <c r="A714" i="25"/>
  <c r="A715" i="25"/>
  <c r="A716" i="25"/>
  <c r="A717" i="25"/>
  <c r="A718" i="25"/>
  <c r="A719" i="25"/>
  <c r="A720" i="25"/>
  <c r="A721" i="25"/>
  <c r="A722" i="25"/>
  <c r="A723" i="25"/>
  <c r="A724" i="25"/>
  <c r="A725" i="25"/>
  <c r="A726" i="25"/>
  <c r="A727" i="25"/>
  <c r="A728" i="25"/>
  <c r="A729" i="25"/>
  <c r="A730" i="25"/>
  <c r="A731" i="25"/>
  <c r="A732" i="25"/>
  <c r="A733" i="25"/>
  <c r="A734" i="25"/>
  <c r="A735" i="25"/>
  <c r="A736" i="25"/>
  <c r="A737" i="25"/>
  <c r="A738" i="25"/>
  <c r="A739" i="25"/>
  <c r="A740" i="25"/>
  <c r="A741" i="25"/>
  <c r="A742" i="25"/>
  <c r="A743" i="25"/>
  <c r="A744" i="25"/>
  <c r="A745" i="25"/>
  <c r="A746" i="25"/>
  <c r="A747" i="25"/>
  <c r="A748" i="25"/>
  <c r="A749" i="25"/>
  <c r="A750" i="25"/>
  <c r="A751" i="25"/>
  <c r="A752" i="25"/>
  <c r="A753" i="25"/>
  <c r="A754" i="25"/>
  <c r="A755" i="25"/>
  <c r="A756" i="25"/>
  <c r="A757" i="25"/>
  <c r="A758" i="25"/>
  <c r="A759" i="25"/>
  <c r="A760" i="25"/>
  <c r="A761" i="25"/>
  <c r="A762" i="25"/>
  <c r="A763" i="25"/>
  <c r="A764" i="25"/>
  <c r="A765" i="25"/>
  <c r="A766" i="25"/>
  <c r="A767" i="25"/>
  <c r="A768" i="25"/>
  <c r="A769" i="25"/>
  <c r="A770" i="25"/>
  <c r="A771" i="25"/>
  <c r="A772" i="25"/>
  <c r="A773" i="25"/>
  <c r="A774" i="25"/>
  <c r="A775" i="25"/>
  <c r="A776" i="25"/>
  <c r="A777" i="25"/>
  <c r="A778" i="25"/>
  <c r="A779" i="25"/>
  <c r="A780" i="25"/>
  <c r="A781" i="25"/>
  <c r="A782" i="25"/>
  <c r="A783" i="25"/>
  <c r="A784" i="25"/>
  <c r="A785" i="25"/>
  <c r="A786" i="25"/>
  <c r="A787" i="25"/>
  <c r="A788" i="25"/>
  <c r="A789" i="25"/>
  <c r="A790" i="25"/>
  <c r="A791" i="25"/>
  <c r="A792" i="25"/>
  <c r="A793" i="25"/>
  <c r="A794" i="25"/>
  <c r="A795" i="25"/>
  <c r="A796" i="25"/>
  <c r="A797" i="25"/>
  <c r="A798" i="25"/>
  <c r="A799" i="25"/>
  <c r="A800" i="25"/>
  <c r="A801" i="25"/>
  <c r="A802" i="25"/>
  <c r="A803" i="25"/>
  <c r="A804" i="25"/>
  <c r="A805" i="25"/>
  <c r="A806" i="25"/>
  <c r="A807" i="25"/>
  <c r="A808" i="25"/>
  <c r="A809" i="25"/>
  <c r="A810" i="25"/>
  <c r="A811" i="25"/>
  <c r="A812" i="25"/>
  <c r="A813" i="25"/>
  <c r="A814" i="25"/>
  <c r="A815" i="25"/>
  <c r="A816" i="25"/>
  <c r="A817" i="25"/>
  <c r="A818" i="25"/>
  <c r="A819" i="25"/>
  <c r="A820" i="25"/>
  <c r="A821" i="25"/>
  <c r="A822" i="25"/>
  <c r="A823" i="25"/>
  <c r="A824" i="25"/>
  <c r="A825" i="25"/>
  <c r="A826" i="25"/>
  <c r="A827" i="25"/>
  <c r="A828" i="25"/>
  <c r="A829" i="25"/>
  <c r="A830" i="25"/>
  <c r="A831" i="25"/>
  <c r="A832" i="25"/>
  <c r="A833" i="25"/>
  <c r="A834" i="25"/>
  <c r="A835" i="25"/>
  <c r="A836" i="25"/>
  <c r="A837" i="25"/>
  <c r="A838" i="25"/>
  <c r="A839" i="25"/>
  <c r="A840" i="25"/>
  <c r="A841" i="25"/>
  <c r="A842" i="25"/>
  <c r="A843" i="25"/>
  <c r="A844" i="25"/>
  <c r="A845" i="25"/>
  <c r="A846" i="25"/>
  <c r="A847" i="25"/>
  <c r="A848" i="25"/>
  <c r="A849" i="25"/>
  <c r="A850" i="25"/>
  <c r="A851" i="25"/>
  <c r="A852" i="25"/>
  <c r="A853" i="25"/>
  <c r="A854" i="25"/>
  <c r="A855" i="25"/>
  <c r="A856" i="25"/>
  <c r="A857" i="25"/>
  <c r="A858" i="25"/>
  <c r="A859" i="25"/>
  <c r="A860" i="25"/>
  <c r="A861" i="25"/>
  <c r="A862" i="25"/>
  <c r="A863" i="25"/>
  <c r="A864" i="25"/>
  <c r="A865" i="25"/>
  <c r="A866" i="25"/>
  <c r="A867" i="25"/>
  <c r="A868" i="25"/>
  <c r="A869" i="25"/>
  <c r="A870" i="25"/>
  <c r="A871" i="25"/>
  <c r="A872" i="25"/>
  <c r="A873" i="25"/>
  <c r="A874" i="25"/>
  <c r="A875" i="25"/>
  <c r="A876" i="25"/>
  <c r="A877" i="25"/>
  <c r="A878" i="25"/>
  <c r="A879" i="25"/>
  <c r="A880" i="25"/>
  <c r="A881" i="25"/>
  <c r="A882" i="25"/>
  <c r="A883" i="25"/>
  <c r="A884" i="25"/>
  <c r="A885" i="25"/>
  <c r="A886" i="25"/>
  <c r="A887" i="25"/>
  <c r="A888" i="25"/>
  <c r="A889" i="25"/>
  <c r="A890" i="25"/>
  <c r="A891" i="25"/>
  <c r="A892" i="25"/>
  <c r="A893" i="25"/>
  <c r="A894" i="25"/>
  <c r="A895" i="25"/>
  <c r="A896" i="25"/>
  <c r="A897" i="25"/>
  <c r="A898" i="25"/>
  <c r="A899" i="25"/>
  <c r="A900" i="25"/>
  <c r="A901" i="25"/>
  <c r="A902" i="25"/>
  <c r="A903" i="25"/>
  <c r="A904" i="25"/>
  <c r="A905" i="25"/>
  <c r="A906" i="25"/>
  <c r="A907" i="25"/>
  <c r="A908" i="25"/>
  <c r="A909" i="25"/>
  <c r="A910" i="25"/>
  <c r="A911" i="25"/>
  <c r="A912" i="25"/>
  <c r="A913" i="25"/>
  <c r="A914" i="25"/>
  <c r="A915" i="25"/>
  <c r="A916" i="25"/>
  <c r="A917" i="25"/>
  <c r="A918" i="25"/>
  <c r="A919" i="25"/>
  <c r="A920" i="25"/>
  <c r="A921" i="25"/>
  <c r="A922" i="25"/>
  <c r="A923" i="25"/>
  <c r="A924" i="25"/>
  <c r="A925" i="25"/>
  <c r="A926" i="25"/>
  <c r="A927" i="25"/>
  <c r="A928" i="25"/>
  <c r="A929" i="25"/>
  <c r="A930" i="25"/>
  <c r="A931" i="25"/>
  <c r="A932" i="25"/>
  <c r="A933" i="25"/>
  <c r="A934" i="25"/>
  <c r="A935" i="25"/>
  <c r="A936" i="25"/>
  <c r="A937" i="25"/>
  <c r="A938" i="25"/>
  <c r="A939" i="25"/>
  <c r="A940" i="25"/>
  <c r="A941" i="25"/>
  <c r="A942" i="25"/>
  <c r="A943" i="25"/>
  <c r="A944" i="25"/>
  <c r="A945" i="25"/>
  <c r="A946" i="25"/>
  <c r="A947" i="25"/>
  <c r="A948" i="25"/>
  <c r="A949" i="25"/>
  <c r="A950" i="25"/>
  <c r="A951" i="25"/>
  <c r="A952" i="25"/>
  <c r="A953" i="25"/>
  <c r="A954" i="25"/>
  <c r="A955" i="25"/>
  <c r="A956" i="25"/>
  <c r="A957" i="25"/>
  <c r="A958" i="25"/>
  <c r="A959" i="25"/>
  <c r="A960" i="25"/>
  <c r="A961" i="25"/>
  <c r="A962" i="25"/>
  <c r="A963" i="25"/>
  <c r="A964" i="25"/>
  <c r="A965" i="25"/>
  <c r="A966" i="25"/>
  <c r="A967" i="25"/>
  <c r="A968" i="25"/>
  <c r="A969" i="25"/>
  <c r="A970" i="25"/>
  <c r="A971" i="25"/>
  <c r="A972" i="25"/>
  <c r="A973" i="25"/>
  <c r="A974" i="25"/>
  <c r="A975" i="25"/>
  <c r="A976" i="25"/>
  <c r="A977" i="25"/>
  <c r="A978" i="25"/>
  <c r="A979" i="25"/>
  <c r="A980" i="25"/>
  <c r="A981" i="25"/>
  <c r="A982" i="25"/>
  <c r="A983" i="25"/>
  <c r="A984" i="25"/>
  <c r="A985" i="25"/>
  <c r="A986" i="25"/>
  <c r="A987" i="25"/>
  <c r="A988" i="25"/>
  <c r="A989" i="25"/>
  <c r="A990" i="25"/>
  <c r="A991" i="25"/>
  <c r="A992" i="25"/>
  <c r="A993" i="25"/>
  <c r="A994" i="25"/>
  <c r="A995" i="25"/>
  <c r="A996" i="25"/>
  <c r="A997" i="25"/>
  <c r="A998" i="25"/>
  <c r="A999" i="25"/>
  <c r="A1000" i="25"/>
  <c r="A1001" i="25"/>
  <c r="A1002" i="25"/>
  <c r="A1003" i="25"/>
  <c r="A1004" i="25"/>
  <c r="A1005" i="25"/>
  <c r="A1006" i="25"/>
  <c r="A1007" i="25"/>
  <c r="A1008" i="25"/>
  <c r="A1009" i="25"/>
  <c r="A1010" i="25"/>
  <c r="A1011" i="25"/>
  <c r="A1012" i="25"/>
  <c r="A1013" i="25"/>
  <c r="A1014" i="25"/>
  <c r="A1015" i="25"/>
  <c r="A1016" i="25"/>
  <c r="A1017" i="25"/>
  <c r="A1018" i="25"/>
  <c r="A1019" i="25"/>
  <c r="A1020" i="25"/>
  <c r="A1021" i="25"/>
  <c r="A1022" i="25"/>
  <c r="A1023" i="25"/>
  <c r="A1024" i="25"/>
  <c r="A1025" i="25"/>
  <c r="A1026" i="25"/>
  <c r="A1027" i="25"/>
  <c r="A1028" i="25"/>
  <c r="A1029" i="25"/>
  <c r="A1030" i="25"/>
  <c r="A1031" i="25"/>
  <c r="A1032" i="25"/>
  <c r="A1033" i="25"/>
  <c r="A1034" i="25"/>
  <c r="A1035" i="25"/>
  <c r="A1036" i="25"/>
  <c r="A1037" i="25"/>
  <c r="A1038" i="25"/>
  <c r="A1039" i="25"/>
  <c r="A1040" i="25"/>
  <c r="A1041" i="25"/>
  <c r="A1042" i="25"/>
  <c r="A1043" i="25"/>
  <c r="A1044" i="25"/>
  <c r="A1045" i="25"/>
  <c r="A1046" i="25"/>
  <c r="A1047" i="25"/>
  <c r="A1048" i="25"/>
  <c r="A1049" i="25"/>
  <c r="A1050" i="25"/>
  <c r="A1051" i="25"/>
  <c r="A1052" i="25"/>
  <c r="A1053" i="25"/>
  <c r="A1054" i="25"/>
  <c r="A1055" i="25"/>
  <c r="A1056" i="25"/>
  <c r="A1057" i="25"/>
  <c r="A1058" i="25"/>
  <c r="A1059" i="25"/>
  <c r="A1060" i="25"/>
  <c r="A1061" i="25"/>
  <c r="A1062" i="25"/>
  <c r="A1063" i="25"/>
  <c r="A1064" i="25"/>
  <c r="A1065" i="25"/>
  <c r="A1066" i="25"/>
  <c r="A1067" i="25"/>
  <c r="A1068" i="25"/>
  <c r="A1069" i="25"/>
  <c r="A1070" i="25"/>
  <c r="A1071" i="25"/>
  <c r="A1072" i="25"/>
  <c r="A1073" i="25"/>
  <c r="A1074" i="25"/>
  <c r="A1075" i="25"/>
  <c r="A1076" i="25"/>
  <c r="A1077" i="25"/>
  <c r="A1078" i="25"/>
  <c r="A1079" i="25"/>
  <c r="A1080" i="25"/>
  <c r="A1081" i="25"/>
  <c r="A1082" i="25"/>
  <c r="A1083" i="25"/>
  <c r="A1084" i="25"/>
  <c r="A1085" i="25"/>
  <c r="A1086" i="25"/>
  <c r="A1087" i="25"/>
  <c r="A1088" i="25"/>
  <c r="A1089" i="25"/>
  <c r="A1090" i="25"/>
  <c r="A1091" i="25"/>
  <c r="A1092" i="25"/>
  <c r="A1093" i="25"/>
  <c r="A1094" i="25"/>
  <c r="A1095" i="25"/>
  <c r="A1096" i="25"/>
  <c r="A1097" i="25"/>
  <c r="A1098" i="25"/>
  <c r="A1099" i="25"/>
  <c r="A1100" i="25"/>
  <c r="A1101" i="25"/>
  <c r="A1102" i="25"/>
  <c r="A1103" i="25"/>
  <c r="A1104" i="25"/>
  <c r="A1105" i="25"/>
  <c r="A1106" i="25"/>
  <c r="A1107" i="25"/>
  <c r="A1108" i="25"/>
  <c r="A1109" i="25"/>
  <c r="A1110" i="25"/>
  <c r="A1111" i="25"/>
  <c r="A1112" i="25"/>
  <c r="A1113" i="25"/>
  <c r="A1114" i="25"/>
  <c r="A1115" i="25"/>
  <c r="A1116" i="25"/>
  <c r="A1117" i="25"/>
  <c r="A1118" i="25"/>
  <c r="A1119" i="25"/>
  <c r="A1120" i="25"/>
  <c r="A1121" i="25"/>
  <c r="A1122" i="25"/>
  <c r="A1123" i="25"/>
  <c r="A1124" i="25"/>
  <c r="A43" i="25"/>
  <c r="N31" i="25"/>
  <c r="N9" i="25"/>
  <c r="N30" i="25"/>
  <c r="N29" i="25"/>
  <c r="N20" i="25"/>
  <c r="N19" i="25"/>
  <c r="N11" i="25"/>
  <c r="N10" i="25"/>
  <c r="N21" i="25"/>
  <c r="N15" i="25"/>
  <c r="N12" i="25"/>
  <c r="N28" i="25"/>
  <c r="N17" i="25"/>
  <c r="N22" i="25"/>
  <c r="N18" i="25"/>
  <c r="N16" i="25"/>
  <c r="N14" i="25"/>
  <c r="N23" i="25"/>
  <c r="N27" i="25"/>
  <c r="N26" i="25"/>
  <c r="N13" i="25"/>
  <c r="N25" i="25"/>
  <c r="N24" i="25"/>
  <c r="J31" i="25"/>
  <c r="J9" i="25"/>
  <c r="J30" i="25"/>
  <c r="J29" i="25"/>
  <c r="J28" i="25"/>
  <c r="J21" i="25"/>
  <c r="J11" i="25"/>
  <c r="J10" i="25"/>
  <c r="J27" i="25"/>
  <c r="J18" i="25"/>
  <c r="J13" i="25"/>
  <c r="J24" i="25"/>
  <c r="J17" i="25"/>
  <c r="J19" i="25"/>
  <c r="J20" i="25"/>
  <c r="J16" i="25"/>
  <c r="J14" i="25"/>
  <c r="J15" i="25"/>
  <c r="J26" i="25"/>
  <c r="J25" i="25"/>
  <c r="J12" i="25"/>
  <c r="J23" i="25"/>
  <c r="J22" i="25"/>
  <c r="A31" i="25"/>
  <c r="A9" i="25"/>
  <c r="A25" i="25"/>
  <c r="A13" i="25"/>
  <c r="A27" i="25"/>
  <c r="A28" i="25"/>
  <c r="A15" i="25"/>
  <c r="A14" i="25"/>
  <c r="A16" i="25"/>
  <c r="A19" i="25"/>
  <c r="A21" i="25"/>
  <c r="A18" i="25"/>
  <c r="A26" i="25"/>
  <c r="A12" i="25"/>
  <c r="A17" i="25"/>
  <c r="A23" i="25"/>
  <c r="A10" i="25"/>
  <c r="A11" i="25"/>
  <c r="A20" i="25"/>
  <c r="A22" i="25"/>
  <c r="A29" i="25"/>
  <c r="A30" i="25"/>
  <c r="A24" i="25"/>
  <c r="C7" i="24"/>
  <c r="D189" i="21"/>
  <c r="D188" i="21"/>
  <c r="D187" i="21"/>
  <c r="D186" i="21"/>
  <c r="D185" i="21"/>
  <c r="D184" i="21"/>
  <c r="D183" i="21"/>
  <c r="D182" i="21"/>
  <c r="D181" i="21"/>
  <c r="D180" i="21"/>
  <c r="D179" i="21"/>
  <c r="D178" i="21"/>
  <c r="D177" i="21"/>
  <c r="D176" i="21"/>
  <c r="D175" i="21"/>
  <c r="D174" i="21"/>
  <c r="D173" i="21"/>
  <c r="D169" i="21"/>
  <c r="D168" i="21"/>
  <c r="D167" i="21"/>
  <c r="D165" i="21"/>
  <c r="H168" i="21"/>
  <c r="D164" i="21"/>
  <c r="H167" i="21"/>
  <c r="D159" i="21"/>
  <c r="H153" i="21"/>
  <c r="C6" i="24" s="1"/>
  <c r="D160" i="21"/>
  <c r="H152" i="21"/>
  <c r="C5" i="24" s="1"/>
  <c r="D163" i="21"/>
  <c r="H166" i="21"/>
  <c r="D158" i="21"/>
  <c r="H165" i="21"/>
  <c r="D162" i="21"/>
  <c r="H164" i="21"/>
  <c r="D161" i="21"/>
  <c r="H163" i="21"/>
  <c r="D157" i="21"/>
  <c r="H162" i="21"/>
  <c r="D155" i="21"/>
  <c r="H161" i="21"/>
  <c r="D153" i="21"/>
  <c r="H160" i="21"/>
  <c r="D152" i="21"/>
  <c r="H159" i="21"/>
  <c r="D154" i="21"/>
  <c r="H158" i="21"/>
  <c r="D156" i="21"/>
  <c r="H157" i="21"/>
  <c r="D166" i="21"/>
  <c r="H156" i="21"/>
  <c r="D171" i="21"/>
  <c r="H155" i="21"/>
  <c r="D172" i="21"/>
  <c r="H154" i="21"/>
  <c r="D170" i="21"/>
  <c r="U423" i="21"/>
  <c r="U422" i="21"/>
  <c r="U421" i="21"/>
  <c r="U420" i="21"/>
  <c r="U419" i="21"/>
  <c r="U418" i="21"/>
  <c r="U417" i="21"/>
  <c r="U416" i="21"/>
  <c r="G142" i="21"/>
  <c r="G133" i="21"/>
  <c r="G138" i="21"/>
  <c r="G139" i="21"/>
  <c r="G136" i="21"/>
  <c r="G132" i="21"/>
  <c r="G140" i="21"/>
  <c r="G141" i="21"/>
  <c r="G134" i="21"/>
  <c r="G130" i="21"/>
  <c r="C58" i="24" s="1"/>
  <c r="C133" i="21"/>
  <c r="G137" i="21"/>
  <c r="C132" i="21"/>
  <c r="G135" i="21"/>
  <c r="C129" i="21"/>
  <c r="C53" i="24" s="1"/>
  <c r="G129" i="21"/>
  <c r="C57" i="24" s="1"/>
  <c r="C131" i="21"/>
  <c r="G131" i="21"/>
  <c r="C59" i="24" s="1"/>
  <c r="C130" i="21"/>
  <c r="C54" i="24" s="1"/>
  <c r="G121" i="21"/>
  <c r="G116" i="21"/>
  <c r="G119" i="21"/>
  <c r="G117" i="21"/>
  <c r="G120" i="21"/>
  <c r="C117" i="21"/>
  <c r="G118" i="21"/>
  <c r="C116" i="21"/>
  <c r="G115" i="21"/>
  <c r="C113" i="21"/>
  <c r="G113" i="21"/>
  <c r="C48" i="24" s="1"/>
  <c r="C115" i="21"/>
  <c r="G114" i="21"/>
  <c r="C50" i="24" s="1"/>
  <c r="C114" i="21"/>
  <c r="G102" i="21"/>
  <c r="G99" i="21"/>
  <c r="G92" i="21"/>
  <c r="C41" i="24" s="1"/>
  <c r="G94" i="21"/>
  <c r="G93" i="21"/>
  <c r="C42" i="24" s="1"/>
  <c r="G95" i="21"/>
  <c r="C97" i="21"/>
  <c r="G97" i="21"/>
  <c r="C96" i="21"/>
  <c r="G96" i="21"/>
  <c r="C91" i="21"/>
  <c r="C36" i="24" s="1"/>
  <c r="G100" i="21"/>
  <c r="C95" i="21"/>
  <c r="G98" i="21"/>
  <c r="C93" i="21"/>
  <c r="G101" i="21"/>
  <c r="C94" i="21"/>
  <c r="G91" i="21"/>
  <c r="C40" i="24" s="1"/>
  <c r="C92" i="21"/>
  <c r="C37" i="24" s="1"/>
  <c r="G83" i="21"/>
  <c r="G82" i="21"/>
  <c r="G77" i="21"/>
  <c r="G74" i="21"/>
  <c r="G73" i="21"/>
  <c r="G71" i="21"/>
  <c r="G70" i="21"/>
  <c r="G72" i="21"/>
  <c r="G76" i="21"/>
  <c r="G78" i="21"/>
  <c r="G81" i="21"/>
  <c r="G79" i="21"/>
  <c r="G80" i="21"/>
  <c r="G75" i="21"/>
  <c r="C62" i="21"/>
  <c r="C58" i="21"/>
  <c r="C57" i="21"/>
  <c r="C55" i="21"/>
  <c r="C53" i="21"/>
  <c r="C50" i="21"/>
  <c r="C49" i="21"/>
  <c r="C51" i="21"/>
  <c r="C54" i="21"/>
  <c r="G53" i="21"/>
  <c r="C56" i="21"/>
  <c r="G49" i="21"/>
  <c r="C20" i="24" s="1"/>
  <c r="C52" i="21"/>
  <c r="G50" i="21"/>
  <c r="C59" i="21"/>
  <c r="G51" i="21"/>
  <c r="C60" i="21"/>
  <c r="G52" i="21"/>
  <c r="C61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0" i="21"/>
  <c r="C9" i="21"/>
  <c r="C13" i="21"/>
  <c r="C12" i="21"/>
  <c r="C11" i="21"/>
  <c r="D107" i="30"/>
  <c r="D127" i="30"/>
  <c r="D112" i="30"/>
  <c r="D73" i="30"/>
  <c r="D68" i="30"/>
  <c r="H1142" i="25"/>
  <c r="H1137" i="25"/>
  <c r="H1136" i="25"/>
  <c r="H1139" i="25"/>
  <c r="H1138" i="25"/>
  <c r="H1143" i="25"/>
  <c r="H1140" i="25"/>
  <c r="H1141" i="25"/>
  <c r="H1147" i="25"/>
  <c r="H1146" i="25"/>
  <c r="H1148" i="25"/>
  <c r="H1150" i="25"/>
  <c r="H1149" i="25"/>
  <c r="H1151" i="25"/>
  <c r="H1144" i="25"/>
  <c r="H1152" i="25"/>
  <c r="H1145" i="25"/>
  <c r="C131" i="24" s="1"/>
  <c r="Q3765" i="25"/>
  <c r="Q3764" i="25"/>
  <c r="Q1487" i="25"/>
  <c r="Q3763" i="25"/>
  <c r="Q1232" i="25"/>
  <c r="Q1203" i="25"/>
  <c r="Q1337" i="25"/>
  <c r="Q3762" i="25"/>
  <c r="Q3761" i="25"/>
  <c r="Q3760" i="25"/>
  <c r="Q3759" i="25"/>
  <c r="Q3758" i="25"/>
  <c r="Q3757" i="25"/>
  <c r="Q3756" i="25"/>
  <c r="Q3755" i="25"/>
  <c r="Q3754" i="25"/>
  <c r="Q3753" i="25"/>
  <c r="Q1336" i="25"/>
  <c r="Q3752" i="25"/>
  <c r="Q3751" i="25"/>
  <c r="Q3750" i="25"/>
  <c r="Q3749" i="25"/>
  <c r="Q3748" i="25"/>
  <c r="Q3747" i="25"/>
  <c r="Q3746" i="25"/>
  <c r="Q3745" i="25"/>
  <c r="Q3744" i="25"/>
  <c r="Q3743" i="25"/>
  <c r="Q3742" i="25"/>
  <c r="Q3741" i="25"/>
  <c r="Q3740" i="25"/>
  <c r="Q3739" i="25"/>
  <c r="Q3738" i="25"/>
  <c r="Q3737" i="25"/>
  <c r="Q3736" i="25"/>
  <c r="Q3735" i="25"/>
  <c r="Q3734" i="25"/>
  <c r="Q3733" i="25"/>
  <c r="Q3732" i="25"/>
  <c r="Q3731" i="25"/>
  <c r="Q3730" i="25"/>
  <c r="Q3729" i="25"/>
  <c r="Q3728" i="25"/>
  <c r="Q3727" i="25"/>
  <c r="Q3726" i="25"/>
  <c r="Q3725" i="25"/>
  <c r="Q3724" i="25"/>
  <c r="Q3723" i="25"/>
  <c r="Q3722" i="25"/>
  <c r="Q3721" i="25"/>
  <c r="Q3720" i="25"/>
  <c r="Q3719" i="25"/>
  <c r="Q3718" i="25"/>
  <c r="Q3717" i="25"/>
  <c r="Q3716" i="25"/>
  <c r="Q3715" i="25"/>
  <c r="Q3714" i="25"/>
  <c r="Q3713" i="25"/>
  <c r="Q3712" i="25"/>
  <c r="Q3711" i="25"/>
  <c r="Q3710" i="25"/>
  <c r="Q3709" i="25"/>
  <c r="Q3708" i="25"/>
  <c r="Q1486" i="25"/>
  <c r="Q3707" i="25"/>
  <c r="Q3706" i="25"/>
  <c r="Q3705" i="25"/>
  <c r="Q3704" i="25"/>
  <c r="Q3703" i="25"/>
  <c r="Q3702" i="25"/>
  <c r="Q3701" i="25"/>
  <c r="Q3700" i="25"/>
  <c r="Q3699" i="25"/>
  <c r="Q1485" i="25"/>
  <c r="Q3698" i="25"/>
  <c r="Q3697" i="25"/>
  <c r="Q3696" i="25"/>
  <c r="Q3695" i="25"/>
  <c r="Q3694" i="25"/>
  <c r="Q3693" i="25"/>
  <c r="Q3692" i="25"/>
  <c r="Q3691" i="25"/>
  <c r="Q3690" i="25"/>
  <c r="Q3689" i="25"/>
  <c r="Q3688" i="25"/>
  <c r="Q3687" i="25"/>
  <c r="Q3686" i="25"/>
  <c r="Q3685" i="25"/>
  <c r="Q3684" i="25"/>
  <c r="Q3683" i="25"/>
  <c r="Q3682" i="25"/>
  <c r="Q3681" i="25"/>
  <c r="Q3680" i="25"/>
  <c r="Q3679" i="25"/>
  <c r="Q3678" i="25"/>
  <c r="Q3677" i="25"/>
  <c r="Q3676" i="25"/>
  <c r="Q3675" i="25"/>
  <c r="Q3674" i="25"/>
  <c r="Q3673" i="25"/>
  <c r="Q3672" i="25"/>
  <c r="Q3671" i="25"/>
  <c r="Q3670" i="25"/>
  <c r="Q3669" i="25"/>
  <c r="Q3668" i="25"/>
  <c r="Q3667" i="25"/>
  <c r="Q3666" i="25"/>
  <c r="Q3665" i="25"/>
  <c r="Q3664" i="25"/>
  <c r="Q3663" i="25"/>
  <c r="Q3662" i="25"/>
  <c r="Q3661" i="25"/>
  <c r="Q3660" i="25"/>
  <c r="Q3659" i="25"/>
  <c r="Q3658" i="25"/>
  <c r="Q3657" i="25"/>
  <c r="Q3656" i="25"/>
  <c r="Q3655" i="25"/>
  <c r="Q3654" i="25"/>
  <c r="Q3653" i="25"/>
  <c r="Q3652" i="25"/>
  <c r="Q3651" i="25"/>
  <c r="Q3650" i="25"/>
  <c r="Q3649" i="25"/>
  <c r="Q3648" i="25"/>
  <c r="Q3647" i="25"/>
  <c r="Q3646" i="25"/>
  <c r="Q3645" i="25"/>
  <c r="Q3644" i="25"/>
  <c r="Q3643" i="25"/>
  <c r="Q3642" i="25"/>
  <c r="Q3641" i="25"/>
  <c r="Q3640" i="25"/>
  <c r="Q3639" i="25"/>
  <c r="Q3638" i="25"/>
  <c r="Q3637" i="25"/>
  <c r="Q3636" i="25"/>
  <c r="Q3635" i="25"/>
  <c r="Q3634" i="25"/>
  <c r="Q3633" i="25"/>
  <c r="Q3632" i="25"/>
  <c r="Q3631" i="25"/>
  <c r="Q3630" i="25"/>
  <c r="Q3629" i="25"/>
  <c r="Q3628" i="25"/>
  <c r="Q3627" i="25"/>
  <c r="Q3626" i="25"/>
  <c r="Q3625" i="25"/>
  <c r="Q3624" i="25"/>
  <c r="Q3623" i="25"/>
  <c r="Q3622" i="25"/>
  <c r="Q3621" i="25"/>
  <c r="Q3620" i="25"/>
  <c r="Q1484" i="25"/>
  <c r="Q3619" i="25"/>
  <c r="Q3618" i="25"/>
  <c r="Q3617" i="25"/>
  <c r="Q3616" i="25"/>
  <c r="Q3615" i="25"/>
  <c r="Q3614" i="25"/>
  <c r="Q3613" i="25"/>
  <c r="Q3612" i="25"/>
  <c r="Q3611" i="25"/>
  <c r="Q3610" i="25"/>
  <c r="Q3609" i="25"/>
  <c r="Q3608" i="25"/>
  <c r="Q3607" i="25"/>
  <c r="Q3606" i="25"/>
  <c r="Q3605" i="25"/>
  <c r="Q3604" i="25"/>
  <c r="Q3603" i="25"/>
  <c r="Q1250" i="25"/>
  <c r="Q3602" i="25"/>
  <c r="Q1195" i="25"/>
  <c r="Q3601" i="25"/>
  <c r="Q3600" i="25"/>
  <c r="Q3599" i="25"/>
  <c r="Q3598" i="25"/>
  <c r="Q1483" i="25"/>
  <c r="Q3597" i="25"/>
  <c r="Q3596" i="25"/>
  <c r="Q3595" i="25"/>
  <c r="Q3594" i="25"/>
  <c r="Q3593" i="25"/>
  <c r="Q1482" i="25"/>
  <c r="Q3592" i="25"/>
  <c r="Q1335" i="25"/>
  <c r="Q3591" i="25"/>
  <c r="Q3590" i="25"/>
  <c r="Q3589" i="25"/>
  <c r="Q3588" i="25"/>
  <c r="Q3587" i="25"/>
  <c r="Q3586" i="25"/>
  <c r="Q3585" i="25"/>
  <c r="Q3584" i="25"/>
  <c r="Q3583" i="25"/>
  <c r="Q3582" i="25"/>
  <c r="Q3581" i="25"/>
  <c r="Q3580" i="25"/>
  <c r="Q3579" i="25"/>
  <c r="Q3578" i="25"/>
  <c r="Q3577" i="25"/>
  <c r="Q3576" i="25"/>
  <c r="Q3575" i="25"/>
  <c r="Q3574" i="25"/>
  <c r="Q3573" i="25"/>
  <c r="Q3572" i="25"/>
  <c r="Q3571" i="25"/>
  <c r="Q3570" i="25"/>
  <c r="Q3569" i="25"/>
  <c r="Q3568" i="25"/>
  <c r="Q3567" i="25"/>
  <c r="Q3566" i="25"/>
  <c r="Q3565" i="25"/>
  <c r="Q3564" i="25"/>
  <c r="Q3563" i="25"/>
  <c r="Q3562" i="25"/>
  <c r="Q3561" i="25"/>
  <c r="Q3560" i="25"/>
  <c r="Q3559" i="25"/>
  <c r="Q3558" i="25"/>
  <c r="Q3557" i="25"/>
  <c r="Q3556" i="25"/>
  <c r="Q3555" i="25"/>
  <c r="Q3554" i="25"/>
  <c r="Q3553" i="25"/>
  <c r="Q3552" i="25"/>
  <c r="Q3551" i="25"/>
  <c r="Q3550" i="25"/>
  <c r="Q3549" i="25"/>
  <c r="Q3548" i="25"/>
  <c r="Q3547" i="25"/>
  <c r="Q3546" i="25"/>
  <c r="Q3545" i="25"/>
  <c r="Q3544" i="25"/>
  <c r="Q3543" i="25"/>
  <c r="Q3542" i="25"/>
  <c r="Q3541" i="25"/>
  <c r="Q3540" i="25"/>
  <c r="Q3539" i="25"/>
  <c r="Q3538" i="25"/>
  <c r="Q3537" i="25"/>
  <c r="Q3536" i="25"/>
  <c r="Q3535" i="25"/>
  <c r="Q3534" i="25"/>
  <c r="Q3533" i="25"/>
  <c r="Q3532" i="25"/>
  <c r="Q3531" i="25"/>
  <c r="Q3530" i="25"/>
  <c r="Q3529" i="25"/>
  <c r="Q3528" i="25"/>
  <c r="Q3527" i="25"/>
  <c r="Q3526" i="25"/>
  <c r="Q3525" i="25"/>
  <c r="Q3524" i="25"/>
  <c r="Q3523" i="25"/>
  <c r="Q3522" i="25"/>
  <c r="Q3521" i="25"/>
  <c r="Q3520" i="25"/>
  <c r="Q3519" i="25"/>
  <c r="Q3518" i="25"/>
  <c r="Q3517" i="25"/>
  <c r="Q3516" i="25"/>
  <c r="Q3515" i="25"/>
  <c r="Q3514" i="25"/>
  <c r="Q3513" i="25"/>
  <c r="Q3512" i="25"/>
  <c r="Q3511" i="25"/>
  <c r="Q3510" i="25"/>
  <c r="Q3509" i="25"/>
  <c r="Q3508" i="25"/>
  <c r="Q3507" i="25"/>
  <c r="Q3506" i="25"/>
  <c r="Q3505" i="25"/>
  <c r="Q3504" i="25"/>
  <c r="Q3503" i="25"/>
  <c r="Q3502" i="25"/>
  <c r="Q3501" i="25"/>
  <c r="Q3500" i="25"/>
  <c r="Q3499" i="25"/>
  <c r="Q3498" i="25"/>
  <c r="Q3497" i="25"/>
  <c r="Q3496" i="25"/>
  <c r="Q3495" i="25"/>
  <c r="Q1334" i="25"/>
  <c r="Q3494" i="25"/>
  <c r="Q3493" i="25"/>
  <c r="Q3492" i="25"/>
  <c r="Q3491" i="25"/>
  <c r="Q3490" i="25"/>
  <c r="Q3489" i="25"/>
  <c r="Q3488" i="25"/>
  <c r="Q3487" i="25"/>
  <c r="Q3486" i="25"/>
  <c r="Q3485" i="25"/>
  <c r="Q3484" i="25"/>
  <c r="Q3483" i="25"/>
  <c r="Q3482" i="25"/>
  <c r="Q3481" i="25"/>
  <c r="Q3480" i="25"/>
  <c r="Q3479" i="25"/>
  <c r="Q3478" i="25"/>
  <c r="Q3477" i="25"/>
  <c r="Q3476" i="25"/>
  <c r="Q3475" i="25"/>
  <c r="Q3474" i="25"/>
  <c r="Q3473" i="25"/>
  <c r="Q3472" i="25"/>
  <c r="Q3471" i="25"/>
  <c r="Q3470" i="25"/>
  <c r="Q3469" i="25"/>
  <c r="Q3468" i="25"/>
  <c r="Q3467" i="25"/>
  <c r="Q3466" i="25"/>
  <c r="Q3465" i="25"/>
  <c r="Q3464" i="25"/>
  <c r="Q3463" i="25"/>
  <c r="Q3462" i="25"/>
  <c r="Q3461" i="25"/>
  <c r="Q3460" i="25"/>
  <c r="Q3459" i="25"/>
  <c r="Q3458" i="25"/>
  <c r="Q3457" i="25"/>
  <c r="Q3456" i="25"/>
  <c r="Q3455" i="25"/>
  <c r="Q3454" i="25"/>
  <c r="Q3453" i="25"/>
  <c r="Q3452" i="25"/>
  <c r="Q3451" i="25"/>
  <c r="Q3450" i="25"/>
  <c r="Q3449" i="25"/>
  <c r="Q3448" i="25"/>
  <c r="Q3447" i="25"/>
  <c r="Q3446" i="25"/>
  <c r="Q3445" i="25"/>
  <c r="Q3444" i="25"/>
  <c r="Q3443" i="25"/>
  <c r="Q3442" i="25"/>
  <c r="Q3441" i="25"/>
  <c r="Q3440" i="25"/>
  <c r="Q3439" i="25"/>
  <c r="Q3438" i="25"/>
  <c r="Q3437" i="25"/>
  <c r="Q3436" i="25"/>
  <c r="Q3435" i="25"/>
  <c r="Q3434" i="25"/>
  <c r="Q3433" i="25"/>
  <c r="Q3432" i="25"/>
  <c r="Q3431" i="25"/>
  <c r="Q3430" i="25"/>
  <c r="Q3429" i="25"/>
  <c r="Q3428" i="25"/>
  <c r="Q3427" i="25"/>
  <c r="Q3426" i="25"/>
  <c r="Q3425" i="25"/>
  <c r="Q3424" i="25"/>
  <c r="Q3423" i="25"/>
  <c r="Q3422" i="25"/>
  <c r="Q3421" i="25"/>
  <c r="Q3420" i="25"/>
  <c r="Q3419" i="25"/>
  <c r="Q3418" i="25"/>
  <c r="Q3417" i="25"/>
  <c r="Q3416" i="25"/>
  <c r="Q1481" i="25"/>
  <c r="Q3415" i="25"/>
  <c r="Q1480" i="25"/>
  <c r="Q3414" i="25"/>
  <c r="Q3413" i="25"/>
  <c r="Q1479" i="25"/>
  <c r="Q3412" i="25"/>
  <c r="Q3411" i="25"/>
  <c r="Q3410" i="25"/>
  <c r="Q3409" i="25"/>
  <c r="Q3408" i="25"/>
  <c r="Q3407" i="25"/>
  <c r="Q3406" i="25"/>
  <c r="Q3405" i="25"/>
  <c r="Q3404" i="25"/>
  <c r="Q3403" i="25"/>
  <c r="Q3402" i="25"/>
  <c r="Q3401" i="25"/>
  <c r="Q3400" i="25"/>
  <c r="Q3399" i="25"/>
  <c r="Q3398" i="25"/>
  <c r="Q3397" i="25"/>
  <c r="Q3396" i="25"/>
  <c r="Q3395" i="25"/>
  <c r="Q1478" i="25"/>
  <c r="Q1333" i="25"/>
  <c r="Q3394" i="25"/>
  <c r="Q3393" i="25"/>
  <c r="Q3392" i="25"/>
  <c r="Q3391" i="25"/>
  <c r="Q3390" i="25"/>
  <c r="Q3389" i="25"/>
  <c r="Q1477" i="25"/>
  <c r="Q3388" i="25"/>
  <c r="Q3387" i="25"/>
  <c r="Q3386" i="25"/>
  <c r="Q3385" i="25"/>
  <c r="Q1476" i="25"/>
  <c r="Q3384" i="25"/>
  <c r="Q3383" i="25"/>
  <c r="Q3382" i="25"/>
  <c r="Q3381" i="25"/>
  <c r="Q3380" i="25"/>
  <c r="Q3379" i="25"/>
  <c r="Q3378" i="25"/>
  <c r="Q3377" i="25"/>
  <c r="Q3376" i="25"/>
  <c r="Q3375" i="25"/>
  <c r="Q3374" i="25"/>
  <c r="Q3373" i="25"/>
  <c r="Q3372" i="25"/>
  <c r="Q3371" i="25"/>
  <c r="Q3370" i="25"/>
  <c r="Q3369" i="25"/>
  <c r="Q3368" i="25"/>
  <c r="Q3367" i="25"/>
  <c r="Q3366" i="25"/>
  <c r="Q3365" i="25"/>
  <c r="Q3364" i="25"/>
  <c r="Q3363" i="25"/>
  <c r="Q3362" i="25"/>
  <c r="Q3361" i="25"/>
  <c r="Q3360" i="25"/>
  <c r="Q3359" i="25"/>
  <c r="Q3358" i="25"/>
  <c r="Q3357" i="25"/>
  <c r="Q3356" i="25"/>
  <c r="Q3355" i="25"/>
  <c r="Q3354" i="25"/>
  <c r="Q3353" i="25"/>
  <c r="Q3352" i="25"/>
  <c r="Q3351" i="25"/>
  <c r="Q3350" i="25"/>
  <c r="Q3349" i="25"/>
  <c r="Q3348" i="25"/>
  <c r="Q3347" i="25"/>
  <c r="Q3346" i="25"/>
  <c r="Q3345" i="25"/>
  <c r="Q3344" i="25"/>
  <c r="Q3343" i="25"/>
  <c r="Q3342" i="25"/>
  <c r="Q3341" i="25"/>
  <c r="Q3340" i="25"/>
  <c r="Q3339" i="25"/>
  <c r="Q3338" i="25"/>
  <c r="Q3337" i="25"/>
  <c r="Q3336" i="25"/>
  <c r="Q3335" i="25"/>
  <c r="Q3334" i="25"/>
  <c r="Q3333" i="25"/>
  <c r="Q3332" i="25"/>
  <c r="Q3331" i="25"/>
  <c r="Q3330" i="25"/>
  <c r="Q3329" i="25"/>
  <c r="Q3328" i="25"/>
  <c r="Q3327" i="25"/>
  <c r="Q3326" i="25"/>
  <c r="Q3325" i="25"/>
  <c r="Q3324" i="25"/>
  <c r="Q1475" i="25"/>
  <c r="Q3323" i="25"/>
  <c r="Q3322" i="25"/>
  <c r="Q3321" i="25"/>
  <c r="Q3320" i="25"/>
  <c r="Q3319" i="25"/>
  <c r="Q3318" i="25"/>
  <c r="Q3317" i="25"/>
  <c r="Q3316" i="25"/>
  <c r="Q3315" i="25"/>
  <c r="Q3314" i="25"/>
  <c r="Q3313" i="25"/>
  <c r="Q3312" i="25"/>
  <c r="Q3311" i="25"/>
  <c r="Q3310" i="25"/>
  <c r="Q3309" i="25"/>
  <c r="Q3308" i="25"/>
  <c r="Q3307" i="25"/>
  <c r="Q3306" i="25"/>
  <c r="Q3305" i="25"/>
  <c r="Q3304" i="25"/>
  <c r="Q3303" i="25"/>
  <c r="Q3302" i="25"/>
  <c r="Q3301" i="25"/>
  <c r="Q1474" i="25"/>
  <c r="Q3300" i="25"/>
  <c r="Q3299" i="25"/>
  <c r="Q3298" i="25"/>
  <c r="Q3297" i="25"/>
  <c r="Q3296" i="25"/>
  <c r="Q3295" i="25"/>
  <c r="Q3294" i="25"/>
  <c r="Q3293" i="25"/>
  <c r="Q3292" i="25"/>
  <c r="Q3291" i="25"/>
  <c r="Q3290" i="25"/>
  <c r="Q3289" i="25"/>
  <c r="Q3288" i="25"/>
  <c r="Q3287" i="25"/>
  <c r="Q3286" i="25"/>
  <c r="Q3285" i="25"/>
  <c r="Q3284" i="25"/>
  <c r="Q3283" i="25"/>
  <c r="Q3282" i="25"/>
  <c r="Q3281" i="25"/>
  <c r="Q3280" i="25"/>
  <c r="Q3279" i="25"/>
  <c r="Q3278" i="25"/>
  <c r="Q3277" i="25"/>
  <c r="Q3276" i="25"/>
  <c r="Q3275" i="25"/>
  <c r="Q3274" i="25"/>
  <c r="Q3273" i="25"/>
  <c r="Q3272" i="25"/>
  <c r="Q3271" i="25"/>
  <c r="Q3270" i="25"/>
  <c r="Q3269" i="25"/>
  <c r="Q3268" i="25"/>
  <c r="Q3267" i="25"/>
  <c r="Q3266" i="25"/>
  <c r="Q3265" i="25"/>
  <c r="Q3264" i="25"/>
  <c r="Q3263" i="25"/>
  <c r="Q3262" i="25"/>
  <c r="Q3261" i="25"/>
  <c r="Q3260" i="25"/>
  <c r="Q1473" i="25"/>
  <c r="Q3259" i="25"/>
  <c r="Q1472" i="25"/>
  <c r="Q3258" i="25"/>
  <c r="Q3257" i="25"/>
  <c r="Q3256" i="25"/>
  <c r="Q3255" i="25"/>
  <c r="Q3254" i="25"/>
  <c r="Q3253" i="25"/>
  <c r="Q3252" i="25"/>
  <c r="Q3251" i="25"/>
  <c r="Q3250" i="25"/>
  <c r="Q3249" i="25"/>
  <c r="Q3248" i="25"/>
  <c r="Q1471" i="25"/>
  <c r="Q3247" i="25"/>
  <c r="Q3246" i="25"/>
  <c r="Q3245" i="25"/>
  <c r="Q3244" i="25"/>
  <c r="Q3243" i="25"/>
  <c r="Q1470" i="25"/>
  <c r="Q3242" i="25"/>
  <c r="Q3241" i="25"/>
  <c r="Q1295" i="25"/>
  <c r="Q3240" i="25"/>
  <c r="Q3239" i="25"/>
  <c r="Q3238" i="25"/>
  <c r="Q3237" i="25"/>
  <c r="Q3236" i="25"/>
  <c r="Q3235" i="25"/>
  <c r="Q3234" i="25"/>
  <c r="Q3233" i="25"/>
  <c r="Q3232" i="25"/>
  <c r="Q3231" i="25"/>
  <c r="Q3230" i="25"/>
  <c r="Q3229" i="25"/>
  <c r="Q3228" i="25"/>
  <c r="Q3227" i="25"/>
  <c r="Q3226" i="25"/>
  <c r="Q3225" i="25"/>
  <c r="Q3224" i="25"/>
  <c r="Q3223" i="25"/>
  <c r="Q3222" i="25"/>
  <c r="Q3221" i="25"/>
  <c r="Q3220" i="25"/>
  <c r="Q3219" i="25"/>
  <c r="Q3218" i="25"/>
  <c r="Q3217" i="25"/>
  <c r="Q3216" i="25"/>
  <c r="Q3215" i="25"/>
  <c r="Q3214" i="25"/>
  <c r="Q3213" i="25"/>
  <c r="Q3212" i="25"/>
  <c r="Q3211" i="25"/>
  <c r="Q3210" i="25"/>
  <c r="Q3209" i="25"/>
  <c r="Q3208" i="25"/>
  <c r="Q3207" i="25"/>
  <c r="Q3206" i="25"/>
  <c r="Q3205" i="25"/>
  <c r="Q3204" i="25"/>
  <c r="Q3203" i="25"/>
  <c r="Q3202" i="25"/>
  <c r="Q3201" i="25"/>
  <c r="Q3200" i="25"/>
  <c r="Q3199" i="25"/>
  <c r="Q3198" i="25"/>
  <c r="Q3197" i="25"/>
  <c r="Q3196" i="25"/>
  <c r="Q3195" i="25"/>
  <c r="Q1469" i="25"/>
  <c r="Q3194" i="25"/>
  <c r="Q3193" i="25"/>
  <c r="Q3192" i="25"/>
  <c r="Q3191" i="25"/>
  <c r="Q3190" i="25"/>
  <c r="Q3189" i="25"/>
  <c r="Q3188" i="25"/>
  <c r="Q3187" i="25"/>
  <c r="Q3186" i="25"/>
  <c r="Q3185" i="25"/>
  <c r="Q3184" i="25"/>
  <c r="Q3183" i="25"/>
  <c r="Q3182" i="25"/>
  <c r="Q3181" i="25"/>
  <c r="Q3180" i="25"/>
  <c r="Q3179" i="25"/>
  <c r="Q3178" i="25"/>
  <c r="Q3177" i="25"/>
  <c r="Q3176" i="25"/>
  <c r="Q3175" i="25"/>
  <c r="Q1468" i="25"/>
  <c r="Q3174" i="25"/>
  <c r="Q3173" i="25"/>
  <c r="Q3172" i="25"/>
  <c r="Q3171" i="25"/>
  <c r="Q3170" i="25"/>
  <c r="Q3169" i="25"/>
  <c r="Q3168" i="25"/>
  <c r="Q3167" i="25"/>
  <c r="Q3166" i="25"/>
  <c r="Q3165" i="25"/>
  <c r="Q3164" i="25"/>
  <c r="Q3163" i="25"/>
  <c r="Q3162" i="25"/>
  <c r="Q3161" i="25"/>
  <c r="Q3160" i="25"/>
  <c r="Q3159" i="25"/>
  <c r="Q3158" i="25"/>
  <c r="Q3157" i="25"/>
  <c r="Q3156" i="25"/>
  <c r="Q3155" i="25"/>
  <c r="Q3154" i="25"/>
  <c r="Q3153" i="25"/>
  <c r="Q3152" i="25"/>
  <c r="Q3151" i="25"/>
  <c r="Q3150" i="25"/>
  <c r="Q3149" i="25"/>
  <c r="Q3148" i="25"/>
  <c r="Q3147" i="25"/>
  <c r="Q3146" i="25"/>
  <c r="Q3145" i="25"/>
  <c r="Q3144" i="25"/>
  <c r="Q3143" i="25"/>
  <c r="Q3142" i="25"/>
  <c r="Q3141" i="25"/>
  <c r="Q3140" i="25"/>
  <c r="Q3139" i="25"/>
  <c r="Q3138" i="25"/>
  <c r="Q3137" i="25"/>
  <c r="Q3136" i="25"/>
  <c r="Q3135" i="25"/>
  <c r="Q3134" i="25"/>
  <c r="Q3133" i="25"/>
  <c r="Q3132" i="25"/>
  <c r="Q3131" i="25"/>
  <c r="Q3130" i="25"/>
  <c r="Q3129" i="25"/>
  <c r="Q3128" i="25"/>
  <c r="Q3127" i="25"/>
  <c r="Q3126" i="25"/>
  <c r="Q3125" i="25"/>
  <c r="Q3124" i="25"/>
  <c r="Q3123" i="25"/>
  <c r="Q3122" i="25"/>
  <c r="Q3121" i="25"/>
  <c r="Q3120" i="25"/>
  <c r="Q3119" i="25"/>
  <c r="Q3118" i="25"/>
  <c r="Q3117" i="25"/>
  <c r="Q3116" i="25"/>
  <c r="Q3115" i="25"/>
  <c r="Q3114" i="25"/>
  <c r="Q3113" i="25"/>
  <c r="Q3112" i="25"/>
  <c r="Q3111" i="25"/>
  <c r="Q3110" i="25"/>
  <c r="Q3109" i="25"/>
  <c r="Q3108" i="25"/>
  <c r="Q3107" i="25"/>
  <c r="Q3106" i="25"/>
  <c r="Q3105" i="25"/>
  <c r="Q3104" i="25"/>
  <c r="Q3103" i="25"/>
  <c r="Q3102" i="25"/>
  <c r="Q3101" i="25"/>
  <c r="Q3100" i="25"/>
  <c r="Q3099" i="25"/>
  <c r="Q3098" i="25"/>
  <c r="Q3097" i="25"/>
  <c r="Q3096" i="25"/>
  <c r="Q3095" i="25"/>
  <c r="Q3094" i="25"/>
  <c r="Q3093" i="25"/>
  <c r="Q3092" i="25"/>
  <c r="Q3091" i="25"/>
  <c r="Q3090" i="25"/>
  <c r="Q3089" i="25"/>
  <c r="Q3088" i="25"/>
  <c r="Q3087" i="25"/>
  <c r="Q3086" i="25"/>
  <c r="Q3085" i="25"/>
  <c r="Q3084" i="25"/>
  <c r="Q3083" i="25"/>
  <c r="Q3082" i="25"/>
  <c r="Q3081" i="25"/>
  <c r="Q3080" i="25"/>
  <c r="Q3079" i="25"/>
  <c r="Q3078" i="25"/>
  <c r="Q3077" i="25"/>
  <c r="Q3076" i="25"/>
  <c r="Q3075" i="25"/>
  <c r="Q3074" i="25"/>
  <c r="Q3073" i="25"/>
  <c r="Q3072" i="25"/>
  <c r="Q3071" i="25"/>
  <c r="Q3070" i="25"/>
  <c r="Q3069" i="25"/>
  <c r="Q3068" i="25"/>
  <c r="Q3067" i="25"/>
  <c r="Q3066" i="25"/>
  <c r="Q3065" i="25"/>
  <c r="Q3064" i="25"/>
  <c r="Q3063" i="25"/>
  <c r="Q3062" i="25"/>
  <c r="Q3061" i="25"/>
  <c r="Q3060" i="25"/>
  <c r="Q3059" i="25"/>
  <c r="Q3058" i="25"/>
  <c r="Q3057" i="25"/>
  <c r="Q3056" i="25"/>
  <c r="Q3055" i="25"/>
  <c r="Q3054" i="25"/>
  <c r="Q3053" i="25"/>
  <c r="Q3052" i="25"/>
  <c r="Q3051" i="25"/>
  <c r="Q3050" i="25"/>
  <c r="Q3049" i="25"/>
  <c r="Q3048" i="25"/>
  <c r="Q3047" i="25"/>
  <c r="Q3046" i="25"/>
  <c r="Q3045" i="25"/>
  <c r="Q3044" i="25"/>
  <c r="Q3043" i="25"/>
  <c r="Q3042" i="25"/>
  <c r="Q3041" i="25"/>
  <c r="Q3040" i="25"/>
  <c r="Q3039" i="25"/>
  <c r="Q3038" i="25"/>
  <c r="Q3037" i="25"/>
  <c r="Q3036" i="25"/>
  <c r="Q3035" i="25"/>
  <c r="Q3034" i="25"/>
  <c r="Q3033" i="25"/>
  <c r="Q3032" i="25"/>
  <c r="Q3031" i="25"/>
  <c r="Q3030" i="25"/>
  <c r="Q3029" i="25"/>
  <c r="Q3028" i="25"/>
  <c r="Q3027" i="25"/>
  <c r="Q3026" i="25"/>
  <c r="Q3025" i="25"/>
  <c r="Q3024" i="25"/>
  <c r="Q3023" i="25"/>
  <c r="Q3022" i="25"/>
  <c r="Q3021" i="25"/>
  <c r="Q3020" i="25"/>
  <c r="Q3019" i="25"/>
  <c r="Q3018" i="25"/>
  <c r="Q3017" i="25"/>
  <c r="Q3016" i="25"/>
  <c r="Q3015" i="25"/>
  <c r="Q3014" i="25"/>
  <c r="Q3013" i="25"/>
  <c r="Q3012" i="25"/>
  <c r="Q3011" i="25"/>
  <c r="Q3010" i="25"/>
  <c r="Q3009" i="25"/>
  <c r="Q3008" i="25"/>
  <c r="Q3007" i="25"/>
  <c r="Q3006" i="25"/>
  <c r="Q3005" i="25"/>
  <c r="Q3004" i="25"/>
  <c r="Q3003" i="25"/>
  <c r="Q3002" i="25"/>
  <c r="Q3001" i="25"/>
  <c r="Q3000" i="25"/>
  <c r="Q2999" i="25"/>
  <c r="Q2998" i="25"/>
  <c r="Q2997" i="25"/>
  <c r="Q2996" i="25"/>
  <c r="Q2995" i="25"/>
  <c r="Q2994" i="25"/>
  <c r="Q2993" i="25"/>
  <c r="Q2992" i="25"/>
  <c r="Q2991" i="25"/>
  <c r="Q2990" i="25"/>
  <c r="Q2989" i="25"/>
  <c r="Q2988" i="25"/>
  <c r="Q2987" i="25"/>
  <c r="Q2986" i="25"/>
  <c r="Q2985" i="25"/>
  <c r="Q2984" i="25"/>
  <c r="Q2983" i="25"/>
  <c r="Q2982" i="25"/>
  <c r="Q2981" i="25"/>
  <c r="Q2980" i="25"/>
  <c r="Q2979" i="25"/>
  <c r="Q2978" i="25"/>
  <c r="Q2977" i="25"/>
  <c r="Q2976" i="25"/>
  <c r="Q2975" i="25"/>
  <c r="Q2974" i="25"/>
  <c r="Q2973" i="25"/>
  <c r="Q2972" i="25"/>
  <c r="Q2971" i="25"/>
  <c r="Q2970" i="25"/>
  <c r="Q2969" i="25"/>
  <c r="Q2968" i="25"/>
  <c r="Q2967" i="25"/>
  <c r="Q2966" i="25"/>
  <c r="Q2965" i="25"/>
  <c r="Q2964" i="25"/>
  <c r="Q2963" i="25"/>
  <c r="Q2962" i="25"/>
  <c r="Q2961" i="25"/>
  <c r="Q2960" i="25"/>
  <c r="Q2959" i="25"/>
  <c r="Q2958" i="25"/>
  <c r="Q2957" i="25"/>
  <c r="Q2956" i="25"/>
  <c r="Q2955" i="25"/>
  <c r="Q2954" i="25"/>
  <c r="Q1332" i="25"/>
  <c r="Q2953" i="25"/>
  <c r="Q2952" i="25"/>
  <c r="Q2951" i="25"/>
  <c r="Q2950" i="25"/>
  <c r="Q2949" i="25"/>
  <c r="Q2948" i="25"/>
  <c r="Q2947" i="25"/>
  <c r="Q2946" i="25"/>
  <c r="Q2945" i="25"/>
  <c r="Q2944" i="25"/>
  <c r="Q2943" i="25"/>
  <c r="Q2942" i="25"/>
  <c r="Q2941" i="25"/>
  <c r="Q2940" i="25"/>
  <c r="Q2939" i="25"/>
  <c r="Q2938" i="25"/>
  <c r="Q1467" i="25"/>
  <c r="Q2937" i="25"/>
  <c r="Q2936" i="25"/>
  <c r="Q2935" i="25"/>
  <c r="Q2934" i="25"/>
  <c r="Q2933" i="25"/>
  <c r="Q2932" i="25"/>
  <c r="Q2931" i="25"/>
  <c r="Q2930" i="25"/>
  <c r="Q2929" i="25"/>
  <c r="Q2928" i="25"/>
  <c r="Q2927" i="25"/>
  <c r="Q2926" i="25"/>
  <c r="Q2925" i="25"/>
  <c r="Q2924" i="25"/>
  <c r="Q2923" i="25"/>
  <c r="Q2922" i="25"/>
  <c r="Q2921" i="25"/>
  <c r="Q2920" i="25"/>
  <c r="Q2919" i="25"/>
  <c r="Q2918" i="25"/>
  <c r="Q2917" i="25"/>
  <c r="Q2916" i="25"/>
  <c r="Q2915" i="25"/>
  <c r="Q2914" i="25"/>
  <c r="Q2913" i="25"/>
  <c r="Q2912" i="25"/>
  <c r="Q2911" i="25"/>
  <c r="Q2910" i="25"/>
  <c r="Q2909" i="25"/>
  <c r="Q2908" i="25"/>
  <c r="Q2907" i="25"/>
  <c r="Q2906" i="25"/>
  <c r="Q2905" i="25"/>
  <c r="Q2904" i="25"/>
  <c r="Q2903" i="25"/>
  <c r="Q2902" i="25"/>
  <c r="Q2901" i="25"/>
  <c r="Q2900" i="25"/>
  <c r="Q2899" i="25"/>
  <c r="Q2898" i="25"/>
  <c r="Q2897" i="25"/>
  <c r="Q2896" i="25"/>
  <c r="Q2895" i="25"/>
  <c r="Q2894" i="25"/>
  <c r="Q2893" i="25"/>
  <c r="Q2892" i="25"/>
  <c r="Q2891" i="25"/>
  <c r="Q2890" i="25"/>
  <c r="Q2889" i="25"/>
  <c r="Q2888" i="25"/>
  <c r="Q2887" i="25"/>
  <c r="Q2886" i="25"/>
  <c r="Q2885" i="25"/>
  <c r="Q2884" i="25"/>
  <c r="Q2883" i="25"/>
  <c r="Q2882" i="25"/>
  <c r="Q2881" i="25"/>
  <c r="Q2880" i="25"/>
  <c r="Q2879" i="25"/>
  <c r="Q2878" i="25"/>
  <c r="Q2877" i="25"/>
  <c r="Q2876" i="25"/>
  <c r="Q2875" i="25"/>
  <c r="Q2874" i="25"/>
  <c r="Q2873" i="25"/>
  <c r="Q2872" i="25"/>
  <c r="Q2871" i="25"/>
  <c r="Q2870" i="25"/>
  <c r="Q2869" i="25"/>
  <c r="Q2868" i="25"/>
  <c r="Q2867" i="25"/>
  <c r="Q2866" i="25"/>
  <c r="Q2865" i="25"/>
  <c r="Q2864" i="25"/>
  <c r="Q2863" i="25"/>
  <c r="Q2862" i="25"/>
  <c r="Q2861" i="25"/>
  <c r="Q2860" i="25"/>
  <c r="Q2859" i="25"/>
  <c r="Q2858" i="25"/>
  <c r="Q1466" i="25"/>
  <c r="Q2857" i="25"/>
  <c r="Q2856" i="25"/>
  <c r="Q2855" i="25"/>
  <c r="Q2854" i="25"/>
  <c r="Q2853" i="25"/>
  <c r="Q2852" i="25"/>
  <c r="Q2851" i="25"/>
  <c r="Q2850" i="25"/>
  <c r="Q2849" i="25"/>
  <c r="Q2848" i="25"/>
  <c r="Q2847" i="25"/>
  <c r="Q2846" i="25"/>
  <c r="Q2845" i="25"/>
  <c r="Q2844" i="25"/>
  <c r="Q2843" i="25"/>
  <c r="Q2842" i="25"/>
  <c r="Q2841" i="25"/>
  <c r="Q2840" i="25"/>
  <c r="Q2839" i="25"/>
  <c r="Q2838" i="25"/>
  <c r="Q2837" i="25"/>
  <c r="Q2836" i="25"/>
  <c r="Q2835" i="25"/>
  <c r="Q2834" i="25"/>
  <c r="Q2833" i="25"/>
  <c r="Q2832" i="25"/>
  <c r="Q2831" i="25"/>
  <c r="Q2830" i="25"/>
  <c r="Q2829" i="25"/>
  <c r="Q2828" i="25"/>
  <c r="Q2827" i="25"/>
  <c r="Q2826" i="25"/>
  <c r="Q2825" i="25"/>
  <c r="Q2824" i="25"/>
  <c r="Q2823" i="25"/>
  <c r="Q2822" i="25"/>
  <c r="Q2821" i="25"/>
  <c r="Q2820" i="25"/>
  <c r="Q2819" i="25"/>
  <c r="Q2818" i="25"/>
  <c r="Q2817" i="25"/>
  <c r="Q2816" i="25"/>
  <c r="Q2815" i="25"/>
  <c r="Q2814" i="25"/>
  <c r="Q2813" i="25"/>
  <c r="Q2812" i="25"/>
  <c r="Q2811" i="25"/>
  <c r="Q2810" i="25"/>
  <c r="Q2809" i="25"/>
  <c r="Q2808" i="25"/>
  <c r="Q2807" i="25"/>
  <c r="Q2806" i="25"/>
  <c r="Q2805" i="25"/>
  <c r="Q2804" i="25"/>
  <c r="Q2803" i="25"/>
  <c r="Q1465" i="25"/>
  <c r="Q2802" i="25"/>
  <c r="Q2801" i="25"/>
  <c r="Q2800" i="25"/>
  <c r="Q2799" i="25"/>
  <c r="Q2798" i="25"/>
  <c r="Q2797" i="25"/>
  <c r="Q2796" i="25"/>
  <c r="Q2795" i="25"/>
  <c r="Q2794" i="25"/>
  <c r="Q2793" i="25"/>
  <c r="Q2792" i="25"/>
  <c r="Q2791" i="25"/>
  <c r="Q2790" i="25"/>
  <c r="Q2789" i="25"/>
  <c r="Q2788" i="25"/>
  <c r="Q2787" i="25"/>
  <c r="Q2786" i="25"/>
  <c r="Q2785" i="25"/>
  <c r="Q2784" i="25"/>
  <c r="Q2783" i="25"/>
  <c r="Q2782" i="25"/>
  <c r="Q2781" i="25"/>
  <c r="Q2780" i="25"/>
  <c r="Q2779" i="25"/>
  <c r="Q2778" i="25"/>
  <c r="Q2777" i="25"/>
  <c r="Q2776" i="25"/>
  <c r="Q2775" i="25"/>
  <c r="Q2774" i="25"/>
  <c r="Q2773" i="25"/>
  <c r="Q2772" i="25"/>
  <c r="Q2771" i="25"/>
  <c r="Q2770" i="25"/>
  <c r="Q2769" i="25"/>
  <c r="Q2768" i="25"/>
  <c r="Q2767" i="25"/>
  <c r="Q2766" i="25"/>
  <c r="Q2765" i="25"/>
  <c r="Q2764" i="25"/>
  <c r="Q2763" i="25"/>
  <c r="Q2762" i="25"/>
  <c r="Q2761" i="25"/>
  <c r="Q2760" i="25"/>
  <c r="Q2759" i="25"/>
  <c r="Q2758" i="25"/>
  <c r="Q2757" i="25"/>
  <c r="Q2756" i="25"/>
  <c r="Q2755" i="25"/>
  <c r="Q2754" i="25"/>
  <c r="Q2753" i="25"/>
  <c r="Q2752" i="25"/>
  <c r="Q2751" i="25"/>
  <c r="Q2750" i="25"/>
  <c r="Q2749" i="25"/>
  <c r="Q2748" i="25"/>
  <c r="Q2747" i="25"/>
  <c r="Q2746" i="25"/>
  <c r="Q2745" i="25"/>
  <c r="Q2744" i="25"/>
  <c r="Q2743" i="25"/>
  <c r="Q2742" i="25"/>
  <c r="Q2741" i="25"/>
  <c r="Q2740" i="25"/>
  <c r="Q2739" i="25"/>
  <c r="Q2738" i="25"/>
  <c r="Q2737" i="25"/>
  <c r="Q2736" i="25"/>
  <c r="Q2735" i="25"/>
  <c r="Q2734" i="25"/>
  <c r="Q2733" i="25"/>
  <c r="Q2732" i="25"/>
  <c r="Q1464" i="25"/>
  <c r="Q2731" i="25"/>
  <c r="Q2730" i="25"/>
  <c r="Q2729" i="25"/>
  <c r="Q1231" i="25"/>
  <c r="Q2728" i="25"/>
  <c r="Q1271" i="25"/>
  <c r="Q2727" i="25"/>
  <c r="Q2726" i="25"/>
  <c r="Q1255" i="25"/>
  <c r="Q1331" i="25"/>
  <c r="Q2725" i="25"/>
  <c r="Q2724" i="25"/>
  <c r="Q2723" i="25"/>
  <c r="Q2722" i="25"/>
  <c r="Q2721" i="25"/>
  <c r="Q2720" i="25"/>
  <c r="Q2719" i="25"/>
  <c r="Q2718" i="25"/>
  <c r="Q2717" i="25"/>
  <c r="Q2716" i="25"/>
  <c r="Q2715" i="25"/>
  <c r="Q2714" i="25"/>
  <c r="Q2713" i="25"/>
  <c r="Q2712" i="25"/>
  <c r="Q2711" i="25"/>
  <c r="Q2710" i="25"/>
  <c r="Q2709" i="25"/>
  <c r="Q2708" i="25"/>
  <c r="Q2707" i="25"/>
  <c r="Q2706" i="25"/>
  <c r="Q2705" i="25"/>
  <c r="Q2704" i="25"/>
  <c r="Q2703" i="25"/>
  <c r="Q2702" i="25"/>
  <c r="Q2701" i="25"/>
  <c r="Q2700" i="25"/>
  <c r="Q2699" i="25"/>
  <c r="Q2698" i="25"/>
  <c r="Q2697" i="25"/>
  <c r="Q2696" i="25"/>
  <c r="Q1463" i="25"/>
  <c r="Q2695" i="25"/>
  <c r="Q2694" i="25"/>
  <c r="Q2693" i="25"/>
  <c r="Q2692" i="25"/>
  <c r="Q2691" i="25"/>
  <c r="Q2690" i="25"/>
  <c r="Q2689" i="25"/>
  <c r="Q2688" i="25"/>
  <c r="Q2687" i="25"/>
  <c r="Q2686" i="25"/>
  <c r="Q2685" i="25"/>
  <c r="Q2684" i="25"/>
  <c r="Q2683" i="25"/>
  <c r="Q2682" i="25"/>
  <c r="Q2681" i="25"/>
  <c r="Q2680" i="25"/>
  <c r="Q2679" i="25"/>
  <c r="Q2678" i="25"/>
  <c r="Q2677" i="25"/>
  <c r="Q2676" i="25"/>
  <c r="Q2675" i="25"/>
  <c r="Q2674" i="25"/>
  <c r="Q2673" i="25"/>
  <c r="Q2672" i="25"/>
  <c r="Q2671" i="25"/>
  <c r="Q2670" i="25"/>
  <c r="Q2669" i="25"/>
  <c r="Q2668" i="25"/>
  <c r="Q1224" i="25"/>
  <c r="Q2667" i="25"/>
  <c r="Q2666" i="25"/>
  <c r="Q1249" i="25"/>
  <c r="Q1270" i="25"/>
  <c r="Q2665" i="25"/>
  <c r="Q2664" i="25"/>
  <c r="Q2663" i="25"/>
  <c r="Q1462" i="25"/>
  <c r="Q1194" i="25"/>
  <c r="Q1269" i="25"/>
  <c r="Q2662" i="25"/>
  <c r="Q1294" i="25"/>
  <c r="Q1175" i="25"/>
  <c r="Q1330" i="25"/>
  <c r="Q2661" i="25"/>
  <c r="Q1461" i="25"/>
  <c r="Q2660" i="25"/>
  <c r="Q2659" i="25"/>
  <c r="Q2658" i="25"/>
  <c r="Q2657" i="25"/>
  <c r="Q2656" i="25"/>
  <c r="Q2655" i="25"/>
  <c r="Q2654" i="25"/>
  <c r="Q2653" i="25"/>
  <c r="Q1460" i="25"/>
  <c r="Q2652" i="25"/>
  <c r="Q2651" i="25"/>
  <c r="Q2650" i="25"/>
  <c r="Q2649" i="25"/>
  <c r="Q2648" i="25"/>
  <c r="Q2647" i="25"/>
  <c r="Q2646" i="25"/>
  <c r="Q2645" i="25"/>
  <c r="Q2644" i="25"/>
  <c r="Q2643" i="25"/>
  <c r="Q1459" i="25"/>
  <c r="Q2642" i="25"/>
  <c r="Q1458" i="25"/>
  <c r="Q2641" i="25"/>
  <c r="Q2640" i="25"/>
  <c r="Q1293" i="25"/>
  <c r="Q2639" i="25"/>
  <c r="Q2638" i="25"/>
  <c r="Q1457" i="25"/>
  <c r="Q1456" i="25"/>
  <c r="Q2637" i="25"/>
  <c r="Q1455" i="25"/>
  <c r="Q1329" i="25"/>
  <c r="Q1454" i="25"/>
  <c r="Q2636" i="25"/>
  <c r="Q2635" i="25"/>
  <c r="Q2634" i="25"/>
  <c r="Q2633" i="25"/>
  <c r="Q2632" i="25"/>
  <c r="Q2631" i="25"/>
  <c r="Q2630" i="25"/>
  <c r="Q2629" i="25"/>
  <c r="Q2628" i="25"/>
  <c r="Q2627" i="25"/>
  <c r="Q2626" i="25"/>
  <c r="Q2625" i="25"/>
  <c r="Q1453" i="25"/>
  <c r="Q1452" i="25"/>
  <c r="Q1208" i="25"/>
  <c r="Q1451" i="25"/>
  <c r="Q2624" i="25"/>
  <c r="Q2623" i="25"/>
  <c r="Q2622" i="25"/>
  <c r="Q2621" i="25"/>
  <c r="Q2620" i="25"/>
  <c r="Q2619" i="25"/>
  <c r="Q1328" i="25"/>
  <c r="Q1242" i="25"/>
  <c r="Q2618" i="25"/>
  <c r="Q1198" i="25"/>
  <c r="Q1219" i="25"/>
  <c r="Q2617" i="25"/>
  <c r="Q1450" i="25"/>
  <c r="Q2616" i="25"/>
  <c r="Q2615" i="25"/>
  <c r="Q1292" i="25"/>
  <c r="Q2614" i="25"/>
  <c r="Q1248" i="25"/>
  <c r="Q2613" i="25"/>
  <c r="Q2612" i="25"/>
  <c r="Q1291" i="25"/>
  <c r="Q2611" i="25"/>
  <c r="Q1449" i="25"/>
  <c r="Q1254" i="25"/>
  <c r="Q2610" i="25"/>
  <c r="Q1448" i="25"/>
  <c r="Q2609" i="25"/>
  <c r="Q1180" i="25"/>
  <c r="Q1223" i="25"/>
  <c r="Q1447" i="25"/>
  <c r="Q1446" i="25"/>
  <c r="Q2608" i="25"/>
  <c r="Q2607" i="25"/>
  <c r="Q1247" i="25"/>
  <c r="Q2606" i="25"/>
  <c r="Q1207" i="25"/>
  <c r="Q1168" i="25"/>
  <c r="Q2605" i="25"/>
  <c r="Q1222" i="25"/>
  <c r="Q1183" i="25"/>
  <c r="Q2604" i="25"/>
  <c r="Q2603" i="25"/>
  <c r="Q1290" i="25"/>
  <c r="Q1170" i="25"/>
  <c r="Q2602" i="25"/>
  <c r="Q1193" i="25"/>
  <c r="Q2601" i="25"/>
  <c r="Q2600" i="25"/>
  <c r="Q2599" i="25"/>
  <c r="Q2598" i="25"/>
  <c r="Q2597" i="25"/>
  <c r="Q2596" i="25"/>
  <c r="Q1199" i="25"/>
  <c r="Q2595" i="25"/>
  <c r="Q1230" i="25"/>
  <c r="Q1197" i="25"/>
  <c r="Q1221" i="25"/>
  <c r="Q1445" i="25"/>
  <c r="Q2594" i="25"/>
  <c r="Q2593" i="25"/>
  <c r="Q1444" i="25"/>
  <c r="Q2592" i="25"/>
  <c r="Q2591" i="25"/>
  <c r="Q1268" i="25"/>
  <c r="Q2590" i="25"/>
  <c r="Q2589" i="25"/>
  <c r="Q2588" i="25"/>
  <c r="Q1202" i="25"/>
  <c r="Q2587" i="25"/>
  <c r="Q1443" i="25"/>
  <c r="Q1196" i="25"/>
  <c r="Q2586" i="25"/>
  <c r="Q2585" i="25"/>
  <c r="Q2584" i="25"/>
  <c r="Q1241" i="25"/>
  <c r="Q1327" i="25"/>
  <c r="Q2583" i="25"/>
  <c r="Q1218" i="25"/>
  <c r="Q2582" i="25"/>
  <c r="Q2581" i="25"/>
  <c r="Q2580" i="25"/>
  <c r="Q2579" i="25"/>
  <c r="Q1442" i="25"/>
  <c r="Q2578" i="25"/>
  <c r="Q2577" i="25"/>
  <c r="Q2576" i="25"/>
  <c r="Q2575" i="25"/>
  <c r="Q2574" i="25"/>
  <c r="Q2573" i="25"/>
  <c r="Q2572" i="25"/>
  <c r="Q2571" i="25"/>
  <c r="Q1441" i="25"/>
  <c r="Q2570" i="25"/>
  <c r="Q2569" i="25"/>
  <c r="Q2568" i="25"/>
  <c r="Q2567" i="25"/>
  <c r="Q1440" i="25"/>
  <c r="Q2566" i="25"/>
  <c r="Q2565" i="25"/>
  <c r="Q2564" i="25"/>
  <c r="Q2563" i="25"/>
  <c r="Q2562" i="25"/>
  <c r="Q2561" i="25"/>
  <c r="Q2560" i="25"/>
  <c r="Q1439" i="25"/>
  <c r="Q1246" i="25"/>
  <c r="Q1438" i="25"/>
  <c r="Q1437" i="25"/>
  <c r="Q1436" i="25"/>
  <c r="Q1213" i="25"/>
  <c r="Q1229" i="25"/>
  <c r="Q1326" i="25"/>
  <c r="Q1435" i="25"/>
  <c r="Q1434" i="25"/>
  <c r="Q1182" i="25"/>
  <c r="Q1171" i="25"/>
  <c r="Q2559" i="25"/>
  <c r="Q2558" i="25"/>
  <c r="Q2557" i="25"/>
  <c r="Q2556" i="25"/>
  <c r="Q2555" i="25"/>
  <c r="Q1185" i="25"/>
  <c r="Q2554" i="25"/>
  <c r="Q2553" i="25"/>
  <c r="Q2552" i="25"/>
  <c r="Q1245" i="25"/>
  <c r="Q2551" i="25"/>
  <c r="Q2550" i="25"/>
  <c r="Q2549" i="25"/>
  <c r="Q2548" i="25"/>
  <c r="Q2547" i="25"/>
  <c r="Q2546" i="25"/>
  <c r="Q1433" i="25"/>
  <c r="Q2545" i="25"/>
  <c r="Q2544" i="25"/>
  <c r="Q2543" i="25"/>
  <c r="Q2542" i="25"/>
  <c r="Q2541" i="25"/>
  <c r="Q1432" i="25"/>
  <c r="Q2540" i="25"/>
  <c r="Q1325" i="25"/>
  <c r="Q2539" i="25"/>
  <c r="Q2538" i="25"/>
  <c r="Q2537" i="25"/>
  <c r="Q1431" i="25"/>
  <c r="Q1430" i="25"/>
  <c r="Q2536" i="25"/>
  <c r="Q2535" i="25"/>
  <c r="Q2534" i="25"/>
  <c r="Q2533" i="25"/>
  <c r="Q1228" i="25"/>
  <c r="Q1289" i="25"/>
  <c r="Q1267" i="25"/>
  <c r="Q1236" i="25"/>
  <c r="Q2532" i="25"/>
  <c r="Q2531" i="25"/>
  <c r="Q2530" i="25"/>
  <c r="Q2529" i="25"/>
  <c r="Q1206" i="25"/>
  <c r="Q2528" i="25"/>
  <c r="Q1324" i="25"/>
  <c r="Q2527" i="25"/>
  <c r="Q2526" i="25"/>
  <c r="Q2525" i="25"/>
  <c r="Q1187" i="25"/>
  <c r="Q1429" i="25"/>
  <c r="Q2524" i="25"/>
  <c r="Q1428" i="25"/>
  <c r="Q1169" i="25"/>
  <c r="Q1179" i="25"/>
  <c r="Q1323" i="25"/>
  <c r="Q2523" i="25"/>
  <c r="Q2522" i="25"/>
  <c r="Q2521" i="25"/>
  <c r="Q2520" i="25"/>
  <c r="Q2519" i="25"/>
  <c r="Q2518" i="25"/>
  <c r="Q1227" i="25"/>
  <c r="Q2517" i="25"/>
  <c r="Q2516" i="25"/>
  <c r="Q2515" i="25"/>
  <c r="Q2514" i="25"/>
  <c r="Q1427" i="25"/>
  <c r="Q2513" i="25"/>
  <c r="Q2512" i="25"/>
  <c r="Q2511" i="25"/>
  <c r="Q2510" i="25"/>
  <c r="Q2509" i="25"/>
  <c r="Q2508" i="25"/>
  <c r="Q2507" i="25"/>
  <c r="Q1426" i="25"/>
  <c r="Q2506" i="25"/>
  <c r="Q2505" i="25"/>
  <c r="Q2504" i="25"/>
  <c r="Q2503" i="25"/>
  <c r="Q2502" i="25"/>
  <c r="Q2501" i="25"/>
  <c r="Q2500" i="25"/>
  <c r="Q2499" i="25"/>
  <c r="Q2498" i="25"/>
  <c r="Q2497" i="25"/>
  <c r="Q2496" i="25"/>
  <c r="Q2495" i="25"/>
  <c r="Q2494" i="25"/>
  <c r="Q2493" i="25"/>
  <c r="Q2492" i="25"/>
  <c r="Q2491" i="25"/>
  <c r="Q2490" i="25"/>
  <c r="Q2489" i="25"/>
  <c r="Q2488" i="25"/>
  <c r="Q2487" i="25"/>
  <c r="Q2486" i="25"/>
  <c r="Q2485" i="25"/>
  <c r="Q2484" i="25"/>
  <c r="Q2483" i="25"/>
  <c r="Q2482" i="25"/>
  <c r="Q2481" i="25"/>
  <c r="Q2480" i="25"/>
  <c r="Q2479" i="25"/>
  <c r="Q2478" i="25"/>
  <c r="Q2477" i="25"/>
  <c r="Q2476" i="25"/>
  <c r="Q2475" i="25"/>
  <c r="Q2474" i="25"/>
  <c r="Q2473" i="25"/>
  <c r="Q2472" i="25"/>
  <c r="Q2471" i="25"/>
  <c r="Q2470" i="25"/>
  <c r="Q2469" i="25"/>
  <c r="Q2468" i="25"/>
  <c r="Q2467" i="25"/>
  <c r="Q2466" i="25"/>
  <c r="Q2465" i="25"/>
  <c r="Q2464" i="25"/>
  <c r="Q2463" i="25"/>
  <c r="Q2462" i="25"/>
  <c r="Q2461" i="25"/>
  <c r="Q2460" i="25"/>
  <c r="Q2459" i="25"/>
  <c r="Q2458" i="25"/>
  <c r="Q2457" i="25"/>
  <c r="Q2456" i="25"/>
  <c r="Q2455" i="25"/>
  <c r="Q2454" i="25"/>
  <c r="Q2453" i="25"/>
  <c r="Q2452" i="25"/>
  <c r="Q2451" i="25"/>
  <c r="Q2450" i="25"/>
  <c r="Q2449" i="25"/>
  <c r="Q2448" i="25"/>
  <c r="Q2447" i="25"/>
  <c r="Q2446" i="25"/>
  <c r="Q2445" i="25"/>
  <c r="Q2444" i="25"/>
  <c r="Q2443" i="25"/>
  <c r="Q2442" i="25"/>
  <c r="Q2441" i="25"/>
  <c r="Q2440" i="25"/>
  <c r="Q2439" i="25"/>
  <c r="Q2438" i="25"/>
  <c r="Q2437" i="25"/>
  <c r="Q2436" i="25"/>
  <c r="Q2435" i="25"/>
  <c r="Q2434" i="25"/>
  <c r="Q2433" i="25"/>
  <c r="Q2432" i="25"/>
  <c r="Q2431" i="25"/>
  <c r="Q2430" i="25"/>
  <c r="Q1425" i="25"/>
  <c r="Q2429" i="25"/>
  <c r="Q2428" i="25"/>
  <c r="Q2427" i="25"/>
  <c r="Q2426" i="25"/>
  <c r="Q2425" i="25"/>
  <c r="Q2424" i="25"/>
  <c r="Q1424" i="25"/>
  <c r="Q2423" i="25"/>
  <c r="Q2422" i="25"/>
  <c r="Q2421" i="25"/>
  <c r="Q2420" i="25"/>
  <c r="Q1423" i="25"/>
  <c r="Q2419" i="25"/>
  <c r="Q2418" i="25"/>
  <c r="Q2417" i="25"/>
  <c r="Q2416" i="25"/>
  <c r="Q2415" i="25"/>
  <c r="Q2414" i="25"/>
  <c r="Q2413" i="25"/>
  <c r="Q1422" i="25"/>
  <c r="Q2412" i="25"/>
  <c r="Q1288" i="25"/>
  <c r="Q2411" i="25"/>
  <c r="Q2410" i="25"/>
  <c r="Q2409" i="25"/>
  <c r="Q1421" i="25"/>
  <c r="Q2408" i="25"/>
  <c r="Q2407" i="25"/>
  <c r="Q2406" i="25"/>
  <c r="Q1420" i="25"/>
  <c r="Q2405" i="25"/>
  <c r="Q2404" i="25"/>
  <c r="Q2403" i="25"/>
  <c r="Q1419" i="25"/>
  <c r="Q2402" i="25"/>
  <c r="Q2401" i="25"/>
  <c r="Q2400" i="25"/>
  <c r="Q2399" i="25"/>
  <c r="Q2398" i="25"/>
  <c r="Q2397" i="25"/>
  <c r="Q2396" i="25"/>
  <c r="Q1418" i="25"/>
  <c r="Q2395" i="25"/>
  <c r="Q1178" i="25"/>
  <c r="Q1417" i="25"/>
  <c r="Q2394" i="25"/>
  <c r="Q2393" i="25"/>
  <c r="Q2392" i="25"/>
  <c r="Q2391" i="25"/>
  <c r="Q2390" i="25"/>
  <c r="Q2389" i="25"/>
  <c r="Q2388" i="25"/>
  <c r="Q2387" i="25"/>
  <c r="Q2386" i="25"/>
  <c r="Q2385" i="25"/>
  <c r="Q2384" i="25"/>
  <c r="Q2383" i="25"/>
  <c r="Q2382" i="25"/>
  <c r="Q1235" i="25"/>
  <c r="Q1416" i="25"/>
  <c r="Q2381" i="25"/>
  <c r="Q2380" i="25"/>
  <c r="Q2379" i="25"/>
  <c r="Q2378" i="25"/>
  <c r="Q1415" i="25"/>
  <c r="Q2377" i="25"/>
  <c r="Q2376" i="25"/>
  <c r="Q1414" i="25"/>
  <c r="Q2375" i="25"/>
  <c r="Q2374" i="25"/>
  <c r="Q1217" i="25"/>
  <c r="Q2373" i="25"/>
  <c r="Q2372" i="25"/>
  <c r="Q2371" i="25"/>
  <c r="Q2370" i="25"/>
  <c r="Q2369" i="25"/>
  <c r="Q2368" i="25"/>
  <c r="Q2367" i="25"/>
  <c r="Q2366" i="25"/>
  <c r="Q2365" i="25"/>
  <c r="Q2364" i="25"/>
  <c r="Q2363" i="25"/>
  <c r="Q2362" i="25"/>
  <c r="Q2361" i="25"/>
  <c r="Q2360" i="25"/>
  <c r="Q2359" i="25"/>
  <c r="Q2358" i="25"/>
  <c r="Q2357" i="25"/>
  <c r="Q1413" i="25"/>
  <c r="Q2356" i="25"/>
  <c r="Q2355" i="25"/>
  <c r="Q2354" i="25"/>
  <c r="Q2353" i="25"/>
  <c r="Q2352" i="25"/>
  <c r="Q2351" i="25"/>
  <c r="Q2350" i="25"/>
  <c r="Q2349" i="25"/>
  <c r="Q2348" i="25"/>
  <c r="Q2347" i="25"/>
  <c r="Q2346" i="25"/>
  <c r="Q2345" i="25"/>
  <c r="Q2344" i="25"/>
  <c r="Q2343" i="25"/>
  <c r="Q2342" i="25"/>
  <c r="Q2341" i="25"/>
  <c r="Q2340" i="25"/>
  <c r="Q2339" i="25"/>
  <c r="Q2338" i="25"/>
  <c r="Q2337" i="25"/>
  <c r="Q2336" i="25"/>
  <c r="Q2335" i="25"/>
  <c r="Q1322" i="25"/>
  <c r="Q2334" i="25"/>
  <c r="Q2333" i="25"/>
  <c r="Q2332" i="25"/>
  <c r="Q2331" i="25"/>
  <c r="Q2330" i="25"/>
  <c r="Q2329" i="25"/>
  <c r="Q1412" i="25"/>
  <c r="Q2328" i="25"/>
  <c r="Q1253" i="25"/>
  <c r="Q1321" i="25"/>
  <c r="Q1411" i="25"/>
  <c r="Q2327" i="25"/>
  <c r="Q2326" i="25"/>
  <c r="Q1410" i="25"/>
  <c r="Q2325" i="25"/>
  <c r="Q1226" i="25"/>
  <c r="Q1266" i="25"/>
  <c r="Q1210" i="25"/>
  <c r="Q1252" i="25"/>
  <c r="Q1320" i="25"/>
  <c r="Q1409" i="25"/>
  <c r="Q2324" i="25"/>
  <c r="Q2323" i="25"/>
  <c r="Q1408" i="25"/>
  <c r="Q1189" i="25"/>
  <c r="Q2322" i="25"/>
  <c r="Q2321" i="25"/>
  <c r="Q1201" i="25"/>
  <c r="Q2320" i="25"/>
  <c r="Q2319" i="25"/>
  <c r="Q2318" i="25"/>
  <c r="Q2317" i="25"/>
  <c r="Q1407" i="25"/>
  <c r="Q1200" i="25"/>
  <c r="Q1406" i="25"/>
  <c r="Q1192" i="25"/>
  <c r="Q1216" i="25"/>
  <c r="Q1319" i="25"/>
  <c r="Q1265" i="25"/>
  <c r="Q2316" i="25"/>
  <c r="Q2315" i="25"/>
  <c r="Q2314" i="25"/>
  <c r="Q2313" i="25"/>
  <c r="Q1318" i="25"/>
  <c r="Q1220" i="25"/>
  <c r="Q2312" i="25"/>
  <c r="Q1317" i="25"/>
  <c r="Q1215" i="25"/>
  <c r="Q2311" i="25"/>
  <c r="Q2310" i="25"/>
  <c r="Q1176" i="25"/>
  <c r="Q1316" i="25"/>
  <c r="Q2309" i="25"/>
  <c r="Q1405" i="25"/>
  <c r="Q1287" i="25"/>
  <c r="Q1166" i="25"/>
  <c r="Q2308" i="25"/>
  <c r="Q2307" i="25"/>
  <c r="Q2306" i="25"/>
  <c r="Q2305" i="25"/>
  <c r="Q2304" i="25"/>
  <c r="Q2303" i="25"/>
  <c r="Q2302" i="25"/>
  <c r="Q2301" i="25"/>
  <c r="Q2300" i="25"/>
  <c r="Q2299" i="25"/>
  <c r="Q2298" i="25"/>
  <c r="Q2297" i="25"/>
  <c r="Q1404" i="25"/>
  <c r="Q2296" i="25"/>
  <c r="Q2295" i="25"/>
  <c r="Q1403" i="25"/>
  <c r="Q2294" i="25"/>
  <c r="Q2293" i="25"/>
  <c r="Q2292" i="25"/>
  <c r="Q2291" i="25"/>
  <c r="Q2290" i="25"/>
  <c r="Q2289" i="25"/>
  <c r="Q2288" i="25"/>
  <c r="Q2287" i="25"/>
  <c r="Q2286" i="25"/>
  <c r="Q2285" i="25"/>
  <c r="Q2284" i="25"/>
  <c r="Q2283" i="25"/>
  <c r="Q2282" i="25"/>
  <c r="Q2281" i="25"/>
  <c r="Q2280" i="25"/>
  <c r="Q2279" i="25"/>
  <c r="Q2278" i="25"/>
  <c r="Q2277" i="25"/>
  <c r="Q2276" i="25"/>
  <c r="Q2275" i="25"/>
  <c r="Q2274" i="25"/>
  <c r="Q2273" i="25"/>
  <c r="Q2272" i="25"/>
  <c r="Q2271" i="25"/>
  <c r="Q2270" i="25"/>
  <c r="Q2269" i="25"/>
  <c r="Q2268" i="25"/>
  <c r="Q2267" i="25"/>
  <c r="Q2266" i="25"/>
  <c r="Q2265" i="25"/>
  <c r="Q1402" i="25"/>
  <c r="Q2264" i="25"/>
  <c r="Q2263" i="25"/>
  <c r="Q2262" i="25"/>
  <c r="Q2261" i="25"/>
  <c r="Q1401" i="25"/>
  <c r="Q2260" i="25"/>
  <c r="Q2259" i="25"/>
  <c r="Q2258" i="25"/>
  <c r="Q2257" i="25"/>
  <c r="Q2256" i="25"/>
  <c r="Q2255" i="25"/>
  <c r="Q2254" i="25"/>
  <c r="Q2253" i="25"/>
  <c r="Q2252" i="25"/>
  <c r="Q2251" i="25"/>
  <c r="Q2250" i="25"/>
  <c r="Q2249" i="25"/>
  <c r="Q2248" i="25"/>
  <c r="Q2247" i="25"/>
  <c r="Q2246" i="25"/>
  <c r="Q2245" i="25"/>
  <c r="Q2244" i="25"/>
  <c r="Q2243" i="25"/>
  <c r="Q2242" i="25"/>
  <c r="Q2241" i="25"/>
  <c r="Q2240" i="25"/>
  <c r="Q2239" i="25"/>
  <c r="Q2238" i="25"/>
  <c r="Q1400" i="25"/>
  <c r="Q2237" i="25"/>
  <c r="Q2236" i="25"/>
  <c r="Q2235" i="25"/>
  <c r="Q2234" i="25"/>
  <c r="Q2233" i="25"/>
  <c r="Q2232" i="25"/>
  <c r="Q2231" i="25"/>
  <c r="Q2230" i="25"/>
  <c r="Q2229" i="25"/>
  <c r="Q2228" i="25"/>
  <c r="Q2227" i="25"/>
  <c r="Q2226" i="25"/>
  <c r="Q2225" i="25"/>
  <c r="Q2224" i="25"/>
  <c r="Q2223" i="25"/>
  <c r="Q2222" i="25"/>
  <c r="Q2221" i="25"/>
  <c r="Q2220" i="25"/>
  <c r="Q1399" i="25"/>
  <c r="Q2219" i="25"/>
  <c r="Q2218" i="25"/>
  <c r="Q2217" i="25"/>
  <c r="Q2216" i="25"/>
  <c r="Q2215" i="25"/>
  <c r="Q2214" i="25"/>
  <c r="Q2213" i="25"/>
  <c r="Q2212" i="25"/>
  <c r="Q2211" i="25"/>
  <c r="Q2210" i="25"/>
  <c r="Q2209" i="25"/>
  <c r="Q2208" i="25"/>
  <c r="Q2207" i="25"/>
  <c r="Q2206" i="25"/>
  <c r="Q2205" i="25"/>
  <c r="Q2204" i="25"/>
  <c r="Q2203" i="25"/>
  <c r="Q2202" i="25"/>
  <c r="Q2201" i="25"/>
  <c r="Q2200" i="25"/>
  <c r="Q2199" i="25"/>
  <c r="Q2198" i="25"/>
  <c r="Q2197" i="25"/>
  <c r="Q2196" i="25"/>
  <c r="Q2195" i="25"/>
  <c r="Q2194" i="25"/>
  <c r="Q2193" i="25"/>
  <c r="Q2192" i="25"/>
  <c r="Q2191" i="25"/>
  <c r="Q2190" i="25"/>
  <c r="Q2189" i="25"/>
  <c r="Q1398" i="25"/>
  <c r="Q2188" i="25"/>
  <c r="Q2187" i="25"/>
  <c r="Q2186" i="25"/>
  <c r="Q2185" i="25"/>
  <c r="Q2184" i="25"/>
  <c r="Q2183" i="25"/>
  <c r="Q2182" i="25"/>
  <c r="Q2181" i="25"/>
  <c r="Q2180" i="25"/>
  <c r="Q1240" i="25"/>
  <c r="Q1315" i="25"/>
  <c r="Q2179" i="25"/>
  <c r="Q2178" i="25"/>
  <c r="Q2177" i="25"/>
  <c r="Q2176" i="25"/>
  <c r="Q2175" i="25"/>
  <c r="Q2174" i="25"/>
  <c r="Q2173" i="25"/>
  <c r="Q2172" i="25"/>
  <c r="Q2171" i="25"/>
  <c r="Q2170" i="25"/>
  <c r="Q2169" i="25"/>
  <c r="Q2168" i="25"/>
  <c r="Q2167" i="25"/>
  <c r="Q2166" i="25"/>
  <c r="Q2165" i="25"/>
  <c r="Q2164" i="25"/>
  <c r="Q2163" i="25"/>
  <c r="Q2162" i="25"/>
  <c r="Q2161" i="25"/>
  <c r="Q2160" i="25"/>
  <c r="Q2159" i="25"/>
  <c r="Q2158" i="25"/>
  <c r="Q2157" i="25"/>
  <c r="Q2156" i="25"/>
  <c r="Q2155" i="25"/>
  <c r="Q2154" i="25"/>
  <c r="Q2153" i="25"/>
  <c r="Q2152" i="25"/>
  <c r="Q2151" i="25"/>
  <c r="Q2150" i="25"/>
  <c r="Q2149" i="25"/>
  <c r="Q2148" i="25"/>
  <c r="Q2147" i="25"/>
  <c r="Q2146" i="25"/>
  <c r="Q2145" i="25"/>
  <c r="Q2144" i="25"/>
  <c r="Q2143" i="25"/>
  <c r="Q2142" i="25"/>
  <c r="Q2141" i="25"/>
  <c r="Q2140" i="25"/>
  <c r="Q2139" i="25"/>
  <c r="Q2138" i="25"/>
  <c r="Q2137" i="25"/>
  <c r="Q2136" i="25"/>
  <c r="Q2135" i="25"/>
  <c r="Q2134" i="25"/>
  <c r="Q2133" i="25"/>
  <c r="Q2132" i="25"/>
  <c r="Q2131" i="25"/>
  <c r="Q2130" i="25"/>
  <c r="Q2129" i="25"/>
  <c r="Q2128" i="25"/>
  <c r="Q2127" i="25"/>
  <c r="Q2126" i="25"/>
  <c r="Q2125" i="25"/>
  <c r="Q2124" i="25"/>
  <c r="Q2123" i="25"/>
  <c r="Q2122" i="25"/>
  <c r="Q2121" i="25"/>
  <c r="Q2120" i="25"/>
  <c r="Q2119" i="25"/>
  <c r="Q2118" i="25"/>
  <c r="Q2117" i="25"/>
  <c r="Q2116" i="25"/>
  <c r="Q2115" i="25"/>
  <c r="Q2114" i="25"/>
  <c r="Q2113" i="25"/>
  <c r="Q2112" i="25"/>
  <c r="Q2111" i="25"/>
  <c r="Q2110" i="25"/>
  <c r="Q2109" i="25"/>
  <c r="Q2108" i="25"/>
  <c r="Q2107" i="25"/>
  <c r="Q2106" i="25"/>
  <c r="Q2105" i="25"/>
  <c r="Q1397" i="25"/>
  <c r="Q2104" i="25"/>
  <c r="Q2103" i="25"/>
  <c r="Q2102" i="25"/>
  <c r="Q2101" i="25"/>
  <c r="Q2100" i="25"/>
  <c r="Q2099" i="25"/>
  <c r="Q2098" i="25"/>
  <c r="Q1396" i="25"/>
  <c r="Q2097" i="25"/>
  <c r="Q2096" i="25"/>
  <c r="Q2095" i="25"/>
  <c r="Q1191" i="25"/>
  <c r="Q2094" i="25"/>
  <c r="Q2093" i="25"/>
  <c r="Q2092" i="25"/>
  <c r="Q2091" i="25"/>
  <c r="Q2090" i="25"/>
  <c r="Q2089" i="25"/>
  <c r="Q2088" i="25"/>
  <c r="Q2087" i="25"/>
  <c r="Q2086" i="25"/>
  <c r="Q2085" i="25"/>
  <c r="Q2084" i="25"/>
  <c r="Q2083" i="25"/>
  <c r="Q2082" i="25"/>
  <c r="Q2081" i="25"/>
  <c r="Q2080" i="25"/>
  <c r="Q2079" i="25"/>
  <c r="Q1314" i="25"/>
  <c r="Q2078" i="25"/>
  <c r="Q2077" i="25"/>
  <c r="Q2076" i="25"/>
  <c r="Q1395" i="25"/>
  <c r="Q2075" i="25"/>
  <c r="Q2074" i="25"/>
  <c r="Q2073" i="25"/>
  <c r="Q1264" i="25"/>
  <c r="Q2072" i="25"/>
  <c r="Q2071" i="25"/>
  <c r="Q2070" i="25"/>
  <c r="Q1244" i="25"/>
  <c r="Q2069" i="25"/>
  <c r="Q1263" i="25"/>
  <c r="Q2068" i="25"/>
  <c r="Q1190" i="25"/>
  <c r="Q2067" i="25"/>
  <c r="Q1173" i="25"/>
  <c r="Q2066" i="25"/>
  <c r="Q1394" i="25"/>
  <c r="Q2065" i="25"/>
  <c r="Q1313" i="25"/>
  <c r="Q2064" i="25"/>
  <c r="Q1262" i="25"/>
  <c r="Q2063" i="25"/>
  <c r="Q1286" i="25"/>
  <c r="Q2062" i="25"/>
  <c r="Q1184" i="25"/>
  <c r="Q2061" i="25"/>
  <c r="Q2060" i="25"/>
  <c r="Q2059" i="25"/>
  <c r="Q2058" i="25"/>
  <c r="Q2057" i="25"/>
  <c r="Q2056" i="25"/>
  <c r="Q2055" i="25"/>
  <c r="Q2054" i="25"/>
  <c r="Q2053" i="25"/>
  <c r="Q1393" i="25"/>
  <c r="Q2052" i="25"/>
  <c r="Q2051" i="25"/>
  <c r="Q2050" i="25"/>
  <c r="Q2049" i="25"/>
  <c r="Q2048" i="25"/>
  <c r="Q2047" i="25"/>
  <c r="Q2046" i="25"/>
  <c r="Q2045" i="25"/>
  <c r="Q2044" i="25"/>
  <c r="Q2043" i="25"/>
  <c r="Q2042" i="25"/>
  <c r="Q2041" i="25"/>
  <c r="Q2040" i="25"/>
  <c r="Q2039" i="25"/>
  <c r="Q2038" i="25"/>
  <c r="Q2037" i="25"/>
  <c r="Q2036" i="25"/>
  <c r="Q2035" i="25"/>
  <c r="Q2034" i="25"/>
  <c r="Q2033" i="25"/>
  <c r="Q2032" i="25"/>
  <c r="Q2031" i="25"/>
  <c r="Q2030" i="25"/>
  <c r="Q2029" i="25"/>
  <c r="Q2028" i="25"/>
  <c r="Q2027" i="25"/>
  <c r="Q2026" i="25"/>
  <c r="Q2025" i="25"/>
  <c r="Q2024" i="25"/>
  <c r="Q2023" i="25"/>
  <c r="Q2022" i="25"/>
  <c r="Q2021" i="25"/>
  <c r="Q2020" i="25"/>
  <c r="Q2019" i="25"/>
  <c r="Q2018" i="25"/>
  <c r="Q2017" i="25"/>
  <c r="Q2016" i="25"/>
  <c r="Q2015" i="25"/>
  <c r="Q2014" i="25"/>
  <c r="Q2013" i="25"/>
  <c r="Q2012" i="25"/>
  <c r="Q1285" i="25"/>
  <c r="Q2011" i="25"/>
  <c r="Q2010" i="25"/>
  <c r="Q1312" i="25"/>
  <c r="Q2009" i="25"/>
  <c r="Q1284" i="25"/>
  <c r="Q1392" i="25"/>
  <c r="Q1283" i="25"/>
  <c r="Q2008" i="25"/>
  <c r="Q2007" i="25"/>
  <c r="Q2006" i="25"/>
  <c r="Q2005" i="25"/>
  <c r="Q2004" i="25"/>
  <c r="Q2003" i="25"/>
  <c r="Q2002" i="25"/>
  <c r="Q2001" i="25"/>
  <c r="Q2000" i="25"/>
  <c r="Q1999" i="25"/>
  <c r="Q1998" i="25"/>
  <c r="Q1997" i="25"/>
  <c r="Q1996" i="25"/>
  <c r="Q1995" i="25"/>
  <c r="Q1994" i="25"/>
  <c r="Q1993" i="25"/>
  <c r="Q1992" i="25"/>
  <c r="Q1991" i="25"/>
  <c r="Q1990" i="25"/>
  <c r="Q1989" i="25"/>
  <c r="Q1988" i="25"/>
  <c r="Q1987" i="25"/>
  <c r="Q1391" i="25"/>
  <c r="Q1986" i="25"/>
  <c r="Q1985" i="25"/>
  <c r="Q1984" i="25"/>
  <c r="Q1983" i="25"/>
  <c r="Q1982" i="25"/>
  <c r="Q1981" i="25"/>
  <c r="Q1980" i="25"/>
  <c r="Q1979" i="25"/>
  <c r="Q1978" i="25"/>
  <c r="Q1977" i="25"/>
  <c r="Q1976" i="25"/>
  <c r="Q1975" i="25"/>
  <c r="Q1974" i="25"/>
  <c r="Q1973" i="25"/>
  <c r="Q1972" i="25"/>
  <c r="Q1390" i="25"/>
  <c r="Q1971" i="25"/>
  <c r="Q1970" i="25"/>
  <c r="Q1969" i="25"/>
  <c r="Q1968" i="25"/>
  <c r="Q1967" i="25"/>
  <c r="Q1966" i="25"/>
  <c r="Q1965" i="25"/>
  <c r="Q1964" i="25"/>
  <c r="Q1963" i="25"/>
  <c r="Q1962" i="25"/>
  <c r="Q1961" i="25"/>
  <c r="Q1960" i="25"/>
  <c r="Q1959" i="25"/>
  <c r="Q1958" i="25"/>
  <c r="Q1957" i="25"/>
  <c r="Q1956" i="25"/>
  <c r="Q1955" i="25"/>
  <c r="Q1954" i="25"/>
  <c r="Q1953" i="25"/>
  <c r="Q1389" i="25"/>
  <c r="Q1388" i="25"/>
  <c r="Q1387" i="25"/>
  <c r="Q1952" i="25"/>
  <c r="Q1951" i="25"/>
  <c r="Q1950" i="25"/>
  <c r="Q1949" i="25"/>
  <c r="Q1948" i="25"/>
  <c r="Q1947" i="25"/>
  <c r="Q1946" i="25"/>
  <c r="Q1945" i="25"/>
  <c r="Q1944" i="25"/>
  <c r="Q1943" i="25"/>
  <c r="Q1942" i="25"/>
  <c r="Q1941" i="25"/>
  <c r="Q1940" i="25"/>
  <c r="Q1939" i="25"/>
  <c r="Q1938" i="25"/>
  <c r="Q1937" i="25"/>
  <c r="Q1936" i="25"/>
  <c r="Q1935" i="25"/>
  <c r="Q1934" i="25"/>
  <c r="Q1933" i="25"/>
  <c r="Q1932" i="25"/>
  <c r="Q1931" i="25"/>
  <c r="Q1930" i="25"/>
  <c r="Q1929" i="25"/>
  <c r="Q1928" i="25"/>
  <c r="Q1386" i="25"/>
  <c r="Q1927" i="25"/>
  <c r="Q1926" i="25"/>
  <c r="Q1385" i="25"/>
  <c r="Q1925" i="25"/>
  <c r="Q1384" i="25"/>
  <c r="Q1924" i="25"/>
  <c r="Q1923" i="25"/>
  <c r="Q1922" i="25"/>
  <c r="Q1921" i="25"/>
  <c r="Q1383" i="25"/>
  <c r="Q1282" i="25"/>
  <c r="Q1382" i="25"/>
  <c r="Q1381" i="25"/>
  <c r="Q1380" i="25"/>
  <c r="Q1379" i="25"/>
  <c r="Q1920" i="25"/>
  <c r="Q1311" i="25"/>
  <c r="Q1378" i="25"/>
  <c r="Q1919" i="25"/>
  <c r="Q1918" i="25"/>
  <c r="Q1917" i="25"/>
  <c r="Q1916" i="25"/>
  <c r="Q1243" i="25"/>
  <c r="Q1915" i="25"/>
  <c r="Q1914" i="25"/>
  <c r="Q1913" i="25"/>
  <c r="Q1912" i="25"/>
  <c r="Q1911" i="25"/>
  <c r="Q1910" i="25"/>
  <c r="Q1909" i="25"/>
  <c r="Q1908" i="25"/>
  <c r="Q1907" i="25"/>
  <c r="Q1906" i="25"/>
  <c r="Q1905" i="25"/>
  <c r="Q1904" i="25"/>
  <c r="Q1903" i="25"/>
  <c r="Q1261" i="25"/>
  <c r="Q1902" i="25"/>
  <c r="Q1901" i="25"/>
  <c r="Q1900" i="25"/>
  <c r="Q1899" i="25"/>
  <c r="Q1898" i="25"/>
  <c r="Q1897" i="25"/>
  <c r="Q1896" i="25"/>
  <c r="Q1895" i="25"/>
  <c r="Q1894" i="25"/>
  <c r="Q1893" i="25"/>
  <c r="Q1892" i="25"/>
  <c r="Q1891" i="25"/>
  <c r="Q1890" i="25"/>
  <c r="Q1889" i="25"/>
  <c r="Q1888" i="25"/>
  <c r="Q1887" i="25"/>
  <c r="Q1886" i="25"/>
  <c r="Q1885" i="25"/>
  <c r="Q1177" i="25"/>
  <c r="Q1377" i="25"/>
  <c r="Q1884" i="25"/>
  <c r="Q1883" i="25"/>
  <c r="Q1882" i="25"/>
  <c r="Q1881" i="25"/>
  <c r="Q1880" i="25"/>
  <c r="Q1879" i="25"/>
  <c r="Q1878" i="25"/>
  <c r="Q1877" i="25"/>
  <c r="Q1876" i="25"/>
  <c r="Q1225" i="25"/>
  <c r="Q1875" i="25"/>
  <c r="Q1234" i="25"/>
  <c r="Q1172" i="25"/>
  <c r="Q1874" i="25"/>
  <c r="Q1310" i="25"/>
  <c r="Q1873" i="25"/>
  <c r="Q1239" i="25"/>
  <c r="Q1281" i="25"/>
  <c r="Q1872" i="25"/>
  <c r="Q1376" i="25"/>
  <c r="Q1309" i="25"/>
  <c r="Q1871" i="25"/>
  <c r="Q1870" i="25"/>
  <c r="Q1869" i="25"/>
  <c r="Q1868" i="25"/>
  <c r="Q1867" i="25"/>
  <c r="Q1866" i="25"/>
  <c r="Q1375" i="25"/>
  <c r="Q1167" i="25"/>
  <c r="Q1374" i="25"/>
  <c r="Q1865" i="25"/>
  <c r="Q1864" i="25"/>
  <c r="Q1373" i="25"/>
  <c r="Q1372" i="25"/>
  <c r="Q1863" i="25"/>
  <c r="Q1862" i="25"/>
  <c r="Q1280" i="25"/>
  <c r="Q1181" i="25"/>
  <c r="Q1861" i="25"/>
  <c r="Q1279" i="25"/>
  <c r="Q1278" i="25"/>
  <c r="Q1277" i="25"/>
  <c r="Q1860" i="25"/>
  <c r="Q1859" i="25"/>
  <c r="Q1233" i="25"/>
  <c r="Q1858" i="25"/>
  <c r="Q1857" i="25"/>
  <c r="Q1856" i="25"/>
  <c r="Q1855" i="25"/>
  <c r="Q1854" i="25"/>
  <c r="Q1853" i="25"/>
  <c r="Q1852" i="25"/>
  <c r="Q1851" i="25"/>
  <c r="Q1850" i="25"/>
  <c r="Q1849" i="25"/>
  <c r="Q1848" i="25"/>
  <c r="Q1847" i="25"/>
  <c r="Q1846" i="25"/>
  <c r="Q1845" i="25"/>
  <c r="Q1844" i="25"/>
  <c r="Q1843" i="25"/>
  <c r="Q1371" i="25"/>
  <c r="Q1186" i="25"/>
  <c r="Q1370" i="25"/>
  <c r="Q1842" i="25"/>
  <c r="Q1238" i="25"/>
  <c r="Q1841" i="25"/>
  <c r="Q1840" i="25"/>
  <c r="Q1839" i="25"/>
  <c r="Q1838" i="25"/>
  <c r="Q1837" i="25"/>
  <c r="Q1836" i="25"/>
  <c r="Q1835" i="25"/>
  <c r="Q1369" i="25"/>
  <c r="Q1834" i="25"/>
  <c r="Q1368" i="25"/>
  <c r="Q1367" i="25"/>
  <c r="Q1833" i="25"/>
  <c r="Q1366" i="25"/>
  <c r="Q1365" i="25"/>
  <c r="Q1205" i="25"/>
  <c r="Q1832" i="25"/>
  <c r="Q1260" i="25"/>
  <c r="Q1831" i="25"/>
  <c r="Q1830" i="25"/>
  <c r="Q1829" i="25"/>
  <c r="Q1828" i="25"/>
  <c r="Q1827" i="25"/>
  <c r="Q1826" i="25"/>
  <c r="Q1825" i="25"/>
  <c r="Q1308" i="25"/>
  <c r="Q1824" i="25"/>
  <c r="Q1823" i="25"/>
  <c r="Q1364" i="25"/>
  <c r="Q1822" i="25"/>
  <c r="Q1821" i="25"/>
  <c r="Q1363" i="25"/>
  <c r="Q1212" i="25"/>
  <c r="Q1820" i="25"/>
  <c r="Q1819" i="25"/>
  <c r="Q1188" i="25"/>
  <c r="Q1362" i="25"/>
  <c r="Q1818" i="25"/>
  <c r="Q1817" i="25"/>
  <c r="Q1816" i="25"/>
  <c r="Q1815" i="25"/>
  <c r="Q1814" i="25"/>
  <c r="Q1307" i="25"/>
  <c r="Q1813" i="25"/>
  <c r="Q1812" i="25"/>
  <c r="Q1811" i="25"/>
  <c r="Q1259" i="25"/>
  <c r="Q1306" i="25"/>
  <c r="Q1305" i="25"/>
  <c r="Q1174" i="25"/>
  <c r="Q1810" i="25"/>
  <c r="Q1809" i="25"/>
  <c r="Q1808" i="25"/>
  <c r="Q1304" i="25"/>
  <c r="Q1276" i="25"/>
  <c r="Q1361" i="25"/>
  <c r="Q1807" i="25"/>
  <c r="Q1806" i="25"/>
  <c r="Q1237" i="25"/>
  <c r="Q1805" i="25"/>
  <c r="Q1251" i="25"/>
  <c r="Q1804" i="25"/>
  <c r="Q1803" i="25"/>
  <c r="Q1802" i="25"/>
  <c r="Q1801" i="25"/>
  <c r="Q1303" i="25"/>
  <c r="Q1800" i="25"/>
  <c r="Q1799" i="25"/>
  <c r="Q1798" i="25"/>
  <c r="Q1797" i="25"/>
  <c r="Q1209" i="25"/>
  <c r="Q1275" i="25"/>
  <c r="Q1796" i="25"/>
  <c r="Q1795" i="25"/>
  <c r="Q1794" i="25"/>
  <c r="Q1793" i="25"/>
  <c r="Q1792" i="25"/>
  <c r="Q1791" i="25"/>
  <c r="Q1790" i="25"/>
  <c r="Q1789" i="25"/>
  <c r="Q1788" i="25"/>
  <c r="Q1787" i="25"/>
  <c r="Q1786" i="25"/>
  <c r="Q1785" i="25"/>
  <c r="Q1784" i="25"/>
  <c r="Q1360" i="25"/>
  <c r="Q1783" i="25"/>
  <c r="Q1782" i="25"/>
  <c r="Q1781" i="25"/>
  <c r="Q1780" i="25"/>
  <c r="Q1779" i="25"/>
  <c r="Q1778" i="25"/>
  <c r="Q1777" i="25"/>
  <c r="Q1776" i="25"/>
  <c r="Q1775" i="25"/>
  <c r="Q1774" i="25"/>
  <c r="Q1773" i="25"/>
  <c r="Q1772" i="25"/>
  <c r="Q1771" i="25"/>
  <c r="Q1770" i="25"/>
  <c r="Q1769" i="25"/>
  <c r="Q1768" i="25"/>
  <c r="Q1767" i="25"/>
  <c r="Q1766" i="25"/>
  <c r="Q1765" i="25"/>
  <c r="Q1764" i="25"/>
  <c r="Q1763" i="25"/>
  <c r="Q1762" i="25"/>
  <c r="Q1761" i="25"/>
  <c r="Q1760" i="25"/>
  <c r="Q1759" i="25"/>
  <c r="Q1758" i="25"/>
  <c r="Q1757" i="25"/>
  <c r="Q1756" i="25"/>
  <c r="Q1755" i="25"/>
  <c r="Q1754" i="25"/>
  <c r="Q1753" i="25"/>
  <c r="Q1752" i="25"/>
  <c r="Q1751" i="25"/>
  <c r="Q1750" i="25"/>
  <c r="Q1749" i="25"/>
  <c r="Q1748" i="25"/>
  <c r="Q1747" i="25"/>
  <c r="Q1746" i="25"/>
  <c r="Q1745" i="25"/>
  <c r="Q1744" i="25"/>
  <c r="Q1743" i="25"/>
  <c r="Q1742" i="25"/>
  <c r="Q1741" i="25"/>
  <c r="Q1740" i="25"/>
  <c r="Q1739" i="25"/>
  <c r="Q1738" i="25"/>
  <c r="Q1737" i="25"/>
  <c r="Q1736" i="25"/>
  <c r="Q1735" i="25"/>
  <c r="Q1734" i="25"/>
  <c r="Q1733" i="25"/>
  <c r="Q1732" i="25"/>
  <c r="Q1731" i="25"/>
  <c r="Q1730" i="25"/>
  <c r="Q1729" i="25"/>
  <c r="Q1728" i="25"/>
  <c r="Q1727" i="25"/>
  <c r="Q1726" i="25"/>
  <c r="Q1725" i="25"/>
  <c r="Q1724" i="25"/>
  <c r="Q1723" i="25"/>
  <c r="Q1722" i="25"/>
  <c r="Q1721" i="25"/>
  <c r="Q1720" i="25"/>
  <c r="Q1719" i="25"/>
  <c r="Q1718" i="25"/>
  <c r="Q1717" i="25"/>
  <c r="Q1359" i="25"/>
  <c r="Q1716" i="25"/>
  <c r="Q1715" i="25"/>
  <c r="Q1714" i="25"/>
  <c r="Q1713" i="25"/>
  <c r="Q1712" i="25"/>
  <c r="Q1358" i="25"/>
  <c r="Q1357" i="25"/>
  <c r="Q1711" i="25"/>
  <c r="Q1710" i="25"/>
  <c r="Q1709" i="25"/>
  <c r="Q1708" i="25"/>
  <c r="Q1707" i="25"/>
  <c r="Q1706" i="25"/>
  <c r="Q1705" i="25"/>
  <c r="Q1704" i="25"/>
  <c r="Q1703" i="25"/>
  <c r="Q1702" i="25"/>
  <c r="Q1701" i="25"/>
  <c r="Q1700" i="25"/>
  <c r="Q1699" i="25"/>
  <c r="Q1698" i="25"/>
  <c r="Q1356" i="25"/>
  <c r="Q1697" i="25"/>
  <c r="Q1696" i="25"/>
  <c r="Q1695" i="25"/>
  <c r="Q1694" i="25"/>
  <c r="Q1693" i="25"/>
  <c r="Q1302" i="25"/>
  <c r="Q1692" i="25"/>
  <c r="Q1691" i="25"/>
  <c r="Q1690" i="25"/>
  <c r="Q1689" i="25"/>
  <c r="Q1688" i="25"/>
  <c r="Q1687" i="25"/>
  <c r="Q1686" i="25"/>
  <c r="Q1685" i="25"/>
  <c r="Q1684" i="25"/>
  <c r="Q1683" i="25"/>
  <c r="Q1682" i="25"/>
  <c r="Q1681" i="25"/>
  <c r="Q1680" i="25"/>
  <c r="Q1679" i="25"/>
  <c r="Q1355" i="25"/>
  <c r="Q1678" i="25"/>
  <c r="Q1677" i="25"/>
  <c r="Q1676" i="25"/>
  <c r="Q1675" i="25"/>
  <c r="Q1674" i="25"/>
  <c r="Q1673" i="25"/>
  <c r="Q1672" i="25"/>
  <c r="Q1671" i="25"/>
  <c r="Q1670" i="25"/>
  <c r="Q1669" i="25"/>
  <c r="Q1668" i="25"/>
  <c r="Q1667" i="25"/>
  <c r="Q1666" i="25"/>
  <c r="Q1665" i="25"/>
  <c r="Q1664" i="25"/>
  <c r="Q1663" i="25"/>
  <c r="Q1662" i="25"/>
  <c r="Q1661" i="25"/>
  <c r="Q1660" i="25"/>
  <c r="Q1659" i="25"/>
  <c r="Q1658" i="25"/>
  <c r="Q1657" i="25"/>
  <c r="Q1656" i="25"/>
  <c r="Q1655" i="25"/>
  <c r="Q1654" i="25"/>
  <c r="Q1653" i="25"/>
  <c r="Q1652" i="25"/>
  <c r="Q1651" i="25"/>
  <c r="Q1650" i="25"/>
  <c r="Q1649" i="25"/>
  <c r="Q1648" i="25"/>
  <c r="Q1647" i="25"/>
  <c r="Q1646" i="25"/>
  <c r="Q1645" i="25"/>
  <c r="Q1644" i="25"/>
  <c r="Q1643" i="25"/>
  <c r="Q1642" i="25"/>
  <c r="Q1641" i="25"/>
  <c r="Q1640" i="25"/>
  <c r="Q1639" i="25"/>
  <c r="Q1638" i="25"/>
  <c r="Q1637" i="25"/>
  <c r="Q1636" i="25"/>
  <c r="Q1635" i="25"/>
  <c r="Q1634" i="25"/>
  <c r="Q1633" i="25"/>
  <c r="Q1632" i="25"/>
  <c r="Q1631" i="25"/>
  <c r="Q1630" i="25"/>
  <c r="Q1629" i="25"/>
  <c r="Q1628" i="25"/>
  <c r="Q1627" i="25"/>
  <c r="Q1626" i="25"/>
  <c r="Q1625" i="25"/>
  <c r="Q1624" i="25"/>
  <c r="Q1623" i="25"/>
  <c r="Q1622" i="25"/>
  <c r="Q1621" i="25"/>
  <c r="Q1620" i="25"/>
  <c r="Q1619" i="25"/>
  <c r="Q1354" i="25"/>
  <c r="Q1618" i="25"/>
  <c r="Q1617" i="25"/>
  <c r="Q1616" i="25"/>
  <c r="Q1615" i="25"/>
  <c r="Q1614" i="25"/>
  <c r="Q1353" i="25"/>
  <c r="Q1352" i="25"/>
  <c r="Q1351" i="25"/>
  <c r="Q1350" i="25"/>
  <c r="Q1613" i="25"/>
  <c r="Q1274" i="25"/>
  <c r="Q1301" i="25"/>
  <c r="Q1349" i="25"/>
  <c r="Q1612" i="25"/>
  <c r="Q1611" i="25"/>
  <c r="Q1610" i="25"/>
  <c r="Q1300" i="25"/>
  <c r="Q1609" i="25"/>
  <c r="Q1608" i="25"/>
  <c r="Q1607" i="25"/>
  <c r="Q1606" i="25"/>
  <c r="Q1605" i="25"/>
  <c r="Q1348" i="25"/>
  <c r="Q1604" i="25"/>
  <c r="Q1603" i="25"/>
  <c r="Q1602" i="25"/>
  <c r="Q1601" i="25"/>
  <c r="Q1600" i="25"/>
  <c r="Q1599" i="25"/>
  <c r="Q1347" i="25"/>
  <c r="Q1598" i="25"/>
  <c r="Q1597" i="25"/>
  <c r="Q1596" i="25"/>
  <c r="Q1346" i="25"/>
  <c r="Q1211" i="25"/>
  <c r="Q1299" i="25"/>
  <c r="Q1595" i="25"/>
  <c r="Q1594" i="25"/>
  <c r="Q1593" i="25"/>
  <c r="Q1592" i="25"/>
  <c r="Q1591" i="25"/>
  <c r="Q1590" i="25"/>
  <c r="Q1345" i="25"/>
  <c r="Q1589" i="25"/>
  <c r="Q1344" i="25"/>
  <c r="Q1343" i="25"/>
  <c r="Q1588" i="25"/>
  <c r="Q1258" i="25"/>
  <c r="Q1257" i="25"/>
  <c r="Q1587" i="25"/>
  <c r="Q1586" i="25"/>
  <c r="Q1585" i="25"/>
  <c r="Q1584" i="25"/>
  <c r="Q1583" i="25"/>
  <c r="Q1582" i="25"/>
  <c r="Q1581" i="25"/>
  <c r="Q1580" i="25"/>
  <c r="Q1579" i="25"/>
  <c r="Q1578" i="25"/>
  <c r="Q1577" i="25"/>
  <c r="Q1576" i="25"/>
  <c r="Q1575" i="25"/>
  <c r="Q1574" i="25"/>
  <c r="Q1573" i="25"/>
  <c r="Q1298" i="25"/>
  <c r="Q1572" i="25"/>
  <c r="Q1571" i="25"/>
  <c r="Q1570" i="25"/>
  <c r="Q1569" i="25"/>
  <c r="Q1568" i="25"/>
  <c r="Q1567" i="25"/>
  <c r="Q1566" i="25"/>
  <c r="Q1565" i="25"/>
  <c r="Q1564" i="25"/>
  <c r="Q1563" i="25"/>
  <c r="Q1562" i="25"/>
  <c r="Q1561" i="25"/>
  <c r="Q1560" i="25"/>
  <c r="Q1559" i="25"/>
  <c r="Q1558" i="25"/>
  <c r="Q1342" i="25"/>
  <c r="Q1557" i="25"/>
  <c r="Q1556" i="25"/>
  <c r="Q1555" i="25"/>
  <c r="Q1341" i="25"/>
  <c r="Q1554" i="25"/>
  <c r="Q1553" i="25"/>
  <c r="Q1552" i="25"/>
  <c r="Q1551" i="25"/>
  <c r="Q1550" i="25"/>
  <c r="Q1549" i="25"/>
  <c r="Q1548" i="25"/>
  <c r="Q1547" i="25"/>
  <c r="Q1546" i="25"/>
  <c r="Q1545" i="25"/>
  <c r="Q1544" i="25"/>
  <c r="Q1543" i="25"/>
  <c r="Q1542" i="25"/>
  <c r="Q1541" i="25"/>
  <c r="Q1540" i="25"/>
  <c r="Q1539" i="25"/>
  <c r="Q1538" i="25"/>
  <c r="Q1537" i="25"/>
  <c r="Q1273" i="25"/>
  <c r="Q1340" i="25"/>
  <c r="Q1536" i="25"/>
  <c r="Q1535" i="25"/>
  <c r="Q1534" i="25"/>
  <c r="Q1533" i="25"/>
  <c r="Q1532" i="25"/>
  <c r="Q1531" i="25"/>
  <c r="Q1530" i="25"/>
  <c r="Q1529" i="25"/>
  <c r="Q1528" i="25"/>
  <c r="Q1527" i="25"/>
  <c r="Q1526" i="25"/>
  <c r="Q1525" i="25"/>
  <c r="Q1524" i="25"/>
  <c r="Q1523" i="25"/>
  <c r="Q1522" i="25"/>
  <c r="Q1521" i="25"/>
  <c r="Q1520" i="25"/>
  <c r="Q1339" i="25"/>
  <c r="Q1519" i="25"/>
  <c r="Q1518" i="25"/>
  <c r="Q1517" i="25"/>
  <c r="Q1297" i="25"/>
  <c r="Q1516" i="25"/>
  <c r="Q1515" i="25"/>
  <c r="Q1514" i="25"/>
  <c r="Q1513" i="25"/>
  <c r="Q1512" i="25"/>
  <c r="Q1511" i="25"/>
  <c r="Q1510" i="25"/>
  <c r="Q1509" i="25"/>
  <c r="Q1508" i="25"/>
  <c r="Q1507" i="25"/>
  <c r="Q1506" i="25"/>
  <c r="Q1505" i="25"/>
  <c r="Q1256" i="25"/>
  <c r="Q1338" i="25"/>
  <c r="Q1504" i="25"/>
  <c r="Q1503" i="25"/>
  <c r="Q1502" i="25"/>
  <c r="Q1501" i="25"/>
  <c r="Q1500" i="25"/>
  <c r="Q1499" i="25"/>
  <c r="Q1498" i="25"/>
  <c r="Q1497" i="25"/>
  <c r="Q1496" i="25"/>
  <c r="Q1495" i="25"/>
  <c r="Q1494" i="25"/>
  <c r="Q1493" i="25"/>
  <c r="Q1492" i="25"/>
  <c r="Q1491" i="25"/>
  <c r="Q1490" i="25"/>
  <c r="Q1489" i="25"/>
  <c r="Q1488" i="25"/>
  <c r="Q1204" i="25"/>
  <c r="Q1296" i="25"/>
  <c r="Q1214" i="25"/>
  <c r="Q1272" i="25"/>
  <c r="M3765" i="25"/>
  <c r="M3764" i="25"/>
  <c r="M1282" i="25"/>
  <c r="M1563" i="25"/>
  <c r="M3763" i="25"/>
  <c r="M1201" i="25"/>
  <c r="M1562" i="25"/>
  <c r="M3762" i="25"/>
  <c r="M3761" i="25"/>
  <c r="M1561" i="25"/>
  <c r="M3760" i="25"/>
  <c r="M3759" i="25"/>
  <c r="M1374" i="25"/>
  <c r="M3758" i="25"/>
  <c r="M3757" i="25"/>
  <c r="M1560" i="25"/>
  <c r="M3756" i="25"/>
  <c r="M3755" i="25"/>
  <c r="M3754" i="25"/>
  <c r="M3753" i="25"/>
  <c r="M3752" i="25"/>
  <c r="M3751" i="25"/>
  <c r="M3750" i="25"/>
  <c r="M3749" i="25"/>
  <c r="M3748" i="25"/>
  <c r="M3747" i="25"/>
  <c r="M3746" i="25"/>
  <c r="M3745" i="25"/>
  <c r="M3744" i="25"/>
  <c r="M3743" i="25"/>
  <c r="M3742" i="25"/>
  <c r="M3741" i="25"/>
  <c r="M3740" i="25"/>
  <c r="M3739" i="25"/>
  <c r="M1559" i="25"/>
  <c r="M3738" i="25"/>
  <c r="M3737" i="25"/>
  <c r="M3736" i="25"/>
  <c r="M3735" i="25"/>
  <c r="M3734" i="25"/>
  <c r="M3733" i="25"/>
  <c r="M3732" i="25"/>
  <c r="M3731" i="25"/>
  <c r="M3730" i="25"/>
  <c r="M3729" i="25"/>
  <c r="M3728" i="25"/>
  <c r="M3727" i="25"/>
  <c r="M3726" i="25"/>
  <c r="M3725" i="25"/>
  <c r="M3724" i="25"/>
  <c r="M3723" i="25"/>
  <c r="M3722" i="25"/>
  <c r="M3721" i="25"/>
  <c r="M3720" i="25"/>
  <c r="M3719" i="25"/>
  <c r="M3718" i="25"/>
  <c r="M3717" i="25"/>
  <c r="M3716" i="25"/>
  <c r="M3715" i="25"/>
  <c r="M1558" i="25"/>
  <c r="M3714" i="25"/>
  <c r="M3713" i="25"/>
  <c r="M3712" i="25"/>
  <c r="M1220" i="25"/>
  <c r="M3711" i="25"/>
  <c r="M3710" i="25"/>
  <c r="M3709" i="25"/>
  <c r="M1373" i="25"/>
  <c r="M3708" i="25"/>
  <c r="M3707" i="25"/>
  <c r="M3706" i="25"/>
  <c r="M3705" i="25"/>
  <c r="M3704" i="25"/>
  <c r="M3703" i="25"/>
  <c r="M3702" i="25"/>
  <c r="M3701" i="25"/>
  <c r="M1372" i="25"/>
  <c r="M3700" i="25"/>
  <c r="M3699" i="25"/>
  <c r="M3698" i="25"/>
  <c r="M3697" i="25"/>
  <c r="M3696" i="25"/>
  <c r="M1557" i="25"/>
  <c r="M1556" i="25"/>
  <c r="M3695" i="25"/>
  <c r="M3694" i="25"/>
  <c r="M3693" i="25"/>
  <c r="M3692" i="25"/>
  <c r="M3691" i="25"/>
  <c r="M3690" i="25"/>
  <c r="M3689" i="25"/>
  <c r="M3688" i="25"/>
  <c r="M3687" i="25"/>
  <c r="M3686" i="25"/>
  <c r="M1371" i="25"/>
  <c r="M3685" i="25"/>
  <c r="M3684" i="25"/>
  <c r="M3683" i="25"/>
  <c r="M1555" i="25"/>
  <c r="M3682" i="25"/>
  <c r="M3681" i="25"/>
  <c r="M3680" i="25"/>
  <c r="M3679" i="25"/>
  <c r="M1261" i="25"/>
  <c r="M3678" i="25"/>
  <c r="M3677" i="25"/>
  <c r="M1554" i="25"/>
  <c r="M3676" i="25"/>
  <c r="M3675" i="25"/>
  <c r="M3674" i="25"/>
  <c r="M3673" i="25"/>
  <c r="M3672" i="25"/>
  <c r="M3671" i="25"/>
  <c r="M3670" i="25"/>
  <c r="M3669" i="25"/>
  <c r="M3668" i="25"/>
  <c r="M3667" i="25"/>
  <c r="M1553" i="25"/>
  <c r="M3666" i="25"/>
  <c r="M3665" i="25"/>
  <c r="M3664" i="25"/>
  <c r="M3663" i="25"/>
  <c r="M1209" i="25"/>
  <c r="M1552" i="25"/>
  <c r="M3662" i="25"/>
  <c r="M3661" i="25"/>
  <c r="M3660" i="25"/>
  <c r="M3659" i="25"/>
  <c r="M3658" i="25"/>
  <c r="M3657" i="25"/>
  <c r="M3656" i="25"/>
  <c r="M3655" i="25"/>
  <c r="M1260" i="25"/>
  <c r="M1370" i="25"/>
  <c r="M1248" i="25"/>
  <c r="M3654" i="25"/>
  <c r="M3653" i="25"/>
  <c r="M3652" i="25"/>
  <c r="M3651" i="25"/>
  <c r="M3650" i="25"/>
  <c r="M3649" i="25"/>
  <c r="M3648" i="25"/>
  <c r="M3647" i="25"/>
  <c r="M3646" i="25"/>
  <c r="M3645" i="25"/>
  <c r="M3644" i="25"/>
  <c r="M3643" i="25"/>
  <c r="M1551" i="25"/>
  <c r="M3642" i="25"/>
  <c r="M3641" i="25"/>
  <c r="M3640" i="25"/>
  <c r="M3639" i="25"/>
  <c r="M3638" i="25"/>
  <c r="M3637" i="25"/>
  <c r="M3636" i="25"/>
  <c r="M3635" i="25"/>
  <c r="M3634" i="25"/>
  <c r="M3633" i="25"/>
  <c r="M3632" i="25"/>
  <c r="M3631" i="25"/>
  <c r="M3630" i="25"/>
  <c r="M3629" i="25"/>
  <c r="M3628" i="25"/>
  <c r="M3627" i="25"/>
  <c r="M3626" i="25"/>
  <c r="M3625" i="25"/>
  <c r="M3624" i="25"/>
  <c r="M3623" i="25"/>
  <c r="M3622" i="25"/>
  <c r="M3621" i="25"/>
  <c r="M3620" i="25"/>
  <c r="M1196" i="25"/>
  <c r="M3619" i="25"/>
  <c r="M1176" i="25"/>
  <c r="M3618" i="25"/>
  <c r="M3617" i="25"/>
  <c r="M3616" i="25"/>
  <c r="M3615" i="25"/>
  <c r="M3614" i="25"/>
  <c r="M3613" i="25"/>
  <c r="M3612" i="25"/>
  <c r="M3611" i="25"/>
  <c r="M3610" i="25"/>
  <c r="M3609" i="25"/>
  <c r="M3608" i="25"/>
  <c r="M3607" i="25"/>
  <c r="M3606" i="25"/>
  <c r="M3605" i="25"/>
  <c r="M3604" i="25"/>
  <c r="M3603" i="25"/>
  <c r="M3602" i="25"/>
  <c r="M3601" i="25"/>
  <c r="M3600" i="25"/>
  <c r="M3599" i="25"/>
  <c r="M3598" i="25"/>
  <c r="M3597" i="25"/>
  <c r="M3596" i="25"/>
  <c r="M3595" i="25"/>
  <c r="M3594" i="25"/>
  <c r="M3593" i="25"/>
  <c r="M3592" i="25"/>
  <c r="M3591" i="25"/>
  <c r="M3590" i="25"/>
  <c r="M3589" i="25"/>
  <c r="M3588" i="25"/>
  <c r="M3587" i="25"/>
  <c r="M3586" i="25"/>
  <c r="M3585" i="25"/>
  <c r="M3584" i="25"/>
  <c r="M3583" i="25"/>
  <c r="M3582" i="25"/>
  <c r="M3581" i="25"/>
  <c r="M3580" i="25"/>
  <c r="M3579" i="25"/>
  <c r="M3578" i="25"/>
  <c r="M3577" i="25"/>
  <c r="M3576" i="25"/>
  <c r="M3575" i="25"/>
  <c r="M3574" i="25"/>
  <c r="M3573" i="25"/>
  <c r="M3572" i="25"/>
  <c r="M1369" i="25"/>
  <c r="M3571" i="25"/>
  <c r="M3570" i="25"/>
  <c r="M3569" i="25"/>
  <c r="M3568" i="25"/>
  <c r="M3567" i="25"/>
  <c r="M3566" i="25"/>
  <c r="M3565" i="25"/>
  <c r="M3564" i="25"/>
  <c r="M3563" i="25"/>
  <c r="M3562" i="25"/>
  <c r="M3561" i="25"/>
  <c r="M3560" i="25"/>
  <c r="M3559" i="25"/>
  <c r="M3558" i="25"/>
  <c r="M3557" i="25"/>
  <c r="M3556" i="25"/>
  <c r="M3555" i="25"/>
  <c r="M3554" i="25"/>
  <c r="M3553" i="25"/>
  <c r="M3552" i="25"/>
  <c r="M3551" i="25"/>
  <c r="M3550" i="25"/>
  <c r="M3549" i="25"/>
  <c r="M3548" i="25"/>
  <c r="M3547" i="25"/>
  <c r="M3546" i="25"/>
  <c r="M3545" i="25"/>
  <c r="M3544" i="25"/>
  <c r="M3543" i="25"/>
  <c r="M3542" i="25"/>
  <c r="M3541" i="25"/>
  <c r="M3540" i="25"/>
  <c r="M1550" i="25"/>
  <c r="M3539" i="25"/>
  <c r="M1549" i="25"/>
  <c r="M3538" i="25"/>
  <c r="M3537" i="25"/>
  <c r="M3536" i="25"/>
  <c r="M3535" i="25"/>
  <c r="M3534" i="25"/>
  <c r="M3533" i="25"/>
  <c r="M3532" i="25"/>
  <c r="M3531" i="25"/>
  <c r="M3530" i="25"/>
  <c r="M3529" i="25"/>
  <c r="M3528" i="25"/>
  <c r="M3527" i="25"/>
  <c r="M3526" i="25"/>
  <c r="M3525" i="25"/>
  <c r="M3524" i="25"/>
  <c r="M3523" i="25"/>
  <c r="M3522" i="25"/>
  <c r="M3521" i="25"/>
  <c r="M3520" i="25"/>
  <c r="M3519" i="25"/>
  <c r="M3518" i="25"/>
  <c r="M3517" i="25"/>
  <c r="M3516" i="25"/>
  <c r="M3515" i="25"/>
  <c r="M3514" i="25"/>
  <c r="M3513" i="25"/>
  <c r="M3512" i="25"/>
  <c r="M3511" i="25"/>
  <c r="M3510" i="25"/>
  <c r="M1548" i="25"/>
  <c r="M3509" i="25"/>
  <c r="M1547" i="25"/>
  <c r="M3508" i="25"/>
  <c r="M3507" i="25"/>
  <c r="M3506" i="25"/>
  <c r="M3505" i="25"/>
  <c r="M3504" i="25"/>
  <c r="M3503" i="25"/>
  <c r="M1546" i="25"/>
  <c r="M3502" i="25"/>
  <c r="M3501" i="25"/>
  <c r="M3500" i="25"/>
  <c r="M3499" i="25"/>
  <c r="M3498" i="25"/>
  <c r="M3497" i="25"/>
  <c r="M3496" i="25"/>
  <c r="M3495" i="25"/>
  <c r="M3494" i="25"/>
  <c r="M3493" i="25"/>
  <c r="M3492" i="25"/>
  <c r="M3491" i="25"/>
  <c r="M3490" i="25"/>
  <c r="M3489" i="25"/>
  <c r="M3488" i="25"/>
  <c r="M3487" i="25"/>
  <c r="M3486" i="25"/>
  <c r="M3485" i="25"/>
  <c r="M3484" i="25"/>
  <c r="M3483" i="25"/>
  <c r="M3482" i="25"/>
  <c r="M3481" i="25"/>
  <c r="M3480" i="25"/>
  <c r="M3479" i="25"/>
  <c r="M3478" i="25"/>
  <c r="M3477" i="25"/>
  <c r="M3476" i="25"/>
  <c r="M3475" i="25"/>
  <c r="M3474" i="25"/>
  <c r="M3473" i="25"/>
  <c r="M3472" i="25"/>
  <c r="M3471" i="25"/>
  <c r="M3470" i="25"/>
  <c r="M3469" i="25"/>
  <c r="M3468" i="25"/>
  <c r="M3467" i="25"/>
  <c r="M3466" i="25"/>
  <c r="M3465" i="25"/>
  <c r="M3464" i="25"/>
  <c r="M1545" i="25"/>
  <c r="M3463" i="25"/>
  <c r="M3462" i="25"/>
  <c r="M1544" i="25"/>
  <c r="M3461" i="25"/>
  <c r="M3460" i="25"/>
  <c r="M3459" i="25"/>
  <c r="M3458" i="25"/>
  <c r="M3457" i="25"/>
  <c r="M3456" i="25"/>
  <c r="M3455" i="25"/>
  <c r="M3454" i="25"/>
  <c r="M3453" i="25"/>
  <c r="M3452" i="25"/>
  <c r="M3451" i="25"/>
  <c r="M3450" i="25"/>
  <c r="M3449" i="25"/>
  <c r="M3448" i="25"/>
  <c r="M3447" i="25"/>
  <c r="M3446" i="25"/>
  <c r="M3445" i="25"/>
  <c r="M3444" i="25"/>
  <c r="M3443" i="25"/>
  <c r="M3442" i="25"/>
  <c r="M1259" i="25"/>
  <c r="M3441" i="25"/>
  <c r="M1368" i="25"/>
  <c r="M3440" i="25"/>
  <c r="M3439" i="25"/>
  <c r="M1310" i="25"/>
  <c r="M3438" i="25"/>
  <c r="M1237" i="25"/>
  <c r="M3437" i="25"/>
  <c r="M3436" i="25"/>
  <c r="M1309" i="25"/>
  <c r="M3435" i="25"/>
  <c r="M3434" i="25"/>
  <c r="M3433" i="25"/>
  <c r="M1219" i="25"/>
  <c r="M1367" i="25"/>
  <c r="M3432" i="25"/>
  <c r="M1543" i="25"/>
  <c r="M1542" i="25"/>
  <c r="M3431" i="25"/>
  <c r="M3430" i="25"/>
  <c r="M3429" i="25"/>
  <c r="M1541" i="25"/>
  <c r="M3428" i="25"/>
  <c r="M3427" i="25"/>
  <c r="M3426" i="25"/>
  <c r="M3425" i="25"/>
  <c r="M3424" i="25"/>
  <c r="M3423" i="25"/>
  <c r="M1540" i="25"/>
  <c r="M1183" i="25"/>
  <c r="M1229" i="25"/>
  <c r="M3422" i="25"/>
  <c r="M1207" i="25"/>
  <c r="M1233" i="25"/>
  <c r="M1187" i="25"/>
  <c r="M1171" i="25"/>
  <c r="M1169" i="25"/>
  <c r="M1232" i="25"/>
  <c r="M3421" i="25"/>
  <c r="M3420" i="25"/>
  <c r="M1539" i="25"/>
  <c r="M3419" i="25"/>
  <c r="M3418" i="25"/>
  <c r="M3417" i="25"/>
  <c r="M3416" i="25"/>
  <c r="M3415" i="25"/>
  <c r="M1538" i="25"/>
  <c r="M1366" i="25"/>
  <c r="M3414" i="25"/>
  <c r="M3413" i="25"/>
  <c r="M3412" i="25"/>
  <c r="M3411" i="25"/>
  <c r="M3410" i="25"/>
  <c r="M3409" i="25"/>
  <c r="M3408" i="25"/>
  <c r="M3407" i="25"/>
  <c r="M3406" i="25"/>
  <c r="M3405" i="25"/>
  <c r="M3404" i="25"/>
  <c r="M3403" i="25"/>
  <c r="M3402" i="25"/>
  <c r="M3401" i="25"/>
  <c r="M3400" i="25"/>
  <c r="M3399" i="25"/>
  <c r="M3398" i="25"/>
  <c r="M3397" i="25"/>
  <c r="M3396" i="25"/>
  <c r="M3395" i="25"/>
  <c r="M3394" i="25"/>
  <c r="M3393" i="25"/>
  <c r="M3392" i="25"/>
  <c r="M3391" i="25"/>
  <c r="M3390" i="25"/>
  <c r="M3389" i="25"/>
  <c r="M3388" i="25"/>
  <c r="M3387" i="25"/>
  <c r="M3386" i="25"/>
  <c r="M3385" i="25"/>
  <c r="M3384" i="25"/>
  <c r="M3383" i="25"/>
  <c r="M3382" i="25"/>
  <c r="M3381" i="25"/>
  <c r="M3380" i="25"/>
  <c r="M3379" i="25"/>
  <c r="M3378" i="25"/>
  <c r="M3377" i="25"/>
  <c r="M3376" i="25"/>
  <c r="M3375" i="25"/>
  <c r="M3374" i="25"/>
  <c r="M3373" i="25"/>
  <c r="M3372" i="25"/>
  <c r="M3371" i="25"/>
  <c r="M3370" i="25"/>
  <c r="M3369" i="25"/>
  <c r="M3368" i="25"/>
  <c r="M3367" i="25"/>
  <c r="M3366" i="25"/>
  <c r="M3365" i="25"/>
  <c r="M3364" i="25"/>
  <c r="M3363" i="25"/>
  <c r="M3362" i="25"/>
  <c r="M3361" i="25"/>
  <c r="M3360" i="25"/>
  <c r="M1231" i="25"/>
  <c r="M3359" i="25"/>
  <c r="M3358" i="25"/>
  <c r="M3357" i="25"/>
  <c r="M3356" i="25"/>
  <c r="M3355" i="25"/>
  <c r="M3354" i="25"/>
  <c r="M3353" i="25"/>
  <c r="M3352" i="25"/>
  <c r="M3351" i="25"/>
  <c r="M3350" i="25"/>
  <c r="M3349" i="25"/>
  <c r="M3348" i="25"/>
  <c r="M3347" i="25"/>
  <c r="M3346" i="25"/>
  <c r="M3345" i="25"/>
  <c r="M3344" i="25"/>
  <c r="M3343" i="25"/>
  <c r="M3342" i="25"/>
  <c r="M3341" i="25"/>
  <c r="M3340" i="25"/>
  <c r="M3339" i="25"/>
  <c r="M3338" i="25"/>
  <c r="M3337" i="25"/>
  <c r="M1365" i="25"/>
  <c r="M3336" i="25"/>
  <c r="M3335" i="25"/>
  <c r="M3334" i="25"/>
  <c r="M3333" i="25"/>
  <c r="M3332" i="25"/>
  <c r="M3331" i="25"/>
  <c r="M3330" i="25"/>
  <c r="M3329" i="25"/>
  <c r="M3328" i="25"/>
  <c r="M3327" i="25"/>
  <c r="M3326" i="25"/>
  <c r="M3325" i="25"/>
  <c r="M3324" i="25"/>
  <c r="M3323" i="25"/>
  <c r="M3322" i="25"/>
  <c r="M3321" i="25"/>
  <c r="M3320" i="25"/>
  <c r="M3319" i="25"/>
  <c r="M3318" i="25"/>
  <c r="M3317" i="25"/>
  <c r="M3316" i="25"/>
  <c r="M3315" i="25"/>
  <c r="M3314" i="25"/>
  <c r="M3313" i="25"/>
  <c r="M3312" i="25"/>
  <c r="M3311" i="25"/>
  <c r="M3310" i="25"/>
  <c r="M3309" i="25"/>
  <c r="M3308" i="25"/>
  <c r="M3307" i="25"/>
  <c r="M3306" i="25"/>
  <c r="M3305" i="25"/>
  <c r="M3304" i="25"/>
  <c r="M3303" i="25"/>
  <c r="M3302" i="25"/>
  <c r="M3301" i="25"/>
  <c r="M3300" i="25"/>
  <c r="M3299" i="25"/>
  <c r="M3298" i="25"/>
  <c r="M3297" i="25"/>
  <c r="M3296" i="25"/>
  <c r="M3295" i="25"/>
  <c r="M3294" i="25"/>
  <c r="M1537" i="25"/>
  <c r="M3293" i="25"/>
  <c r="M3292" i="25"/>
  <c r="M3291" i="25"/>
  <c r="M3290" i="25"/>
  <c r="M3289" i="25"/>
  <c r="M3288" i="25"/>
  <c r="M1258" i="25"/>
  <c r="M3287" i="25"/>
  <c r="M3286" i="25"/>
  <c r="M3285" i="25"/>
  <c r="M3284" i="25"/>
  <c r="M3283" i="25"/>
  <c r="M3282" i="25"/>
  <c r="M1536" i="25"/>
  <c r="M3281" i="25"/>
  <c r="M3280" i="25"/>
  <c r="M3279" i="25"/>
  <c r="M3278" i="25"/>
  <c r="M3277" i="25"/>
  <c r="M3276" i="25"/>
  <c r="M3275" i="25"/>
  <c r="M3274" i="25"/>
  <c r="M3273" i="25"/>
  <c r="M3272" i="25"/>
  <c r="M3271" i="25"/>
  <c r="M3270" i="25"/>
  <c r="M3269" i="25"/>
  <c r="M3268" i="25"/>
  <c r="M3267" i="25"/>
  <c r="M3266" i="25"/>
  <c r="M3265" i="25"/>
  <c r="M3264" i="25"/>
  <c r="M3263" i="25"/>
  <c r="M3262" i="25"/>
  <c r="M3261" i="25"/>
  <c r="M3260" i="25"/>
  <c r="M3259" i="25"/>
  <c r="M3258" i="25"/>
  <c r="M3257" i="25"/>
  <c r="M3256" i="25"/>
  <c r="M3255" i="25"/>
  <c r="M3254" i="25"/>
  <c r="M3253" i="25"/>
  <c r="M3252" i="25"/>
  <c r="M3251" i="25"/>
  <c r="M3250" i="25"/>
  <c r="M3249" i="25"/>
  <c r="M3248" i="25"/>
  <c r="M3247" i="25"/>
  <c r="M3246" i="25"/>
  <c r="M3245" i="25"/>
  <c r="M3244" i="25"/>
  <c r="M3243" i="25"/>
  <c r="M3242" i="25"/>
  <c r="M3241" i="25"/>
  <c r="M3240" i="25"/>
  <c r="M3239" i="25"/>
  <c r="M3238" i="25"/>
  <c r="M3237" i="25"/>
  <c r="M3236" i="25"/>
  <c r="M3235" i="25"/>
  <c r="M3234" i="25"/>
  <c r="M3233" i="25"/>
  <c r="M3232" i="25"/>
  <c r="M3231" i="25"/>
  <c r="M3230" i="25"/>
  <c r="M3229" i="25"/>
  <c r="M3228" i="25"/>
  <c r="M3227" i="25"/>
  <c r="M3226" i="25"/>
  <c r="M3225" i="25"/>
  <c r="M3224" i="25"/>
  <c r="M3223" i="25"/>
  <c r="M3222" i="25"/>
  <c r="M3221" i="25"/>
  <c r="M3220" i="25"/>
  <c r="M3219" i="25"/>
  <c r="M3218" i="25"/>
  <c r="M3217" i="25"/>
  <c r="M3216" i="25"/>
  <c r="M3215" i="25"/>
  <c r="M3214" i="25"/>
  <c r="M1535" i="25"/>
  <c r="M3213" i="25"/>
  <c r="M3212" i="25"/>
  <c r="M3211" i="25"/>
  <c r="M3210" i="25"/>
  <c r="M3209" i="25"/>
  <c r="M3208" i="25"/>
  <c r="M3207" i="25"/>
  <c r="M3206" i="25"/>
  <c r="M3205" i="25"/>
  <c r="M3204" i="25"/>
  <c r="M3203" i="25"/>
  <c r="M3202" i="25"/>
  <c r="M3201" i="25"/>
  <c r="M3200" i="25"/>
  <c r="M3199" i="25"/>
  <c r="M3198" i="25"/>
  <c r="M3197" i="25"/>
  <c r="M3196" i="25"/>
  <c r="M3195" i="25"/>
  <c r="M3194" i="25"/>
  <c r="M3193" i="25"/>
  <c r="M3192" i="25"/>
  <c r="M3191" i="25"/>
  <c r="M3190" i="25"/>
  <c r="M3189" i="25"/>
  <c r="M3188" i="25"/>
  <c r="M3187" i="25"/>
  <c r="M3186" i="25"/>
  <c r="M3185" i="25"/>
  <c r="M3184" i="25"/>
  <c r="M3183" i="25"/>
  <c r="M3182" i="25"/>
  <c r="M3181" i="25"/>
  <c r="M3180" i="25"/>
  <c r="M3179" i="25"/>
  <c r="M3178" i="25"/>
  <c r="M3177" i="25"/>
  <c r="M3176" i="25"/>
  <c r="M3175" i="25"/>
  <c r="M3174" i="25"/>
  <c r="M3173" i="25"/>
  <c r="M3172" i="25"/>
  <c r="M3171" i="25"/>
  <c r="M3170" i="25"/>
  <c r="M3169" i="25"/>
  <c r="M3168" i="25"/>
  <c r="M3167" i="25"/>
  <c r="M3166" i="25"/>
  <c r="M3165" i="25"/>
  <c r="M3164" i="25"/>
  <c r="M3163" i="25"/>
  <c r="M3162" i="25"/>
  <c r="M3161" i="25"/>
  <c r="M3160" i="25"/>
  <c r="M3159" i="25"/>
  <c r="M3158" i="25"/>
  <c r="M3157" i="25"/>
  <c r="M3156" i="25"/>
  <c r="M3155" i="25"/>
  <c r="M3154" i="25"/>
  <c r="M3153" i="25"/>
  <c r="M3152" i="25"/>
  <c r="M3151" i="25"/>
  <c r="M3150" i="25"/>
  <c r="M3149" i="25"/>
  <c r="M3148" i="25"/>
  <c r="M3147" i="25"/>
  <c r="M3146" i="25"/>
  <c r="M3145" i="25"/>
  <c r="M3144" i="25"/>
  <c r="M3143" i="25"/>
  <c r="M3142" i="25"/>
  <c r="M3141" i="25"/>
  <c r="M1534" i="25"/>
  <c r="M3140" i="25"/>
  <c r="M3139" i="25"/>
  <c r="M3138" i="25"/>
  <c r="M3137" i="25"/>
  <c r="M3136" i="25"/>
  <c r="M3135" i="25"/>
  <c r="M3134" i="25"/>
  <c r="M3133" i="25"/>
  <c r="M3132" i="25"/>
  <c r="M3131" i="25"/>
  <c r="M3130" i="25"/>
  <c r="M3129" i="25"/>
  <c r="M3128" i="25"/>
  <c r="M3127" i="25"/>
  <c r="M3126" i="25"/>
  <c r="M3125" i="25"/>
  <c r="M3124" i="25"/>
  <c r="M3123" i="25"/>
  <c r="M3122" i="25"/>
  <c r="M3121" i="25"/>
  <c r="M3120" i="25"/>
  <c r="M3119" i="25"/>
  <c r="M3118" i="25"/>
  <c r="M1533" i="25"/>
  <c r="M3117" i="25"/>
  <c r="M3116" i="25"/>
  <c r="M3115" i="25"/>
  <c r="M3114" i="25"/>
  <c r="M3113" i="25"/>
  <c r="M3112" i="25"/>
  <c r="M3111" i="25"/>
  <c r="M3110" i="25"/>
  <c r="M3109" i="25"/>
  <c r="M3108" i="25"/>
  <c r="M1532" i="25"/>
  <c r="M3107" i="25"/>
  <c r="M1531" i="25"/>
  <c r="M3106" i="25"/>
  <c r="M3105" i="25"/>
  <c r="M3104" i="25"/>
  <c r="M3103" i="25"/>
  <c r="M1364" i="25"/>
  <c r="M3102" i="25"/>
  <c r="M3101" i="25"/>
  <c r="M3100" i="25"/>
  <c r="M3099" i="25"/>
  <c r="M1530" i="25"/>
  <c r="M3098" i="25"/>
  <c r="M3097" i="25"/>
  <c r="M3096" i="25"/>
  <c r="M3095" i="25"/>
  <c r="M3094" i="25"/>
  <c r="M3093" i="25"/>
  <c r="M1363" i="25"/>
  <c r="M3092" i="25"/>
  <c r="M3091" i="25"/>
  <c r="M3090" i="25"/>
  <c r="M3089" i="25"/>
  <c r="M1529" i="25"/>
  <c r="M3088" i="25"/>
  <c r="M3087" i="25"/>
  <c r="M3086" i="25"/>
  <c r="M3085" i="25"/>
  <c r="M1308" i="25"/>
  <c r="M3084" i="25"/>
  <c r="M3083" i="25"/>
  <c r="M3082" i="25"/>
  <c r="M3081" i="25"/>
  <c r="M3080" i="25"/>
  <c r="M3079" i="25"/>
  <c r="M3078" i="25"/>
  <c r="M1281" i="25"/>
  <c r="M3077" i="25"/>
  <c r="M3076" i="25"/>
  <c r="M3075" i="25"/>
  <c r="M3074" i="25"/>
  <c r="M3073" i="25"/>
  <c r="M1528" i="25"/>
  <c r="M3072" i="25"/>
  <c r="M3071" i="25"/>
  <c r="M1527" i="25"/>
  <c r="M3070" i="25"/>
  <c r="M3069" i="25"/>
  <c r="M1526" i="25"/>
  <c r="M3068" i="25"/>
  <c r="M3067" i="25"/>
  <c r="M3066" i="25"/>
  <c r="M3065" i="25"/>
  <c r="M3064" i="25"/>
  <c r="M3063" i="25"/>
  <c r="M3062" i="25"/>
  <c r="M3061" i="25"/>
  <c r="M3060" i="25"/>
  <c r="M3059" i="25"/>
  <c r="M3058" i="25"/>
  <c r="M3057" i="25"/>
  <c r="M3056" i="25"/>
  <c r="M3055" i="25"/>
  <c r="M3054" i="25"/>
  <c r="M3053" i="25"/>
  <c r="M3052" i="25"/>
  <c r="M3051" i="25"/>
  <c r="M3050" i="25"/>
  <c r="M3049" i="25"/>
  <c r="M3048" i="25"/>
  <c r="M3047" i="25"/>
  <c r="M3046" i="25"/>
  <c r="M3045" i="25"/>
  <c r="M3044" i="25"/>
  <c r="M3043" i="25"/>
  <c r="M3042" i="25"/>
  <c r="M1525" i="25"/>
  <c r="M3041" i="25"/>
  <c r="M3040" i="25"/>
  <c r="M3039" i="25"/>
  <c r="M3038" i="25"/>
  <c r="M3037" i="25"/>
  <c r="M3036" i="25"/>
  <c r="M3035" i="25"/>
  <c r="M3034" i="25"/>
  <c r="M3033" i="25"/>
  <c r="M3032" i="25"/>
  <c r="M3031" i="25"/>
  <c r="M3030" i="25"/>
  <c r="M3029" i="25"/>
  <c r="M3028" i="25"/>
  <c r="M3027" i="25"/>
  <c r="M3026" i="25"/>
  <c r="M3025" i="25"/>
  <c r="M3024" i="25"/>
  <c r="M3023" i="25"/>
  <c r="M1362" i="25"/>
  <c r="M3022" i="25"/>
  <c r="M3021" i="25"/>
  <c r="M3020" i="25"/>
  <c r="M3019" i="25"/>
  <c r="M3018" i="25"/>
  <c r="M3017" i="25"/>
  <c r="M3016" i="25"/>
  <c r="M3015" i="25"/>
  <c r="M3014" i="25"/>
  <c r="M3013" i="25"/>
  <c r="M3012" i="25"/>
  <c r="M1524" i="25"/>
  <c r="M3011" i="25"/>
  <c r="M3010" i="25"/>
  <c r="M3009" i="25"/>
  <c r="M3008" i="25"/>
  <c r="M3007" i="25"/>
  <c r="M3006" i="25"/>
  <c r="M3005" i="25"/>
  <c r="M3004" i="25"/>
  <c r="M3003" i="25"/>
  <c r="M1191" i="25"/>
  <c r="M3002" i="25"/>
  <c r="M3001" i="25"/>
  <c r="M3000" i="25"/>
  <c r="M2999" i="25"/>
  <c r="M1307" i="25"/>
  <c r="M2998" i="25"/>
  <c r="M2997" i="25"/>
  <c r="M2996" i="25"/>
  <c r="M2995" i="25"/>
  <c r="M2994" i="25"/>
  <c r="M2993" i="25"/>
  <c r="M2992" i="25"/>
  <c r="M2991" i="25"/>
  <c r="M2990" i="25"/>
  <c r="M2989" i="25"/>
  <c r="M2988" i="25"/>
  <c r="M2987" i="25"/>
  <c r="M2986" i="25"/>
  <c r="M2985" i="25"/>
  <c r="M2984" i="25"/>
  <c r="M2983" i="25"/>
  <c r="M2982" i="25"/>
  <c r="M2981" i="25"/>
  <c r="M2980" i="25"/>
  <c r="M2979" i="25"/>
  <c r="M2978" i="25"/>
  <c r="M2977" i="25"/>
  <c r="M2976" i="25"/>
  <c r="M2975" i="25"/>
  <c r="M1203" i="25"/>
  <c r="M1523" i="25"/>
  <c r="M2974" i="25"/>
  <c r="M1306" i="25"/>
  <c r="M2973" i="25"/>
  <c r="M2972" i="25"/>
  <c r="M2971" i="25"/>
  <c r="M2970" i="25"/>
  <c r="M2969" i="25"/>
  <c r="M2968" i="25"/>
  <c r="M2967" i="25"/>
  <c r="M1522" i="25"/>
  <c r="M2966" i="25"/>
  <c r="M2965" i="25"/>
  <c r="M2964" i="25"/>
  <c r="M2963" i="25"/>
  <c r="M2962" i="25"/>
  <c r="M2961" i="25"/>
  <c r="M1521" i="25"/>
  <c r="M2960" i="25"/>
  <c r="M2959" i="25"/>
  <c r="M2958" i="25"/>
  <c r="M1184" i="25"/>
  <c r="M2957" i="25"/>
  <c r="M2956" i="25"/>
  <c r="M2955" i="25"/>
  <c r="M2954" i="25"/>
  <c r="M2953" i="25"/>
  <c r="M1305" i="25"/>
  <c r="M2952" i="25"/>
  <c r="M1520" i="25"/>
  <c r="M2951" i="25"/>
  <c r="M2950" i="25"/>
  <c r="M2949" i="25"/>
  <c r="M2948" i="25"/>
  <c r="M2947" i="25"/>
  <c r="M2946" i="25"/>
  <c r="M2945" i="25"/>
  <c r="M2944" i="25"/>
  <c r="M2943" i="25"/>
  <c r="M2942" i="25"/>
  <c r="M2941" i="25"/>
  <c r="M2940" i="25"/>
  <c r="M2939" i="25"/>
  <c r="M2938" i="25"/>
  <c r="M2937" i="25"/>
  <c r="M2936" i="25"/>
  <c r="M2935" i="25"/>
  <c r="M2934" i="25"/>
  <c r="M2933" i="25"/>
  <c r="M2932" i="25"/>
  <c r="M2931" i="25"/>
  <c r="M2930" i="25"/>
  <c r="M2929" i="25"/>
  <c r="M2928" i="25"/>
  <c r="M2927" i="25"/>
  <c r="M2926" i="25"/>
  <c r="M1519" i="25"/>
  <c r="M2925" i="25"/>
  <c r="M2924" i="25"/>
  <c r="M1518" i="25"/>
  <c r="M2923" i="25"/>
  <c r="M2922" i="25"/>
  <c r="M2921" i="25"/>
  <c r="M2920" i="25"/>
  <c r="M2919" i="25"/>
  <c r="M2918" i="25"/>
  <c r="M2917" i="25"/>
  <c r="M2916" i="25"/>
  <c r="M2915" i="25"/>
  <c r="M2914" i="25"/>
  <c r="M2913" i="25"/>
  <c r="M2912" i="25"/>
  <c r="M1361" i="25"/>
  <c r="M2911" i="25"/>
  <c r="M2910" i="25"/>
  <c r="M2909" i="25"/>
  <c r="M2908" i="25"/>
  <c r="M2907" i="25"/>
  <c r="M2906" i="25"/>
  <c r="M2905" i="25"/>
  <c r="M2904" i="25"/>
  <c r="M2903" i="25"/>
  <c r="M2902" i="25"/>
  <c r="M2901" i="25"/>
  <c r="M2900" i="25"/>
  <c r="M2899" i="25"/>
  <c r="M1360" i="25"/>
  <c r="M1517" i="25"/>
  <c r="M2898" i="25"/>
  <c r="M2897" i="25"/>
  <c r="M2896" i="25"/>
  <c r="M2895" i="25"/>
  <c r="M2894" i="25"/>
  <c r="M2893" i="25"/>
  <c r="M2892" i="25"/>
  <c r="M2891" i="25"/>
  <c r="M2890" i="25"/>
  <c r="M2889" i="25"/>
  <c r="M2888" i="25"/>
  <c r="M2887" i="25"/>
  <c r="M2886" i="25"/>
  <c r="M2885" i="25"/>
  <c r="M2884" i="25"/>
  <c r="M2883" i="25"/>
  <c r="M2882" i="25"/>
  <c r="M2881" i="25"/>
  <c r="M2880" i="25"/>
  <c r="M2879" i="25"/>
  <c r="M2878" i="25"/>
  <c r="M2877" i="25"/>
  <c r="M2876" i="25"/>
  <c r="M2875" i="25"/>
  <c r="M2874" i="25"/>
  <c r="M2873" i="25"/>
  <c r="M2872" i="25"/>
  <c r="M2871" i="25"/>
  <c r="M2870" i="25"/>
  <c r="M2869" i="25"/>
  <c r="M2868" i="25"/>
  <c r="M1516" i="25"/>
  <c r="M2867" i="25"/>
  <c r="M2866" i="25"/>
  <c r="M2865" i="25"/>
  <c r="M2864" i="25"/>
  <c r="M2863" i="25"/>
  <c r="M2862" i="25"/>
  <c r="M2861" i="25"/>
  <c r="M2860" i="25"/>
  <c r="M2859" i="25"/>
  <c r="M2858" i="25"/>
  <c r="M2857" i="25"/>
  <c r="M2856" i="25"/>
  <c r="M2855" i="25"/>
  <c r="M2854" i="25"/>
  <c r="M2853" i="25"/>
  <c r="M2852" i="25"/>
  <c r="M2851" i="25"/>
  <c r="M2850" i="25"/>
  <c r="M2849" i="25"/>
  <c r="M2848" i="25"/>
  <c r="M2847" i="25"/>
  <c r="M2846" i="25"/>
  <c r="M2845" i="25"/>
  <c r="M2844" i="25"/>
  <c r="M2843" i="25"/>
  <c r="M2842" i="25"/>
  <c r="M2841" i="25"/>
  <c r="M2840" i="25"/>
  <c r="M2839" i="25"/>
  <c r="M2838" i="25"/>
  <c r="M2837" i="25"/>
  <c r="M2836" i="25"/>
  <c r="M2835" i="25"/>
  <c r="M2834" i="25"/>
  <c r="M2833" i="25"/>
  <c r="M1515" i="25"/>
  <c r="M2832" i="25"/>
  <c r="M2831" i="25"/>
  <c r="M2830" i="25"/>
  <c r="M2829" i="25"/>
  <c r="M2828" i="25"/>
  <c r="M2827" i="25"/>
  <c r="M2826" i="25"/>
  <c r="M2825" i="25"/>
  <c r="M2824" i="25"/>
  <c r="M2823" i="25"/>
  <c r="M2822" i="25"/>
  <c r="M2821" i="25"/>
  <c r="M2820" i="25"/>
  <c r="M2819" i="25"/>
  <c r="M2818" i="25"/>
  <c r="M2817" i="25"/>
  <c r="M2816" i="25"/>
  <c r="M2815" i="25"/>
  <c r="M2814" i="25"/>
  <c r="M2813" i="25"/>
  <c r="M2812" i="25"/>
  <c r="M2811" i="25"/>
  <c r="M2810" i="25"/>
  <c r="M2809" i="25"/>
  <c r="M2808" i="25"/>
  <c r="M2807" i="25"/>
  <c r="M2806" i="25"/>
  <c r="M2805" i="25"/>
  <c r="M2804" i="25"/>
  <c r="M1514" i="25"/>
  <c r="M2803" i="25"/>
  <c r="M2802" i="25"/>
  <c r="M2801" i="25"/>
  <c r="M2800" i="25"/>
  <c r="M2799" i="25"/>
  <c r="M2798" i="25"/>
  <c r="M2797" i="25"/>
  <c r="M2796" i="25"/>
  <c r="M2795" i="25"/>
  <c r="M1513" i="25"/>
  <c r="M2794" i="25"/>
  <c r="M2793" i="25"/>
  <c r="M2792" i="25"/>
  <c r="M1199" i="25"/>
  <c r="M2791" i="25"/>
  <c r="M1247" i="25"/>
  <c r="M2790" i="25"/>
  <c r="M1280" i="25"/>
  <c r="M1208" i="25"/>
  <c r="M1236" i="25"/>
  <c r="M2789" i="25"/>
  <c r="M2788" i="25"/>
  <c r="M1512" i="25"/>
  <c r="M2787" i="25"/>
  <c r="M2786" i="25"/>
  <c r="M2785" i="25"/>
  <c r="M2784" i="25"/>
  <c r="M2783" i="25"/>
  <c r="M1511" i="25"/>
  <c r="M1510" i="25"/>
  <c r="M2782" i="25"/>
  <c r="M2781" i="25"/>
  <c r="M2780" i="25"/>
  <c r="M2779" i="25"/>
  <c r="M2778" i="25"/>
  <c r="M2777" i="25"/>
  <c r="M2776" i="25"/>
  <c r="M2775" i="25"/>
  <c r="M2774" i="25"/>
  <c r="M2773" i="25"/>
  <c r="M2772" i="25"/>
  <c r="M2771" i="25"/>
  <c r="M2770" i="25"/>
  <c r="M2769" i="25"/>
  <c r="M2768" i="25"/>
  <c r="M2767" i="25"/>
  <c r="M2766" i="25"/>
  <c r="M2765" i="25"/>
  <c r="M2764" i="25"/>
  <c r="M2763" i="25"/>
  <c r="M2762" i="25"/>
  <c r="M2761" i="25"/>
  <c r="M2760" i="25"/>
  <c r="M2759" i="25"/>
  <c r="M2758" i="25"/>
  <c r="M2757" i="25"/>
  <c r="M2756" i="25"/>
  <c r="M2755" i="25"/>
  <c r="M2754" i="25"/>
  <c r="M2753" i="25"/>
  <c r="M2752" i="25"/>
  <c r="M2751" i="25"/>
  <c r="M2750" i="25"/>
  <c r="M2749" i="25"/>
  <c r="M2748" i="25"/>
  <c r="M2747" i="25"/>
  <c r="M1359" i="25"/>
  <c r="M2746" i="25"/>
  <c r="M2745" i="25"/>
  <c r="M2744" i="25"/>
  <c r="M2743" i="25"/>
  <c r="M2742" i="25"/>
  <c r="M2741" i="25"/>
  <c r="M2740" i="25"/>
  <c r="M2739" i="25"/>
  <c r="M2738" i="25"/>
  <c r="M2737" i="25"/>
  <c r="M2736" i="25"/>
  <c r="M2735" i="25"/>
  <c r="M1200" i="25"/>
  <c r="M1509" i="25"/>
  <c r="M2734" i="25"/>
  <c r="M1279" i="25"/>
  <c r="M1257" i="25"/>
  <c r="M2733" i="25"/>
  <c r="M2732" i="25"/>
  <c r="M2731" i="25"/>
  <c r="M1228" i="25"/>
  <c r="M1246" i="25"/>
  <c r="M1194" i="25"/>
  <c r="M2730" i="25"/>
  <c r="M1256" i="25"/>
  <c r="M1179" i="25"/>
  <c r="M1358" i="25"/>
  <c r="M1508" i="25"/>
  <c r="M1507" i="25"/>
  <c r="M2729" i="25"/>
  <c r="M2728" i="25"/>
  <c r="M1506" i="25"/>
  <c r="M2727" i="25"/>
  <c r="M2726" i="25"/>
  <c r="M2725" i="25"/>
  <c r="M2724" i="25"/>
  <c r="M2723" i="25"/>
  <c r="M2722" i="25"/>
  <c r="M2721" i="25"/>
  <c r="M2720" i="25"/>
  <c r="M2719" i="25"/>
  <c r="M2718" i="25"/>
  <c r="M2717" i="25"/>
  <c r="M2716" i="25"/>
  <c r="M2715" i="25"/>
  <c r="M2714" i="25"/>
  <c r="M1218" i="25"/>
  <c r="M2713" i="25"/>
  <c r="M1206" i="25"/>
  <c r="M1227" i="25"/>
  <c r="M1198" i="25"/>
  <c r="M1357" i="25"/>
  <c r="M1505" i="25"/>
  <c r="M1177" i="25"/>
  <c r="M2712" i="25"/>
  <c r="M2711" i="25"/>
  <c r="M1356" i="25"/>
  <c r="M1192" i="25"/>
  <c r="M2710" i="25"/>
  <c r="M1304" i="25"/>
  <c r="M1202" i="25"/>
  <c r="M1211" i="25"/>
  <c r="M1504" i="25"/>
  <c r="M1503" i="25"/>
  <c r="M2709" i="25"/>
  <c r="M2708" i="25"/>
  <c r="M2707" i="25"/>
  <c r="M2706" i="25"/>
  <c r="M2705" i="25"/>
  <c r="M2704" i="25"/>
  <c r="M2703" i="25"/>
  <c r="M2702" i="25"/>
  <c r="M1355" i="25"/>
  <c r="M2701" i="25"/>
  <c r="M2700" i="25"/>
  <c r="M1502" i="25"/>
  <c r="M1501" i="25"/>
  <c r="M2699" i="25"/>
  <c r="M2698" i="25"/>
  <c r="M2697" i="25"/>
  <c r="M2696" i="25"/>
  <c r="M1500" i="25"/>
  <c r="M2695" i="25"/>
  <c r="M1499" i="25"/>
  <c r="M2694" i="25"/>
  <c r="M2693" i="25"/>
  <c r="M2692" i="25"/>
  <c r="M1498" i="25"/>
  <c r="M2691" i="25"/>
  <c r="M2690" i="25"/>
  <c r="M2689" i="25"/>
  <c r="M2688" i="25"/>
  <c r="M2687" i="25"/>
  <c r="M1497" i="25"/>
  <c r="M2686" i="25"/>
  <c r="M1354" i="25"/>
  <c r="M1278" i="25"/>
  <c r="M1496" i="25"/>
  <c r="M1353" i="25"/>
  <c r="M2685" i="25"/>
  <c r="M1277" i="25"/>
  <c r="M1495" i="25"/>
  <c r="M2684" i="25"/>
  <c r="M1494" i="25"/>
  <c r="M1493" i="25"/>
  <c r="M1217" i="25"/>
  <c r="M1492" i="25"/>
  <c r="M1491" i="25"/>
  <c r="M1226" i="25"/>
  <c r="M2683" i="25"/>
  <c r="M2682" i="25"/>
  <c r="M1352" i="25"/>
  <c r="M2681" i="25"/>
  <c r="M1180" i="25"/>
  <c r="M1168" i="25"/>
  <c r="M2680" i="25"/>
  <c r="M1210" i="25"/>
  <c r="M1216" i="25"/>
  <c r="M1490" i="25"/>
  <c r="M2679" i="25"/>
  <c r="M1303" i="25"/>
  <c r="M1185" i="25"/>
  <c r="M1489" i="25"/>
  <c r="M1245" i="25"/>
  <c r="M2678" i="25"/>
  <c r="M2677" i="25"/>
  <c r="M1488" i="25"/>
  <c r="M2676" i="25"/>
  <c r="M2675" i="25"/>
  <c r="M2674" i="25"/>
  <c r="M1244" i="25"/>
  <c r="M2673" i="25"/>
  <c r="M1243" i="25"/>
  <c r="M1351" i="25"/>
  <c r="M1487" i="25"/>
  <c r="M2672" i="25"/>
  <c r="M2671" i="25"/>
  <c r="M2670" i="25"/>
  <c r="M2669" i="25"/>
  <c r="M2668" i="25"/>
  <c r="M2667" i="25"/>
  <c r="M2666" i="25"/>
  <c r="M2665" i="25"/>
  <c r="M2664" i="25"/>
  <c r="M2663" i="25"/>
  <c r="M1350" i="25"/>
  <c r="M2662" i="25"/>
  <c r="M2661" i="25"/>
  <c r="M1349" i="25"/>
  <c r="M2660" i="25"/>
  <c r="M2659" i="25"/>
  <c r="M2658" i="25"/>
  <c r="M1486" i="25"/>
  <c r="M2657" i="25"/>
  <c r="M2656" i="25"/>
  <c r="M1276" i="25"/>
  <c r="M2655" i="25"/>
  <c r="M2654" i="25"/>
  <c r="M1348" i="25"/>
  <c r="M2653" i="25"/>
  <c r="M2652" i="25"/>
  <c r="M2651" i="25"/>
  <c r="M2650" i="25"/>
  <c r="M2649" i="25"/>
  <c r="M1485" i="25"/>
  <c r="M2648" i="25"/>
  <c r="M2647" i="25"/>
  <c r="M2646" i="25"/>
  <c r="M2645" i="25"/>
  <c r="M2644" i="25"/>
  <c r="M2643" i="25"/>
  <c r="M2642" i="25"/>
  <c r="M1484" i="25"/>
  <c r="M1347" i="25"/>
  <c r="M2641" i="25"/>
  <c r="M2640" i="25"/>
  <c r="M2639" i="25"/>
  <c r="M2638" i="25"/>
  <c r="M2637" i="25"/>
  <c r="M2636" i="25"/>
  <c r="M2635" i="25"/>
  <c r="M2634" i="25"/>
  <c r="M1483" i="25"/>
  <c r="M1346" i="25"/>
  <c r="M2633" i="25"/>
  <c r="M2632" i="25"/>
  <c r="M2631" i="25"/>
  <c r="M2630" i="25"/>
  <c r="M1302" i="25"/>
  <c r="M2629" i="25"/>
  <c r="M2628" i="25"/>
  <c r="M2627" i="25"/>
  <c r="M1242" i="25"/>
  <c r="M1178" i="25"/>
  <c r="M2626" i="25"/>
  <c r="M2625" i="25"/>
  <c r="M2624" i="25"/>
  <c r="M2623" i="25"/>
  <c r="M2622" i="25"/>
  <c r="M1235" i="25"/>
  <c r="M2621" i="25"/>
  <c r="M2620" i="25"/>
  <c r="M2619" i="25"/>
  <c r="M1301" i="25"/>
  <c r="M2618" i="25"/>
  <c r="M2617" i="25"/>
  <c r="M2616" i="25"/>
  <c r="M2615" i="25"/>
  <c r="M2614" i="25"/>
  <c r="M2613" i="25"/>
  <c r="M2612" i="25"/>
  <c r="M2611" i="25"/>
  <c r="M1300" i="25"/>
  <c r="M2610" i="25"/>
  <c r="M2609" i="25"/>
  <c r="M2608" i="25"/>
  <c r="M2607" i="25"/>
  <c r="M2606" i="25"/>
  <c r="M1275" i="25"/>
  <c r="M2605" i="25"/>
  <c r="M1345" i="25"/>
  <c r="M2604" i="25"/>
  <c r="M1482" i="25"/>
  <c r="M1205" i="25"/>
  <c r="M2603" i="25"/>
  <c r="M1299" i="25"/>
  <c r="M2602" i="25"/>
  <c r="M2601" i="25"/>
  <c r="M1255" i="25"/>
  <c r="M1344" i="25"/>
  <c r="M1481" i="25"/>
  <c r="M1298" i="25"/>
  <c r="M1480" i="25"/>
  <c r="M1479" i="25"/>
  <c r="M2600" i="25"/>
  <c r="M2599" i="25"/>
  <c r="M1195" i="25"/>
  <c r="M2598" i="25"/>
  <c r="M2597" i="25"/>
  <c r="M2596" i="25"/>
  <c r="M2595" i="25"/>
  <c r="M2594" i="25"/>
  <c r="M1193" i="25"/>
  <c r="M2593" i="25"/>
  <c r="M2592" i="25"/>
  <c r="M2591" i="25"/>
  <c r="M1173" i="25"/>
  <c r="M1186" i="25"/>
  <c r="M1478" i="25"/>
  <c r="M2590" i="25"/>
  <c r="M2589" i="25"/>
  <c r="M2588" i="25"/>
  <c r="M2587" i="25"/>
  <c r="M2586" i="25"/>
  <c r="M2585" i="25"/>
  <c r="M1343" i="25"/>
  <c r="M2584" i="25"/>
  <c r="M2583" i="25"/>
  <c r="M2582" i="25"/>
  <c r="M2581" i="25"/>
  <c r="M2580" i="25"/>
  <c r="M1477" i="25"/>
  <c r="M2579" i="25"/>
  <c r="M1342" i="25"/>
  <c r="M2578" i="25"/>
  <c r="M2577" i="25"/>
  <c r="M1476" i="25"/>
  <c r="M2576" i="25"/>
  <c r="M1341" i="25"/>
  <c r="M2575" i="25"/>
  <c r="M2574" i="25"/>
  <c r="M2573" i="25"/>
  <c r="M2572" i="25"/>
  <c r="M2571" i="25"/>
  <c r="M2570" i="25"/>
  <c r="M2569" i="25"/>
  <c r="M2568" i="25"/>
  <c r="M2567" i="25"/>
  <c r="M2566" i="25"/>
  <c r="M2565" i="25"/>
  <c r="M2564" i="25"/>
  <c r="M2563" i="25"/>
  <c r="M2562" i="25"/>
  <c r="M2561" i="25"/>
  <c r="M2560" i="25"/>
  <c r="M2559" i="25"/>
  <c r="M2558" i="25"/>
  <c r="M2557" i="25"/>
  <c r="M2556" i="25"/>
  <c r="M2555" i="25"/>
  <c r="M2554" i="25"/>
  <c r="M2553" i="25"/>
  <c r="M2552" i="25"/>
  <c r="M2551" i="25"/>
  <c r="M2550" i="25"/>
  <c r="M2549" i="25"/>
  <c r="M2548" i="25"/>
  <c r="M2547" i="25"/>
  <c r="M2546" i="25"/>
  <c r="M2545" i="25"/>
  <c r="M2544" i="25"/>
  <c r="M2543" i="25"/>
  <c r="M2542" i="25"/>
  <c r="M2541" i="25"/>
  <c r="M2540" i="25"/>
  <c r="M2539" i="25"/>
  <c r="M2538" i="25"/>
  <c r="M2537" i="25"/>
  <c r="M2536" i="25"/>
  <c r="M2535" i="25"/>
  <c r="M2534" i="25"/>
  <c r="M2533" i="25"/>
  <c r="M2532" i="25"/>
  <c r="M2531" i="25"/>
  <c r="M2530" i="25"/>
  <c r="M2529" i="25"/>
  <c r="M2528" i="25"/>
  <c r="M2527" i="25"/>
  <c r="M2526" i="25"/>
  <c r="M2525" i="25"/>
  <c r="M2524" i="25"/>
  <c r="M2523" i="25"/>
  <c r="M2522" i="25"/>
  <c r="M2521" i="25"/>
  <c r="M2520" i="25"/>
  <c r="M2519" i="25"/>
  <c r="M2518" i="25"/>
  <c r="M2517" i="25"/>
  <c r="M2516" i="25"/>
  <c r="M2515" i="25"/>
  <c r="M2514" i="25"/>
  <c r="M2513" i="25"/>
  <c r="M2512" i="25"/>
  <c r="M1475" i="25"/>
  <c r="M2511" i="25"/>
  <c r="M2510" i="25"/>
  <c r="M2509" i="25"/>
  <c r="M2508" i="25"/>
  <c r="M2507" i="25"/>
  <c r="M2506" i="25"/>
  <c r="M1474" i="25"/>
  <c r="M2505" i="25"/>
  <c r="M2504" i="25"/>
  <c r="M2503" i="25"/>
  <c r="M2502" i="25"/>
  <c r="M2501" i="25"/>
  <c r="M2500" i="25"/>
  <c r="M2499" i="25"/>
  <c r="M2498" i="25"/>
  <c r="M2497" i="25"/>
  <c r="M2496" i="25"/>
  <c r="M2495" i="25"/>
  <c r="M2494" i="25"/>
  <c r="M2493" i="25"/>
  <c r="M2492" i="25"/>
  <c r="M2491" i="25"/>
  <c r="M2490" i="25"/>
  <c r="M2489" i="25"/>
  <c r="M1225" i="25"/>
  <c r="M1473" i="25"/>
  <c r="M2488" i="25"/>
  <c r="M2487" i="25"/>
  <c r="M2486" i="25"/>
  <c r="M2485" i="25"/>
  <c r="M2484" i="25"/>
  <c r="M1472" i="25"/>
  <c r="M1471" i="25"/>
  <c r="M2483" i="25"/>
  <c r="M1254" i="25"/>
  <c r="M2482" i="25"/>
  <c r="M2481" i="25"/>
  <c r="M2480" i="25"/>
  <c r="M1253" i="25"/>
  <c r="M2479" i="25"/>
  <c r="M2478" i="25"/>
  <c r="M2477" i="25"/>
  <c r="M2476" i="25"/>
  <c r="M2475" i="25"/>
  <c r="M2474" i="25"/>
  <c r="M2473" i="25"/>
  <c r="M1470" i="25"/>
  <c r="M2472" i="25"/>
  <c r="M2471" i="25"/>
  <c r="M2470" i="25"/>
  <c r="M2469" i="25"/>
  <c r="M2468" i="25"/>
  <c r="M2467" i="25"/>
  <c r="M2466" i="25"/>
  <c r="M1469" i="25"/>
  <c r="M2465" i="25"/>
  <c r="M1175" i="25"/>
  <c r="M1340" i="25"/>
  <c r="M2464" i="25"/>
  <c r="M2463" i="25"/>
  <c r="M2462" i="25"/>
  <c r="M1468" i="25"/>
  <c r="M2461" i="25"/>
  <c r="M2460" i="25"/>
  <c r="M2459" i="25"/>
  <c r="M2458" i="25"/>
  <c r="M2457" i="25"/>
  <c r="M2456" i="25"/>
  <c r="M1467" i="25"/>
  <c r="M2455" i="25"/>
  <c r="M2454" i="25"/>
  <c r="M1297" i="25"/>
  <c r="M2453" i="25"/>
  <c r="M2452" i="25"/>
  <c r="M2451" i="25"/>
  <c r="M2450" i="25"/>
  <c r="M2449" i="25"/>
  <c r="M2448" i="25"/>
  <c r="M2447" i="25"/>
  <c r="M2446" i="25"/>
  <c r="M1466" i="25"/>
  <c r="M2445" i="25"/>
  <c r="M2444" i="25"/>
  <c r="M1241" i="25"/>
  <c r="M2443" i="25"/>
  <c r="M1465" i="25"/>
  <c r="M2442" i="25"/>
  <c r="M2441" i="25"/>
  <c r="M2440" i="25"/>
  <c r="M2439" i="25"/>
  <c r="M2438" i="25"/>
  <c r="M2437" i="25"/>
  <c r="M2436" i="25"/>
  <c r="M2435" i="25"/>
  <c r="M2434" i="25"/>
  <c r="M2433" i="25"/>
  <c r="M2432" i="25"/>
  <c r="M2431" i="25"/>
  <c r="M2430" i="25"/>
  <c r="M2429" i="25"/>
  <c r="M2428" i="25"/>
  <c r="M2427" i="25"/>
  <c r="M2426" i="25"/>
  <c r="M1464" i="25"/>
  <c r="M2425" i="25"/>
  <c r="M1463" i="25"/>
  <c r="M1462" i="25"/>
  <c r="M2424" i="25"/>
  <c r="M2423" i="25"/>
  <c r="M2422" i="25"/>
  <c r="M2421" i="25"/>
  <c r="M2420" i="25"/>
  <c r="M2419" i="25"/>
  <c r="M2418" i="25"/>
  <c r="M2417" i="25"/>
  <c r="M2416" i="25"/>
  <c r="M2415" i="25"/>
  <c r="M2414" i="25"/>
  <c r="M2413" i="25"/>
  <c r="M2412" i="25"/>
  <c r="M2411" i="25"/>
  <c r="M2410" i="25"/>
  <c r="M2409" i="25"/>
  <c r="M2408" i="25"/>
  <c r="M2407" i="25"/>
  <c r="M2406" i="25"/>
  <c r="M2405" i="25"/>
  <c r="M2404" i="25"/>
  <c r="M2403" i="25"/>
  <c r="M2402" i="25"/>
  <c r="M2401" i="25"/>
  <c r="M2400" i="25"/>
  <c r="M2399" i="25"/>
  <c r="M2398" i="25"/>
  <c r="M2397" i="25"/>
  <c r="M2396" i="25"/>
  <c r="M2395" i="25"/>
  <c r="M2394" i="25"/>
  <c r="M2393" i="25"/>
  <c r="M2392" i="25"/>
  <c r="M2391" i="25"/>
  <c r="M2390" i="25"/>
  <c r="M1224" i="25"/>
  <c r="M2389" i="25"/>
  <c r="M1339" i="25"/>
  <c r="M2388" i="25"/>
  <c r="M2387" i="25"/>
  <c r="M2386" i="25"/>
  <c r="M2385" i="25"/>
  <c r="M1274" i="25"/>
  <c r="M2384" i="25"/>
  <c r="M1296" i="25"/>
  <c r="M1182" i="25"/>
  <c r="M1461" i="25"/>
  <c r="M2383" i="25"/>
  <c r="M2382" i="25"/>
  <c r="M2381" i="25"/>
  <c r="M1460" i="25"/>
  <c r="M1459" i="25"/>
  <c r="M2380" i="25"/>
  <c r="M1338" i="25"/>
  <c r="M1458" i="25"/>
  <c r="M2379" i="25"/>
  <c r="M2378" i="25"/>
  <c r="M1457" i="25"/>
  <c r="M2377" i="25"/>
  <c r="M2376" i="25"/>
  <c r="M2375" i="25"/>
  <c r="M2374" i="25"/>
  <c r="M1337" i="25"/>
  <c r="M1172" i="25"/>
  <c r="M1456" i="25"/>
  <c r="M1455" i="25"/>
  <c r="M2373" i="25"/>
  <c r="M2372" i="25"/>
  <c r="M1223" i="25"/>
  <c r="M2371" i="25"/>
  <c r="M2370" i="25"/>
  <c r="M2369" i="25"/>
  <c r="M1454" i="25"/>
  <c r="M1166" i="25"/>
  <c r="M2368" i="25"/>
  <c r="M2367" i="25"/>
  <c r="M2366" i="25"/>
  <c r="M2365" i="25"/>
  <c r="M2364" i="25"/>
  <c r="M2363" i="25"/>
  <c r="M2362" i="25"/>
  <c r="M2361" i="25"/>
  <c r="M2360" i="25"/>
  <c r="M2359" i="25"/>
  <c r="M2358" i="25"/>
  <c r="M2357" i="25"/>
  <c r="M1453" i="25"/>
  <c r="M1336" i="25"/>
  <c r="M2356" i="25"/>
  <c r="M2355" i="25"/>
  <c r="M2354" i="25"/>
  <c r="M2353" i="25"/>
  <c r="M2352" i="25"/>
  <c r="M2351" i="25"/>
  <c r="M2350" i="25"/>
  <c r="M2349" i="25"/>
  <c r="M2348" i="25"/>
  <c r="M2347" i="25"/>
  <c r="M2346" i="25"/>
  <c r="M2345" i="25"/>
  <c r="M2344" i="25"/>
  <c r="M2343" i="25"/>
  <c r="M2342" i="25"/>
  <c r="M2341" i="25"/>
  <c r="M2340" i="25"/>
  <c r="M2339" i="25"/>
  <c r="M2338" i="25"/>
  <c r="M2337" i="25"/>
  <c r="M2336" i="25"/>
  <c r="M2335" i="25"/>
  <c r="M2334" i="25"/>
  <c r="M2333" i="25"/>
  <c r="M2332" i="25"/>
  <c r="M2331" i="25"/>
  <c r="M2330" i="25"/>
  <c r="M2329" i="25"/>
  <c r="M2328" i="25"/>
  <c r="M2327" i="25"/>
  <c r="M2326" i="25"/>
  <c r="M2325" i="25"/>
  <c r="M1452" i="25"/>
  <c r="M1451" i="25"/>
  <c r="M2324" i="25"/>
  <c r="M1450" i="25"/>
  <c r="M2323" i="25"/>
  <c r="M1335" i="25"/>
  <c r="M2322" i="25"/>
  <c r="M2321" i="25"/>
  <c r="M2320" i="25"/>
  <c r="M2319" i="25"/>
  <c r="M2318" i="25"/>
  <c r="M2317" i="25"/>
  <c r="M2316" i="25"/>
  <c r="M2315" i="25"/>
  <c r="M2314" i="25"/>
  <c r="M2313" i="25"/>
  <c r="M2312" i="25"/>
  <c r="M2311" i="25"/>
  <c r="M2310" i="25"/>
  <c r="M2309" i="25"/>
  <c r="M2308" i="25"/>
  <c r="M2307" i="25"/>
  <c r="M2306" i="25"/>
  <c r="M2305" i="25"/>
  <c r="M2304" i="25"/>
  <c r="M2303" i="25"/>
  <c r="M1449" i="25"/>
  <c r="M2302" i="25"/>
  <c r="M2301" i="25"/>
  <c r="M1448" i="25"/>
  <c r="M2300" i="25"/>
  <c r="M2299" i="25"/>
  <c r="M2298" i="25"/>
  <c r="M2297" i="25"/>
  <c r="M2296" i="25"/>
  <c r="M2295" i="25"/>
  <c r="M2294" i="25"/>
  <c r="M2293" i="25"/>
  <c r="M2292" i="25"/>
  <c r="M2291" i="25"/>
  <c r="M1447" i="25"/>
  <c r="M2290" i="25"/>
  <c r="M2289" i="25"/>
  <c r="M1295" i="25"/>
  <c r="M1446" i="25"/>
  <c r="M2288" i="25"/>
  <c r="M2287" i="25"/>
  <c r="M1445" i="25"/>
  <c r="M2286" i="25"/>
  <c r="M2285" i="25"/>
  <c r="M1273" i="25"/>
  <c r="M1334" i="25"/>
  <c r="M2284" i="25"/>
  <c r="M2283" i="25"/>
  <c r="M2282" i="25"/>
  <c r="M1444" i="25"/>
  <c r="M1294" i="25"/>
  <c r="M2281" i="25"/>
  <c r="M2280" i="25"/>
  <c r="M1272" i="25"/>
  <c r="M1443" i="25"/>
  <c r="M2279" i="25"/>
  <c r="M2278" i="25"/>
  <c r="M2277" i="25"/>
  <c r="M2276" i="25"/>
  <c r="M2275" i="25"/>
  <c r="M1293" i="25"/>
  <c r="M2274" i="25"/>
  <c r="M2273" i="25"/>
  <c r="M2272" i="25"/>
  <c r="M2271" i="25"/>
  <c r="M2270" i="25"/>
  <c r="M2269" i="25"/>
  <c r="M2268" i="25"/>
  <c r="M2267" i="25"/>
  <c r="M2266" i="25"/>
  <c r="M2265" i="25"/>
  <c r="M2264" i="25"/>
  <c r="M2263" i="25"/>
  <c r="M2262" i="25"/>
  <c r="M1442" i="25"/>
  <c r="M2261" i="25"/>
  <c r="M2260" i="25"/>
  <c r="M2259" i="25"/>
  <c r="M2258" i="25"/>
  <c r="M2257" i="25"/>
  <c r="M2256" i="25"/>
  <c r="M2255" i="25"/>
  <c r="M2254" i="25"/>
  <c r="M2253" i="25"/>
  <c r="M1333" i="25"/>
  <c r="M2252" i="25"/>
  <c r="M1332" i="25"/>
  <c r="M2251" i="25"/>
  <c r="M2250" i="25"/>
  <c r="M2249" i="25"/>
  <c r="M2248" i="25"/>
  <c r="M2247" i="25"/>
  <c r="M2246" i="25"/>
  <c r="M2245" i="25"/>
  <c r="M2244" i="25"/>
  <c r="M2243" i="25"/>
  <c r="M2242" i="25"/>
  <c r="M2241" i="25"/>
  <c r="M2240" i="25"/>
  <c r="M2239" i="25"/>
  <c r="M2238" i="25"/>
  <c r="M2237" i="25"/>
  <c r="M2236" i="25"/>
  <c r="M2235" i="25"/>
  <c r="M2234" i="25"/>
  <c r="M2233" i="25"/>
  <c r="M2232" i="25"/>
  <c r="M2231" i="25"/>
  <c r="M2230" i="25"/>
  <c r="M2229" i="25"/>
  <c r="M1441" i="25"/>
  <c r="M2228" i="25"/>
  <c r="M2227" i="25"/>
  <c r="M2226" i="25"/>
  <c r="M2225" i="25"/>
  <c r="M2224" i="25"/>
  <c r="M2223" i="25"/>
  <c r="M2222" i="25"/>
  <c r="M2221" i="25"/>
  <c r="M2220" i="25"/>
  <c r="M2219" i="25"/>
  <c r="M2218" i="25"/>
  <c r="M2217" i="25"/>
  <c r="M2216" i="25"/>
  <c r="M2215" i="25"/>
  <c r="M2214" i="25"/>
  <c r="M2213" i="25"/>
  <c r="M2212" i="25"/>
  <c r="M1440" i="25"/>
  <c r="M2211" i="25"/>
  <c r="M2210" i="25"/>
  <c r="M1439" i="25"/>
  <c r="M1438" i="25"/>
  <c r="M2209" i="25"/>
  <c r="M2208" i="25"/>
  <c r="M1437" i="25"/>
  <c r="M1436" i="25"/>
  <c r="M2207" i="25"/>
  <c r="M2206" i="25"/>
  <c r="M2205" i="25"/>
  <c r="M2204" i="25"/>
  <c r="M2203" i="25"/>
  <c r="M2202" i="25"/>
  <c r="M2201" i="25"/>
  <c r="M2200" i="25"/>
  <c r="M2199" i="25"/>
  <c r="M2198" i="25"/>
  <c r="M2197" i="25"/>
  <c r="M2196" i="25"/>
  <c r="M2195" i="25"/>
  <c r="M2194" i="25"/>
  <c r="M2193" i="25"/>
  <c r="M2192" i="25"/>
  <c r="M2191" i="25"/>
  <c r="M2190" i="25"/>
  <c r="M2189" i="25"/>
  <c r="M2188" i="25"/>
  <c r="M2187" i="25"/>
  <c r="M2186" i="25"/>
  <c r="M2185" i="25"/>
  <c r="M2184" i="25"/>
  <c r="M2183" i="25"/>
  <c r="M2182" i="25"/>
  <c r="M2181" i="25"/>
  <c r="M1435" i="25"/>
  <c r="M2180" i="25"/>
  <c r="M2179" i="25"/>
  <c r="M1434" i="25"/>
  <c r="M2178" i="25"/>
  <c r="M1433" i="25"/>
  <c r="M2177" i="25"/>
  <c r="M1292" i="25"/>
  <c r="M2176" i="25"/>
  <c r="M1252" i="25"/>
  <c r="M1432" i="25"/>
  <c r="M2175" i="25"/>
  <c r="M2174" i="25"/>
  <c r="M2173" i="25"/>
  <c r="M2172" i="25"/>
  <c r="M2171" i="25"/>
  <c r="M2170" i="25"/>
  <c r="M2169" i="25"/>
  <c r="M2168" i="25"/>
  <c r="M2167" i="25"/>
  <c r="M2166" i="25"/>
  <c r="M1431" i="25"/>
  <c r="M1430" i="25"/>
  <c r="M2165" i="25"/>
  <c r="M2164" i="25"/>
  <c r="M2163" i="25"/>
  <c r="M1429" i="25"/>
  <c r="M2162" i="25"/>
  <c r="M2161" i="25"/>
  <c r="M2160" i="25"/>
  <c r="M2159" i="25"/>
  <c r="M2158" i="25"/>
  <c r="M2157" i="25"/>
  <c r="M2156" i="25"/>
  <c r="M2155" i="25"/>
  <c r="M2154" i="25"/>
  <c r="M2153" i="25"/>
  <c r="M2152" i="25"/>
  <c r="M2151" i="25"/>
  <c r="M2150" i="25"/>
  <c r="M1331" i="25"/>
  <c r="M2149" i="25"/>
  <c r="M1190" i="25"/>
  <c r="M2148" i="25"/>
  <c r="M1330" i="25"/>
  <c r="M2147" i="25"/>
  <c r="M2146" i="25"/>
  <c r="M2145" i="25"/>
  <c r="M2144" i="25"/>
  <c r="M2143" i="25"/>
  <c r="M2142" i="25"/>
  <c r="M2141" i="25"/>
  <c r="M2140" i="25"/>
  <c r="M2139" i="25"/>
  <c r="M1291" i="25"/>
  <c r="M2138" i="25"/>
  <c r="M2137" i="25"/>
  <c r="M2136" i="25"/>
  <c r="M2135" i="25"/>
  <c r="M2134" i="25"/>
  <c r="M2133" i="25"/>
  <c r="M2132" i="25"/>
  <c r="M2131" i="25"/>
  <c r="M2130" i="25"/>
  <c r="M2129" i="25"/>
  <c r="M2128" i="25"/>
  <c r="M2127" i="25"/>
  <c r="M2126" i="25"/>
  <c r="M2125" i="25"/>
  <c r="M2124" i="25"/>
  <c r="M2123" i="25"/>
  <c r="M2122" i="25"/>
  <c r="M2121" i="25"/>
  <c r="M1428" i="25"/>
  <c r="M2120" i="25"/>
  <c r="M2119" i="25"/>
  <c r="M2118" i="25"/>
  <c r="M2117" i="25"/>
  <c r="M2116" i="25"/>
  <c r="M2115" i="25"/>
  <c r="M2114" i="25"/>
  <c r="M2113" i="25"/>
  <c r="M2112" i="25"/>
  <c r="M2111" i="25"/>
  <c r="M2110" i="25"/>
  <c r="M2109" i="25"/>
  <c r="M2108" i="25"/>
  <c r="M2107" i="25"/>
  <c r="M2106" i="25"/>
  <c r="M2105" i="25"/>
  <c r="M2104" i="25"/>
  <c r="M2103" i="25"/>
  <c r="M2102" i="25"/>
  <c r="M2101" i="25"/>
  <c r="M2100" i="25"/>
  <c r="M2099" i="25"/>
  <c r="M2098" i="25"/>
  <c r="M2097" i="25"/>
  <c r="M2096" i="25"/>
  <c r="M2095" i="25"/>
  <c r="M2094" i="25"/>
  <c r="M2093" i="25"/>
  <c r="M2092" i="25"/>
  <c r="M2091" i="25"/>
  <c r="M2090" i="25"/>
  <c r="M1427" i="25"/>
  <c r="M1251" i="25"/>
  <c r="M2089" i="25"/>
  <c r="M2088" i="25"/>
  <c r="M2087" i="25"/>
  <c r="M2086" i="25"/>
  <c r="M2085" i="25"/>
  <c r="M2084" i="25"/>
  <c r="M1426" i="25"/>
  <c r="M2083" i="25"/>
  <c r="M2082" i="25"/>
  <c r="M2081" i="25"/>
  <c r="M2080" i="25"/>
  <c r="M2079" i="25"/>
  <c r="M2078" i="25"/>
  <c r="M2077" i="25"/>
  <c r="M2076" i="25"/>
  <c r="M2075" i="25"/>
  <c r="M2074" i="25"/>
  <c r="M2073" i="25"/>
  <c r="M2072" i="25"/>
  <c r="M2071" i="25"/>
  <c r="M2070" i="25"/>
  <c r="M2069" i="25"/>
  <c r="M2068" i="25"/>
  <c r="M1425" i="25"/>
  <c r="M2067" i="25"/>
  <c r="M2066" i="25"/>
  <c r="M2065" i="25"/>
  <c r="M2064" i="25"/>
  <c r="M2063" i="25"/>
  <c r="M2062" i="25"/>
  <c r="M2061" i="25"/>
  <c r="M2060" i="25"/>
  <c r="M2059" i="25"/>
  <c r="M2058" i="25"/>
  <c r="M2057" i="25"/>
  <c r="M2056" i="25"/>
  <c r="M2055" i="25"/>
  <c r="M2054" i="25"/>
  <c r="M2053" i="25"/>
  <c r="M2052" i="25"/>
  <c r="M2051" i="25"/>
  <c r="M2050" i="25"/>
  <c r="M2049" i="25"/>
  <c r="M2048" i="25"/>
  <c r="M2047" i="25"/>
  <c r="M2046" i="25"/>
  <c r="M2045" i="25"/>
  <c r="M2044" i="25"/>
  <c r="M2043" i="25"/>
  <c r="M2042" i="25"/>
  <c r="M2041" i="25"/>
  <c r="M2040" i="25"/>
  <c r="M2039" i="25"/>
  <c r="M1424" i="25"/>
  <c r="M2038" i="25"/>
  <c r="M2037" i="25"/>
  <c r="M2036" i="25"/>
  <c r="M2035" i="25"/>
  <c r="M2034" i="25"/>
  <c r="M2033" i="25"/>
  <c r="M2032" i="25"/>
  <c r="M2031" i="25"/>
  <c r="M2030" i="25"/>
  <c r="M2029" i="25"/>
  <c r="M2028" i="25"/>
  <c r="M2027" i="25"/>
  <c r="M2026" i="25"/>
  <c r="M2025" i="25"/>
  <c r="M2024" i="25"/>
  <c r="M2023" i="25"/>
  <c r="M2022" i="25"/>
  <c r="M2021" i="25"/>
  <c r="M2020" i="25"/>
  <c r="M1423" i="25"/>
  <c r="M2019" i="25"/>
  <c r="M2018" i="25"/>
  <c r="M2017" i="25"/>
  <c r="M2016" i="25"/>
  <c r="M2015" i="25"/>
  <c r="M2014" i="25"/>
  <c r="M2013" i="25"/>
  <c r="M2012" i="25"/>
  <c r="M2011" i="25"/>
  <c r="M2010" i="25"/>
  <c r="M2009" i="25"/>
  <c r="M2008" i="25"/>
  <c r="M2007" i="25"/>
  <c r="M2006" i="25"/>
  <c r="M2005" i="25"/>
  <c r="M2004" i="25"/>
  <c r="M2003" i="25"/>
  <c r="M2002" i="25"/>
  <c r="M2001" i="25"/>
  <c r="M2000" i="25"/>
  <c r="M1999" i="25"/>
  <c r="M1998" i="25"/>
  <c r="M1997" i="25"/>
  <c r="M1996" i="25"/>
  <c r="M1995" i="25"/>
  <c r="M1994" i="25"/>
  <c r="M1993" i="25"/>
  <c r="M1992" i="25"/>
  <c r="M1422" i="25"/>
  <c r="M1290" i="25"/>
  <c r="M1271" i="25"/>
  <c r="M1421" i="25"/>
  <c r="M1420" i="25"/>
  <c r="M1991" i="25"/>
  <c r="M1990" i="25"/>
  <c r="M1989" i="25"/>
  <c r="M1988" i="25"/>
  <c r="M1987" i="25"/>
  <c r="M1986" i="25"/>
  <c r="M1985" i="25"/>
  <c r="M1984" i="25"/>
  <c r="M1983" i="25"/>
  <c r="M1289" i="25"/>
  <c r="M1982" i="25"/>
  <c r="M1981" i="25"/>
  <c r="M1980" i="25"/>
  <c r="M1979" i="25"/>
  <c r="M1978" i="25"/>
  <c r="M1977" i="25"/>
  <c r="M1976" i="25"/>
  <c r="M1975" i="25"/>
  <c r="M1974" i="25"/>
  <c r="M1419" i="25"/>
  <c r="M1973" i="25"/>
  <c r="M1972" i="25"/>
  <c r="M1971" i="25"/>
  <c r="M1329" i="25"/>
  <c r="M1970" i="25"/>
  <c r="M1969" i="25"/>
  <c r="M1968" i="25"/>
  <c r="M1967" i="25"/>
  <c r="M1966" i="25"/>
  <c r="M1328" i="25"/>
  <c r="M1965" i="25"/>
  <c r="M1964" i="25"/>
  <c r="M1963" i="25"/>
  <c r="M1962" i="25"/>
  <c r="M1961" i="25"/>
  <c r="M1960" i="25"/>
  <c r="M1959" i="25"/>
  <c r="M1958" i="25"/>
  <c r="M1957" i="25"/>
  <c r="M1956" i="25"/>
  <c r="M1955" i="25"/>
  <c r="M1954" i="25"/>
  <c r="M1953" i="25"/>
  <c r="M1418" i="25"/>
  <c r="M1952" i="25"/>
  <c r="M1951" i="25"/>
  <c r="M1950" i="25"/>
  <c r="M1949" i="25"/>
  <c r="M1948" i="25"/>
  <c r="M1947" i="25"/>
  <c r="M1946" i="25"/>
  <c r="M1945" i="25"/>
  <c r="M1944" i="25"/>
  <c r="M1943" i="25"/>
  <c r="M1942" i="25"/>
  <c r="M1417" i="25"/>
  <c r="M1174" i="25"/>
  <c r="M1416" i="25"/>
  <c r="M1941" i="25"/>
  <c r="M1940" i="25"/>
  <c r="M1415" i="25"/>
  <c r="M1414" i="25"/>
  <c r="M1939" i="25"/>
  <c r="M1938" i="25"/>
  <c r="M1937" i="25"/>
  <c r="M1936" i="25"/>
  <c r="M1935" i="25"/>
  <c r="M1413" i="25"/>
  <c r="M1412" i="25"/>
  <c r="M1934" i="25"/>
  <c r="M1933" i="25"/>
  <c r="M1327" i="25"/>
  <c r="M1167" i="25"/>
  <c r="M1411" i="25"/>
  <c r="M1932" i="25"/>
  <c r="M1931" i="25"/>
  <c r="M1930" i="25"/>
  <c r="M1929" i="25"/>
  <c r="M1928" i="25"/>
  <c r="M1927" i="25"/>
  <c r="M1410" i="25"/>
  <c r="M1197" i="25"/>
  <c r="M1926" i="25"/>
  <c r="M1409" i="25"/>
  <c r="M1925" i="25"/>
  <c r="M1924" i="25"/>
  <c r="M1923" i="25"/>
  <c r="M1922" i="25"/>
  <c r="M1270" i="25"/>
  <c r="M1408" i="25"/>
  <c r="M1407" i="25"/>
  <c r="M1921" i="25"/>
  <c r="M1920" i="25"/>
  <c r="M1919" i="25"/>
  <c r="M1918" i="25"/>
  <c r="M1917" i="25"/>
  <c r="M1916" i="25"/>
  <c r="M1915" i="25"/>
  <c r="M1914" i="25"/>
  <c r="M1913" i="25"/>
  <c r="M1912" i="25"/>
  <c r="M1911" i="25"/>
  <c r="M1910" i="25"/>
  <c r="M1909" i="25"/>
  <c r="M1908" i="25"/>
  <c r="M1907" i="25"/>
  <c r="M1215" i="25"/>
  <c r="M1906" i="25"/>
  <c r="M1905" i="25"/>
  <c r="M1222" i="25"/>
  <c r="M1904" i="25"/>
  <c r="M1326" i="25"/>
  <c r="M1903" i="25"/>
  <c r="M1902" i="25"/>
  <c r="M1901" i="25"/>
  <c r="M1900" i="25"/>
  <c r="M1406" i="25"/>
  <c r="M1899" i="25"/>
  <c r="M1898" i="25"/>
  <c r="M1897" i="25"/>
  <c r="M1896" i="25"/>
  <c r="M1895" i="25"/>
  <c r="M1405" i="25"/>
  <c r="M1404" i="25"/>
  <c r="M1325" i="25"/>
  <c r="M1894" i="25"/>
  <c r="M1893" i="25"/>
  <c r="M1214" i="25"/>
  <c r="M1324" i="25"/>
  <c r="M1323" i="25"/>
  <c r="M1892" i="25"/>
  <c r="M1322" i="25"/>
  <c r="M1891" i="25"/>
  <c r="M1321" i="25"/>
  <c r="M1890" i="25"/>
  <c r="M1320" i="25"/>
  <c r="M1889" i="25"/>
  <c r="M1403" i="25"/>
  <c r="M1888" i="25"/>
  <c r="M1887" i="25"/>
  <c r="M1886" i="25"/>
  <c r="M1221" i="25"/>
  <c r="M1885" i="25"/>
  <c r="M1884" i="25"/>
  <c r="M1181" i="25"/>
  <c r="M1402" i="25"/>
  <c r="M1883" i="25"/>
  <c r="M1882" i="25"/>
  <c r="M1881" i="25"/>
  <c r="M1880" i="25"/>
  <c r="M1879" i="25"/>
  <c r="M1240" i="25"/>
  <c r="M1878" i="25"/>
  <c r="M1877" i="25"/>
  <c r="M1876" i="25"/>
  <c r="M1319" i="25"/>
  <c r="M1875" i="25"/>
  <c r="M1318" i="25"/>
  <c r="M1170" i="25"/>
  <c r="M1401" i="25"/>
  <c r="M1400" i="25"/>
  <c r="M1399" i="25"/>
  <c r="M1874" i="25"/>
  <c r="M1213" i="25"/>
  <c r="M1398" i="25"/>
  <c r="M1873" i="25"/>
  <c r="M1397" i="25"/>
  <c r="M1239" i="25"/>
  <c r="M1396" i="25"/>
  <c r="M1234" i="25"/>
  <c r="M1872" i="25"/>
  <c r="M1871" i="25"/>
  <c r="M1870" i="25"/>
  <c r="M1869" i="25"/>
  <c r="M1868" i="25"/>
  <c r="M1867" i="25"/>
  <c r="M1866" i="25"/>
  <c r="M1317" i="25"/>
  <c r="M1865" i="25"/>
  <c r="M1269" i="25"/>
  <c r="M1316" i="25"/>
  <c r="M1864" i="25"/>
  <c r="M1863" i="25"/>
  <c r="M1862" i="25"/>
  <c r="M1861" i="25"/>
  <c r="M1860" i="25"/>
  <c r="M1859" i="25"/>
  <c r="M1858" i="25"/>
  <c r="M1857" i="25"/>
  <c r="M1856" i="25"/>
  <c r="M1855" i="25"/>
  <c r="M1854" i="25"/>
  <c r="M1395" i="25"/>
  <c r="M1853" i="25"/>
  <c r="M1394" i="25"/>
  <c r="M1852" i="25"/>
  <c r="M1851" i="25"/>
  <c r="M1850" i="25"/>
  <c r="M1849" i="25"/>
  <c r="M1848" i="25"/>
  <c r="M1847" i="25"/>
  <c r="M1846" i="25"/>
  <c r="M1288" i="25"/>
  <c r="M1845" i="25"/>
  <c r="M1844" i="25"/>
  <c r="M1843" i="25"/>
  <c r="M1842" i="25"/>
  <c r="M1841" i="25"/>
  <c r="M1840" i="25"/>
  <c r="M1839" i="25"/>
  <c r="M1838" i="25"/>
  <c r="M1837" i="25"/>
  <c r="M1836" i="25"/>
  <c r="M1835" i="25"/>
  <c r="M1834" i="25"/>
  <c r="M1833" i="25"/>
  <c r="M1832" i="25"/>
  <c r="M1831" i="25"/>
  <c r="M1830" i="25"/>
  <c r="M1829" i="25"/>
  <c r="M1828" i="25"/>
  <c r="M1827" i="25"/>
  <c r="M1826" i="25"/>
  <c r="M1825" i="25"/>
  <c r="M1824" i="25"/>
  <c r="M1823" i="25"/>
  <c r="M1822" i="25"/>
  <c r="M1821" i="25"/>
  <c r="M1820" i="25"/>
  <c r="M1819" i="25"/>
  <c r="M1818" i="25"/>
  <c r="M1817" i="25"/>
  <c r="M1816" i="25"/>
  <c r="M1815" i="25"/>
  <c r="M1814" i="25"/>
  <c r="M1813" i="25"/>
  <c r="M1812" i="25"/>
  <c r="M1811" i="25"/>
  <c r="M1810" i="25"/>
  <c r="M1809" i="25"/>
  <c r="M1808" i="25"/>
  <c r="M1807" i="25"/>
  <c r="M1806" i="25"/>
  <c r="M1805" i="25"/>
  <c r="M1804" i="25"/>
  <c r="M1803" i="25"/>
  <c r="M1802" i="25"/>
  <c r="M1801" i="25"/>
  <c r="M1800" i="25"/>
  <c r="M1799" i="25"/>
  <c r="M1798" i="25"/>
  <c r="M1797" i="25"/>
  <c r="M1796" i="25"/>
  <c r="M1795" i="25"/>
  <c r="M1794" i="25"/>
  <c r="M1793" i="25"/>
  <c r="M1792" i="25"/>
  <c r="M1791" i="25"/>
  <c r="M1790" i="25"/>
  <c r="M1789" i="25"/>
  <c r="M1788" i="25"/>
  <c r="M1787" i="25"/>
  <c r="M1268" i="25"/>
  <c r="M1786" i="25"/>
  <c r="M1785" i="25"/>
  <c r="M1784" i="25"/>
  <c r="M1783" i="25"/>
  <c r="M1782" i="25"/>
  <c r="M1781" i="25"/>
  <c r="M1780" i="25"/>
  <c r="M1779" i="25"/>
  <c r="M1778" i="25"/>
  <c r="M1777" i="25"/>
  <c r="M1776" i="25"/>
  <c r="M1775" i="25"/>
  <c r="M1774" i="25"/>
  <c r="M1773" i="25"/>
  <c r="M1772" i="25"/>
  <c r="M1771" i="25"/>
  <c r="M1770" i="25"/>
  <c r="M1769" i="25"/>
  <c r="M1768" i="25"/>
  <c r="M1767" i="25"/>
  <c r="M1766" i="25"/>
  <c r="M1393" i="25"/>
  <c r="M1765" i="25"/>
  <c r="M1764" i="25"/>
  <c r="M1763" i="25"/>
  <c r="M1762" i="25"/>
  <c r="M1761" i="25"/>
  <c r="M1760" i="25"/>
  <c r="M1759" i="25"/>
  <c r="M1758" i="25"/>
  <c r="M1757" i="25"/>
  <c r="M1756" i="25"/>
  <c r="M1755" i="25"/>
  <c r="M1754" i="25"/>
  <c r="M1753" i="25"/>
  <c r="M1752" i="25"/>
  <c r="M1392" i="25"/>
  <c r="M1287" i="25"/>
  <c r="M1751" i="25"/>
  <c r="M1750" i="25"/>
  <c r="M1749" i="25"/>
  <c r="M1391" i="25"/>
  <c r="M1390" i="25"/>
  <c r="M1748" i="25"/>
  <c r="M1389" i="25"/>
  <c r="M1747" i="25"/>
  <c r="M1746" i="25"/>
  <c r="M1745" i="25"/>
  <c r="M1744" i="25"/>
  <c r="M1743" i="25"/>
  <c r="M1742" i="25"/>
  <c r="M1741" i="25"/>
  <c r="M1740" i="25"/>
  <c r="M1388" i="25"/>
  <c r="M1739" i="25"/>
  <c r="M1387" i="25"/>
  <c r="M1738" i="25"/>
  <c r="M1737" i="25"/>
  <c r="M1736" i="25"/>
  <c r="M1735" i="25"/>
  <c r="M1734" i="25"/>
  <c r="M1733" i="25"/>
  <c r="M1732" i="25"/>
  <c r="M1731" i="25"/>
  <c r="M1730" i="25"/>
  <c r="M1729" i="25"/>
  <c r="M1728" i="25"/>
  <c r="M1727" i="25"/>
  <c r="M1726" i="25"/>
  <c r="M1725" i="25"/>
  <c r="M1724" i="25"/>
  <c r="M1723" i="25"/>
  <c r="M1722" i="25"/>
  <c r="M1721" i="25"/>
  <c r="M1720" i="25"/>
  <c r="M1719" i="25"/>
  <c r="M1718" i="25"/>
  <c r="M1717" i="25"/>
  <c r="M1716" i="25"/>
  <c r="M1715" i="25"/>
  <c r="M1714" i="25"/>
  <c r="M1713" i="25"/>
  <c r="M1712" i="25"/>
  <c r="M1711" i="25"/>
  <c r="M1710" i="25"/>
  <c r="M1709" i="25"/>
  <c r="M1708" i="25"/>
  <c r="M1707" i="25"/>
  <c r="M1706" i="25"/>
  <c r="M1705" i="25"/>
  <c r="M1704" i="25"/>
  <c r="M1703" i="25"/>
  <c r="M1702" i="25"/>
  <c r="M1701" i="25"/>
  <c r="M1700" i="25"/>
  <c r="M1699" i="25"/>
  <c r="M1698" i="25"/>
  <c r="M1697" i="25"/>
  <c r="M1696" i="25"/>
  <c r="M1695" i="25"/>
  <c r="M1315" i="25"/>
  <c r="M1694" i="25"/>
  <c r="M1693" i="25"/>
  <c r="M1692" i="25"/>
  <c r="M1691" i="25"/>
  <c r="M1690" i="25"/>
  <c r="M1689" i="25"/>
  <c r="M1688" i="25"/>
  <c r="M1687" i="25"/>
  <c r="M1386" i="25"/>
  <c r="M1686" i="25"/>
  <c r="M1286" i="25"/>
  <c r="M1685" i="25"/>
  <c r="M1684" i="25"/>
  <c r="M1230" i="25"/>
  <c r="M1683" i="25"/>
  <c r="M1682" i="25"/>
  <c r="M1681" i="25"/>
  <c r="M1680" i="25"/>
  <c r="M1679" i="25"/>
  <c r="M1267" i="25"/>
  <c r="M1678" i="25"/>
  <c r="M1677" i="25"/>
  <c r="M1676" i="25"/>
  <c r="M1675" i="25"/>
  <c r="M1674" i="25"/>
  <c r="M1314" i="25"/>
  <c r="M1385" i="25"/>
  <c r="M1266" i="25"/>
  <c r="M1673" i="25"/>
  <c r="M1672" i="25"/>
  <c r="M1671" i="25"/>
  <c r="M1670" i="25"/>
  <c r="M1669" i="25"/>
  <c r="M1668" i="25"/>
  <c r="M1667" i="25"/>
  <c r="M1666" i="25"/>
  <c r="M1285" i="25"/>
  <c r="M1188" i="25"/>
  <c r="M1250" i="25"/>
  <c r="M1665" i="25"/>
  <c r="M1384" i="25"/>
  <c r="M1664" i="25"/>
  <c r="M1663" i="25"/>
  <c r="M1662" i="25"/>
  <c r="M1661" i="25"/>
  <c r="M1383" i="25"/>
  <c r="M1660" i="25"/>
  <c r="M1382" i="25"/>
  <c r="M1659" i="25"/>
  <c r="M1381" i="25"/>
  <c r="M1265" i="25"/>
  <c r="M1284" i="25"/>
  <c r="M1658" i="25"/>
  <c r="M1657" i="25"/>
  <c r="M1656" i="25"/>
  <c r="M1655" i="25"/>
  <c r="M1654" i="25"/>
  <c r="M1653" i="25"/>
  <c r="M1652" i="25"/>
  <c r="M1651" i="25"/>
  <c r="M1650" i="25"/>
  <c r="M1649" i="25"/>
  <c r="M1648" i="25"/>
  <c r="M1647" i="25"/>
  <c r="M1380" i="25"/>
  <c r="M1646" i="25"/>
  <c r="M1264" i="25"/>
  <c r="M1238" i="25"/>
  <c r="M1645" i="25"/>
  <c r="M1644" i="25"/>
  <c r="M1643" i="25"/>
  <c r="M1642" i="25"/>
  <c r="M1641" i="25"/>
  <c r="M1640" i="25"/>
  <c r="M1639" i="25"/>
  <c r="M1638" i="25"/>
  <c r="M1637" i="25"/>
  <c r="M1636" i="25"/>
  <c r="M1635" i="25"/>
  <c r="M1379" i="25"/>
  <c r="M1634" i="25"/>
  <c r="M1633" i="25"/>
  <c r="M1632" i="25"/>
  <c r="M1631" i="25"/>
  <c r="M1630" i="25"/>
  <c r="M1629" i="25"/>
  <c r="M1628" i="25"/>
  <c r="M1378" i="25"/>
  <c r="M1627" i="25"/>
  <c r="M1626" i="25"/>
  <c r="M1625" i="25"/>
  <c r="M1624" i="25"/>
  <c r="M1623" i="25"/>
  <c r="M1622" i="25"/>
  <c r="M1621" i="25"/>
  <c r="M1377" i="25"/>
  <c r="M1620" i="25"/>
  <c r="M1619" i="25"/>
  <c r="M1618" i="25"/>
  <c r="M1617" i="25"/>
  <c r="M1616" i="25"/>
  <c r="M1615" i="25"/>
  <c r="M1614" i="25"/>
  <c r="M1613" i="25"/>
  <c r="M1612" i="25"/>
  <c r="M1611" i="25"/>
  <c r="M1610" i="25"/>
  <c r="M1376" i="25"/>
  <c r="M1609" i="25"/>
  <c r="M1608" i="25"/>
  <c r="M1607" i="25"/>
  <c r="M1606" i="25"/>
  <c r="M1605" i="25"/>
  <c r="M1604" i="25"/>
  <c r="M1603" i="25"/>
  <c r="M1602" i="25"/>
  <c r="M1601" i="25"/>
  <c r="M1600" i="25"/>
  <c r="M1599" i="25"/>
  <c r="M1313" i="25"/>
  <c r="M1598" i="25"/>
  <c r="M1597" i="25"/>
  <c r="M1596" i="25"/>
  <c r="M1595" i="25"/>
  <c r="M1594" i="25"/>
  <c r="M1263" i="25"/>
  <c r="M1593" i="25"/>
  <c r="M1592" i="25"/>
  <c r="M1591" i="25"/>
  <c r="M1312" i="25"/>
  <c r="M1590" i="25"/>
  <c r="M1589" i="25"/>
  <c r="M1588" i="25"/>
  <c r="M1587" i="25"/>
  <c r="M1586" i="25"/>
  <c r="M1585" i="25"/>
  <c r="M1584" i="25"/>
  <c r="M1375" i="25"/>
  <c r="M1583" i="25"/>
  <c r="M1582" i="25"/>
  <c r="M1581" i="25"/>
  <c r="M1580" i="25"/>
  <c r="M1189" i="25"/>
  <c r="M1249" i="25"/>
  <c r="M1283" i="25"/>
  <c r="M1579" i="25"/>
  <c r="M1578" i="25"/>
  <c r="M1577" i="25"/>
  <c r="M1576" i="25"/>
  <c r="M1575" i="25"/>
  <c r="M1574" i="25"/>
  <c r="M1573" i="25"/>
  <c r="M1572" i="25"/>
  <c r="M1571" i="25"/>
  <c r="M1570" i="25"/>
  <c r="M1569" i="25"/>
  <c r="M1568" i="25"/>
  <c r="M1567" i="25"/>
  <c r="M1566" i="25"/>
  <c r="M1565" i="25"/>
  <c r="M1564" i="25"/>
  <c r="M1212" i="25"/>
  <c r="M1262" i="25"/>
  <c r="M1204" i="25"/>
  <c r="M1311" i="25"/>
  <c r="H1209" i="25"/>
  <c r="H1298" i="25"/>
  <c r="H1205" i="25"/>
  <c r="H1693" i="25"/>
  <c r="H1694" i="25"/>
  <c r="H1695" i="25"/>
  <c r="H1696" i="25"/>
  <c r="H1697" i="25"/>
  <c r="H1698" i="25"/>
  <c r="H1699" i="25"/>
  <c r="H1700" i="25"/>
  <c r="H1701" i="25"/>
  <c r="H1702" i="25"/>
  <c r="H1703" i="25"/>
  <c r="H1704" i="25"/>
  <c r="H1705" i="25"/>
  <c r="H1706" i="25"/>
  <c r="H1707" i="25"/>
  <c r="H1708" i="25"/>
  <c r="H1354" i="25"/>
  <c r="H1299" i="25"/>
  <c r="H1210" i="25"/>
  <c r="H1709" i="25"/>
  <c r="H1710" i="25"/>
  <c r="H1711" i="25"/>
  <c r="H1712" i="25"/>
  <c r="H1479" i="25"/>
  <c r="H1713" i="25"/>
  <c r="H1714" i="25"/>
  <c r="H1715" i="25"/>
  <c r="H1716" i="25"/>
  <c r="H1717" i="25"/>
  <c r="H1718" i="25"/>
  <c r="H1719" i="25"/>
  <c r="H1325" i="25"/>
  <c r="H1720" i="25"/>
  <c r="H1721" i="25"/>
  <c r="H1722" i="25"/>
  <c r="H1311" i="25"/>
  <c r="H1723" i="25"/>
  <c r="H1724" i="25"/>
  <c r="H1725" i="25"/>
  <c r="H1726" i="25"/>
  <c r="H1727" i="25"/>
  <c r="H1385" i="25"/>
  <c r="H1728" i="25"/>
  <c r="H1729" i="25"/>
  <c r="H1730" i="25"/>
  <c r="H1731" i="25"/>
  <c r="H1732" i="25"/>
  <c r="H1733" i="25"/>
  <c r="H1734" i="25"/>
  <c r="H1735" i="25"/>
  <c r="H1736" i="25"/>
  <c r="H1737" i="25"/>
  <c r="H1738" i="25"/>
  <c r="H1386" i="25"/>
  <c r="H1355" i="25"/>
  <c r="H1739" i="25"/>
  <c r="H1740" i="25"/>
  <c r="H1741" i="25"/>
  <c r="H1742" i="25"/>
  <c r="H1743" i="25"/>
  <c r="H1744" i="25"/>
  <c r="H1745" i="25"/>
  <c r="H1746" i="25"/>
  <c r="H1747" i="25"/>
  <c r="H1748" i="25"/>
  <c r="H1480" i="25"/>
  <c r="H1749" i="25"/>
  <c r="H1750" i="25"/>
  <c r="H1751" i="25"/>
  <c r="H1752" i="25"/>
  <c r="H1753" i="25"/>
  <c r="H1754" i="25"/>
  <c r="H1755" i="25"/>
  <c r="H1387" i="25"/>
  <c r="H1756" i="25"/>
  <c r="H1757" i="25"/>
  <c r="H1758" i="25"/>
  <c r="H1481" i="25"/>
  <c r="H1759" i="25"/>
  <c r="H1760" i="25"/>
  <c r="H1761" i="25"/>
  <c r="H1482" i="25"/>
  <c r="H1762" i="25"/>
  <c r="H1763" i="25"/>
  <c r="H1764" i="25"/>
  <c r="H1765" i="25"/>
  <c r="H1766" i="25"/>
  <c r="H1767" i="25"/>
  <c r="H1768" i="25"/>
  <c r="H1769" i="25"/>
  <c r="H1770" i="25"/>
  <c r="H1771" i="25"/>
  <c r="H1772" i="25"/>
  <c r="H1280" i="25"/>
  <c r="H1326" i="25"/>
  <c r="H1773" i="25"/>
  <c r="H1483" i="25"/>
  <c r="H1774" i="25"/>
  <c r="H1775" i="25"/>
  <c r="H1776" i="25"/>
  <c r="H1777" i="25"/>
  <c r="H1778" i="25"/>
  <c r="H1779" i="25"/>
  <c r="H1780" i="25"/>
  <c r="H1781" i="25"/>
  <c r="H1782" i="25"/>
  <c r="H1783" i="25"/>
  <c r="H1784" i="25"/>
  <c r="H1785" i="25"/>
  <c r="H1294" i="25"/>
  <c r="H1281" i="25"/>
  <c r="H1484" i="25"/>
  <c r="H1485" i="25"/>
  <c r="H1388" i="25"/>
  <c r="H1786" i="25"/>
  <c r="H1389" i="25"/>
  <c r="H1787" i="25"/>
  <c r="H1788" i="25"/>
  <c r="H1789" i="25"/>
  <c r="H1790" i="25"/>
  <c r="H1486" i="25"/>
  <c r="H1791" i="25"/>
  <c r="H1295" i="25"/>
  <c r="H1197" i="25"/>
  <c r="H1327" i="25"/>
  <c r="H1792" i="25"/>
  <c r="H1793" i="25"/>
  <c r="H1794" i="25"/>
  <c r="H1487" i="25"/>
  <c r="H1795" i="25"/>
  <c r="H1796" i="25"/>
  <c r="H1797" i="25"/>
  <c r="H1798" i="25"/>
  <c r="H1328" i="25"/>
  <c r="H1488" i="25"/>
  <c r="H1356" i="25"/>
  <c r="H1799" i="25"/>
  <c r="H1800" i="25"/>
  <c r="H1801" i="25"/>
  <c r="H1802" i="25"/>
  <c r="H1803" i="25"/>
  <c r="H1300" i="25"/>
  <c r="H1804" i="25"/>
  <c r="H1805" i="25"/>
  <c r="H1806" i="25"/>
  <c r="H1489" i="25"/>
  <c r="H1390" i="25"/>
  <c r="H1252" i="25"/>
  <c r="H1807" i="25"/>
  <c r="H1490" i="25"/>
  <c r="H1329" i="25"/>
  <c r="H1491" i="25"/>
  <c r="H1391" i="25"/>
  <c r="H1808" i="25"/>
  <c r="H1809" i="25"/>
  <c r="H1810" i="25"/>
  <c r="H1811" i="25"/>
  <c r="H1812" i="25"/>
  <c r="H1492" i="25"/>
  <c r="H1813" i="25"/>
  <c r="H1814" i="25"/>
  <c r="H1392" i="25"/>
  <c r="H1815" i="25"/>
  <c r="H1816" i="25"/>
  <c r="H1817" i="25"/>
  <c r="H1818" i="25"/>
  <c r="H1819" i="25"/>
  <c r="H1820" i="25"/>
  <c r="H1821" i="25"/>
  <c r="H1822" i="25"/>
  <c r="H1823" i="25"/>
  <c r="H1824" i="25"/>
  <c r="H1825" i="25"/>
  <c r="H1826" i="25"/>
  <c r="H1827" i="25"/>
  <c r="H1828" i="25"/>
  <c r="H1829" i="25"/>
  <c r="H1830" i="25"/>
  <c r="H1831" i="25"/>
  <c r="H1832" i="25"/>
  <c r="H1833" i="25"/>
  <c r="H1834" i="25"/>
  <c r="H1835" i="25"/>
  <c r="H1836" i="25"/>
  <c r="H1837" i="25"/>
  <c r="H1838" i="25"/>
  <c r="H1839" i="25"/>
  <c r="H1840" i="25"/>
  <c r="H1841" i="25"/>
  <c r="H1842" i="25"/>
  <c r="H1843" i="25"/>
  <c r="H1844" i="25"/>
  <c r="H1845" i="25"/>
  <c r="H1846" i="25"/>
  <c r="H1847" i="25"/>
  <c r="H1848" i="25"/>
  <c r="H1849" i="25"/>
  <c r="H1850" i="25"/>
  <c r="H1851" i="25"/>
  <c r="H1852" i="25"/>
  <c r="H1853" i="25"/>
  <c r="H1854" i="25"/>
  <c r="H1855" i="25"/>
  <c r="H1856" i="25"/>
  <c r="H1857" i="25"/>
  <c r="H1858" i="25"/>
  <c r="H1493" i="25"/>
  <c r="H1859" i="25"/>
  <c r="H1494" i="25"/>
  <c r="H1860" i="25"/>
  <c r="H1861" i="25"/>
  <c r="H1862" i="25"/>
  <c r="H1863" i="25"/>
  <c r="H1864" i="25"/>
  <c r="H1865" i="25"/>
  <c r="H1866" i="25"/>
  <c r="H1867" i="25"/>
  <c r="H1495" i="25"/>
  <c r="H1868" i="25"/>
  <c r="H1393" i="25"/>
  <c r="H1496" i="25"/>
  <c r="H1869" i="25"/>
  <c r="H1870" i="25"/>
  <c r="H1871" i="25"/>
  <c r="H1357" i="25"/>
  <c r="H1497" i="25"/>
  <c r="H1872" i="25"/>
  <c r="H1873" i="25"/>
  <c r="H1874" i="25"/>
  <c r="H1875" i="25"/>
  <c r="H1876" i="25"/>
  <c r="H1877" i="25"/>
  <c r="H1878" i="25"/>
  <c r="H1879" i="25"/>
  <c r="H1394" i="25"/>
  <c r="H1880" i="25"/>
  <c r="H1881" i="25"/>
  <c r="H1882" i="25"/>
  <c r="H1883" i="25"/>
  <c r="H1884" i="25"/>
  <c r="H1395" i="25"/>
  <c r="H1885" i="25"/>
  <c r="H1886" i="25"/>
  <c r="H1887" i="25"/>
  <c r="H1888" i="25"/>
  <c r="H1889" i="25"/>
  <c r="H1890" i="25"/>
  <c r="H1891" i="25"/>
  <c r="H1892" i="25"/>
  <c r="H1893" i="25"/>
  <c r="H1894" i="25"/>
  <c r="H1895" i="25"/>
  <c r="H1896" i="25"/>
  <c r="H1897" i="25"/>
  <c r="H1898" i="25"/>
  <c r="H1498" i="25"/>
  <c r="H1499" i="25"/>
  <c r="H1899" i="25"/>
  <c r="H1900" i="25"/>
  <c r="H1901" i="25"/>
  <c r="H1902" i="25"/>
  <c r="H1903" i="25"/>
  <c r="H1312" i="25"/>
  <c r="H1904" i="25"/>
  <c r="H1905" i="25"/>
  <c r="H1906" i="25"/>
  <c r="H1907" i="25"/>
  <c r="H1908" i="25"/>
  <c r="H1909" i="25"/>
  <c r="H1910" i="25"/>
  <c r="H1911" i="25"/>
  <c r="H1912" i="25"/>
  <c r="H1913" i="25"/>
  <c r="H1914" i="25"/>
  <c r="H1915" i="25"/>
  <c r="H1916" i="25"/>
  <c r="H1917" i="25"/>
  <c r="H1918" i="25"/>
  <c r="H1919" i="25"/>
  <c r="H1920" i="25"/>
  <c r="H1921" i="25"/>
  <c r="H1922" i="25"/>
  <c r="H1923" i="25"/>
  <c r="H1924" i="25"/>
  <c r="H1925" i="25"/>
  <c r="H1926" i="25"/>
  <c r="H1927" i="25"/>
  <c r="H1928" i="25"/>
  <c r="H1929" i="25"/>
  <c r="H1930" i="25"/>
  <c r="H1931" i="25"/>
  <c r="H1932" i="25"/>
  <c r="H1933" i="25"/>
  <c r="H1934" i="25"/>
  <c r="H1935" i="25"/>
  <c r="H1936" i="25"/>
  <c r="H1937" i="25"/>
  <c r="H1938" i="25"/>
  <c r="H1939" i="25"/>
  <c r="H1940" i="25"/>
  <c r="H1941" i="25"/>
  <c r="H1942" i="25"/>
  <c r="H1943" i="25"/>
  <c r="H1944" i="25"/>
  <c r="H1945" i="25"/>
  <c r="H1946" i="25"/>
  <c r="H1947" i="25"/>
  <c r="H1948" i="25"/>
  <c r="H1949" i="25"/>
  <c r="H1950" i="25"/>
  <c r="H1951" i="25"/>
  <c r="H1952" i="25"/>
  <c r="H1953" i="25"/>
  <c r="H1954" i="25"/>
  <c r="H1955" i="25"/>
  <c r="H1956" i="25"/>
  <c r="H1957" i="25"/>
  <c r="H1958" i="25"/>
  <c r="H1959" i="25"/>
  <c r="H1960" i="25"/>
  <c r="H1961" i="25"/>
  <c r="H1962" i="25"/>
  <c r="H1358" i="25"/>
  <c r="H1963" i="25"/>
  <c r="H1964" i="25"/>
  <c r="H1965" i="25"/>
  <c r="H1966" i="25"/>
  <c r="H1967" i="25"/>
  <c r="H1968" i="25"/>
  <c r="H1969" i="25"/>
  <c r="H1396" i="25"/>
  <c r="H1970" i="25"/>
  <c r="H1500" i="25"/>
  <c r="H1971" i="25"/>
  <c r="H1972" i="25"/>
  <c r="H1973" i="25"/>
  <c r="H1974" i="25"/>
  <c r="H1975" i="25"/>
  <c r="H1976" i="25"/>
  <c r="H1977" i="25"/>
  <c r="H1978" i="25"/>
  <c r="H1979" i="25"/>
  <c r="H1980" i="25"/>
  <c r="H1981" i="25"/>
  <c r="H1313" i="25"/>
  <c r="H1227" i="25"/>
  <c r="H1982" i="25"/>
  <c r="H1397" i="25"/>
  <c r="H1983" i="25"/>
  <c r="H1984" i="25"/>
  <c r="H1398" i="25"/>
  <c r="H1985" i="25"/>
  <c r="H1986" i="25"/>
  <c r="H1987" i="25"/>
  <c r="H1988" i="25"/>
  <c r="H1245" i="25"/>
  <c r="H1501" i="25"/>
  <c r="H1242" i="25"/>
  <c r="H1502" i="25"/>
  <c r="H1989" i="25"/>
  <c r="H1399" i="25"/>
  <c r="H1239" i="25"/>
  <c r="H1400" i="25"/>
  <c r="H1503" i="25"/>
  <c r="H1504" i="25"/>
  <c r="H1505" i="25"/>
  <c r="H1172" i="25"/>
  <c r="H1330" i="25"/>
  <c r="H1401" i="25"/>
  <c r="H1301" i="25"/>
  <c r="H1990" i="25"/>
  <c r="H1991" i="25"/>
  <c r="H1992" i="25"/>
  <c r="H1282" i="25"/>
  <c r="H1993" i="25"/>
  <c r="H1994" i="25"/>
  <c r="H1995" i="25"/>
  <c r="H1996" i="25"/>
  <c r="H1997" i="25"/>
  <c r="H1402" i="25"/>
  <c r="H1182" i="25"/>
  <c r="H1998" i="25"/>
  <c r="H1999" i="25"/>
  <c r="H1219" i="25"/>
  <c r="H1506" i="25"/>
  <c r="H2000" i="25"/>
  <c r="H2001" i="25"/>
  <c r="H1403" i="25"/>
  <c r="H2002" i="25"/>
  <c r="H1404" i="25"/>
  <c r="H1405" i="25"/>
  <c r="H1406" i="25"/>
  <c r="H2003" i="25"/>
  <c r="H1407" i="25"/>
  <c r="H2004" i="25"/>
  <c r="H1408" i="25"/>
  <c r="H1409" i="25"/>
  <c r="H1253" i="25"/>
  <c r="H1331" i="25"/>
  <c r="H2005" i="25"/>
  <c r="H1231" i="25"/>
  <c r="H1410" i="25"/>
  <c r="H1411" i="25"/>
  <c r="H2006" i="25"/>
  <c r="H1507" i="25"/>
  <c r="H1508" i="25"/>
  <c r="H2007" i="25"/>
  <c r="H1509" i="25"/>
  <c r="H1510" i="25"/>
  <c r="H2008" i="25"/>
  <c r="H2009" i="25"/>
  <c r="H2010" i="25"/>
  <c r="H2011" i="25"/>
  <c r="H1412" i="25"/>
  <c r="H2012" i="25"/>
  <c r="H1232" i="25"/>
  <c r="H2013" i="25"/>
  <c r="H1511" i="25"/>
  <c r="H1191" i="25"/>
  <c r="H1512" i="25"/>
  <c r="H2014" i="25"/>
  <c r="H2015" i="25"/>
  <c r="H2016" i="25"/>
  <c r="H2017" i="25"/>
  <c r="H2018" i="25"/>
  <c r="H2019" i="25"/>
  <c r="H2020" i="25"/>
  <c r="H2021" i="25"/>
  <c r="H2022" i="25"/>
  <c r="H2023" i="25"/>
  <c r="H2024" i="25"/>
  <c r="H2025" i="25"/>
  <c r="H2026" i="25"/>
  <c r="H2027" i="25"/>
  <c r="H1513" i="25"/>
  <c r="H1514" i="25"/>
  <c r="H1246" i="25"/>
  <c r="H2028" i="25"/>
  <c r="H2029" i="25"/>
  <c r="H1359" i="25"/>
  <c r="H1360" i="25"/>
  <c r="H1332" i="25"/>
  <c r="H2030" i="25"/>
  <c r="H1183" i="25"/>
  <c r="H1333" i="25"/>
  <c r="H2031" i="25"/>
  <c r="H2032" i="25"/>
  <c r="H1515" i="25"/>
  <c r="H1516" i="25"/>
  <c r="H2033" i="25"/>
  <c r="H2034" i="25"/>
  <c r="H1413" i="25"/>
  <c r="H1167" i="25"/>
  <c r="H1361" i="25"/>
  <c r="H2035" i="25"/>
  <c r="H2036" i="25"/>
  <c r="H1517" i="25"/>
  <c r="H1518" i="25"/>
  <c r="H2037" i="25"/>
  <c r="H2038" i="25"/>
  <c r="H1414" i="25"/>
  <c r="H1519" i="25"/>
  <c r="H2039" i="25"/>
  <c r="H1334" i="25"/>
  <c r="H1283" i="25"/>
  <c r="H2040" i="25"/>
  <c r="H1415" i="25"/>
  <c r="H1520" i="25"/>
  <c r="H1173" i="25"/>
  <c r="H1268" i="25"/>
  <c r="H2041" i="25"/>
  <c r="H1269" i="25"/>
  <c r="H2042" i="25"/>
  <c r="H2043" i="25"/>
  <c r="H2044" i="25"/>
  <c r="H2045" i="25"/>
  <c r="H2046" i="25"/>
  <c r="H2047" i="25"/>
  <c r="H2048" i="25"/>
  <c r="H2049" i="25"/>
  <c r="H2050" i="25"/>
  <c r="H1416" i="25"/>
  <c r="H1187" i="25"/>
  <c r="H2051" i="25"/>
  <c r="H2052" i="25"/>
  <c r="H2053" i="25"/>
  <c r="H2054" i="25"/>
  <c r="H2055" i="25"/>
  <c r="H2056" i="25"/>
  <c r="H2057" i="25"/>
  <c r="H2058" i="25"/>
  <c r="H2059" i="25"/>
  <c r="H2060" i="25"/>
  <c r="H2061" i="25"/>
  <c r="H2062" i="25"/>
  <c r="H1417" i="25"/>
  <c r="H2063" i="25"/>
  <c r="H2064" i="25"/>
  <c r="H2065" i="25"/>
  <c r="H2066" i="25"/>
  <c r="H2067" i="25"/>
  <c r="H1302" i="25"/>
  <c r="H2068" i="25"/>
  <c r="H2069" i="25"/>
  <c r="H2070" i="25"/>
  <c r="H1521" i="25"/>
  <c r="H2071" i="25"/>
  <c r="H2072" i="25"/>
  <c r="H2073" i="25"/>
  <c r="H2074" i="25"/>
  <c r="H2075" i="25"/>
  <c r="H2076" i="25"/>
  <c r="H2077" i="25"/>
  <c r="H2078" i="25"/>
  <c r="H2079" i="25"/>
  <c r="H1270" i="25"/>
  <c r="H2080" i="25"/>
  <c r="H2081" i="25"/>
  <c r="H2082" i="25"/>
  <c r="H2083" i="25"/>
  <c r="H1522" i="25"/>
  <c r="H1418" i="25"/>
  <c r="H2084" i="25"/>
  <c r="H1523" i="25"/>
  <c r="H1524" i="25"/>
  <c r="H1419" i="25"/>
  <c r="H1420" i="25"/>
  <c r="H1296" i="25"/>
  <c r="H304" i="31" s="1"/>
  <c r="H1335" i="25"/>
  <c r="H1525" i="25"/>
  <c r="H2085" i="25"/>
  <c r="H2086" i="25"/>
  <c r="H2087" i="25"/>
  <c r="H1526" i="25"/>
  <c r="H2088" i="25"/>
  <c r="H1527" i="25"/>
  <c r="H2089" i="25"/>
  <c r="H2090" i="25"/>
  <c r="H1528" i="25"/>
  <c r="H2091" i="25"/>
  <c r="H2092" i="25"/>
  <c r="H2093" i="25"/>
  <c r="H2094" i="25"/>
  <c r="H2095" i="25"/>
  <c r="H2096" i="25"/>
  <c r="H2097" i="25"/>
  <c r="H2098" i="25"/>
  <c r="H2099" i="25"/>
  <c r="H2100" i="25"/>
  <c r="H2101" i="25"/>
  <c r="H2102" i="25"/>
  <c r="H2103" i="25"/>
  <c r="H2104" i="25"/>
  <c r="H2105" i="25"/>
  <c r="H2106" i="25"/>
  <c r="H2107" i="25"/>
  <c r="H2108" i="25"/>
  <c r="H2109" i="25"/>
  <c r="H1529" i="25"/>
  <c r="H2110" i="25"/>
  <c r="H2111" i="25"/>
  <c r="H2112" i="25"/>
  <c r="H2113" i="25"/>
  <c r="H2114" i="25"/>
  <c r="H1530" i="25"/>
  <c r="H1531" i="25"/>
  <c r="H1532" i="25"/>
  <c r="H2115" i="25"/>
  <c r="H2116" i="25"/>
  <c r="H2117" i="25"/>
  <c r="H2118" i="25"/>
  <c r="H2119" i="25"/>
  <c r="H2120" i="25"/>
  <c r="H2121" i="25"/>
  <c r="H2122" i="25"/>
  <c r="H2123" i="25"/>
  <c r="H2124" i="25"/>
  <c r="H2125" i="25"/>
  <c r="H1533" i="25"/>
  <c r="H2126" i="25"/>
  <c r="H2127" i="25"/>
  <c r="H2128" i="25"/>
  <c r="H2129" i="25"/>
  <c r="H2130" i="25"/>
  <c r="H2131" i="25"/>
  <c r="H2132" i="25"/>
  <c r="H1534" i="25"/>
  <c r="H2133" i="25"/>
  <c r="H2134" i="25"/>
  <c r="H2135" i="25"/>
  <c r="H2136" i="25"/>
  <c r="H2137" i="25"/>
  <c r="H2138" i="25"/>
  <c r="H2139" i="25"/>
  <c r="H2140" i="25"/>
  <c r="H2141" i="25"/>
  <c r="H2142" i="25"/>
  <c r="H2143" i="25"/>
  <c r="H2144" i="25"/>
  <c r="H2145" i="25"/>
  <c r="H2146" i="25"/>
  <c r="H2147" i="25"/>
  <c r="H1535" i="25"/>
  <c r="H2148" i="25"/>
  <c r="H2149" i="25"/>
  <c r="H2150" i="25"/>
  <c r="H2151" i="25"/>
  <c r="H2152" i="25"/>
  <c r="H1536" i="25"/>
  <c r="H2153" i="25"/>
  <c r="H2154" i="25"/>
  <c r="H2155" i="25"/>
  <c r="H2156" i="25"/>
  <c r="H2157" i="25"/>
  <c r="H2158" i="25"/>
  <c r="H2159" i="25"/>
  <c r="H2160" i="25"/>
  <c r="H2161" i="25"/>
  <c r="H2162" i="25"/>
  <c r="H2163" i="25"/>
  <c r="H2164" i="25"/>
  <c r="H2165" i="25"/>
  <c r="H2166" i="25"/>
  <c r="H2167" i="25"/>
  <c r="H2168" i="25"/>
  <c r="H1336" i="25"/>
  <c r="H1537" i="25"/>
  <c r="H1362" i="25"/>
  <c r="H2169" i="25"/>
  <c r="H1421" i="25"/>
  <c r="H2170" i="25"/>
  <c r="H2171" i="25"/>
  <c r="H1284" i="25"/>
  <c r="H1538" i="25"/>
  <c r="H2172" i="25"/>
  <c r="H2173" i="25"/>
  <c r="H2174" i="25"/>
  <c r="H2175" i="25"/>
  <c r="H2176" i="25"/>
  <c r="H2177" i="25"/>
  <c r="H2178" i="25"/>
  <c r="H2179" i="25"/>
  <c r="H2180" i="25"/>
  <c r="H2181" i="25"/>
  <c r="H2182" i="25"/>
  <c r="H2183" i="25"/>
  <c r="H2184" i="25"/>
  <c r="H2185" i="25"/>
  <c r="H2186" i="25"/>
  <c r="H2187" i="25"/>
  <c r="H2188" i="25"/>
  <c r="H2189" i="25"/>
  <c r="H2190" i="25"/>
  <c r="H2191" i="25"/>
  <c r="H2192" i="25"/>
  <c r="H2193" i="25"/>
  <c r="H2194" i="25"/>
  <c r="H2195" i="25"/>
  <c r="H2196" i="25"/>
  <c r="H2197" i="25"/>
  <c r="H2198" i="25"/>
  <c r="H2199" i="25"/>
  <c r="H2200" i="25"/>
  <c r="H2201" i="25"/>
  <c r="H2202" i="25"/>
  <c r="H1539" i="25"/>
  <c r="H2203" i="25"/>
  <c r="H2204" i="25"/>
  <c r="H2205" i="25"/>
  <c r="H2206" i="25"/>
  <c r="H2207" i="25"/>
  <c r="H2208" i="25"/>
  <c r="H2209" i="25"/>
  <c r="H2210" i="25"/>
  <c r="H1540" i="25"/>
  <c r="H2211" i="25"/>
  <c r="H2212" i="25"/>
  <c r="H2213" i="25"/>
  <c r="H2214" i="25"/>
  <c r="H2215" i="25"/>
  <c r="H2216" i="25"/>
  <c r="H2217" i="25"/>
  <c r="H2218" i="25"/>
  <c r="H2219" i="25"/>
  <c r="H1196" i="25"/>
  <c r="H2220" i="25"/>
  <c r="H1363" i="25"/>
  <c r="H2221" i="25"/>
  <c r="H1337" i="25"/>
  <c r="H2222" i="25"/>
  <c r="H1422" i="25"/>
  <c r="H2223" i="25"/>
  <c r="H1541" i="25"/>
  <c r="H2224" i="25"/>
  <c r="H1178" i="25"/>
  <c r="H2225" i="25"/>
  <c r="H1192" i="25"/>
  <c r="H2226" i="25"/>
  <c r="H1303" i="25"/>
  <c r="H2227" i="25"/>
  <c r="H1304" i="25"/>
  <c r="H2228" i="25"/>
  <c r="H2229" i="25"/>
  <c r="H2230" i="25"/>
  <c r="H1338" i="25"/>
  <c r="H2231" i="25"/>
  <c r="H2232" i="25"/>
  <c r="H2233" i="25"/>
  <c r="H1542" i="25"/>
  <c r="H2234" i="25"/>
  <c r="H2235" i="25"/>
  <c r="H2236" i="25"/>
  <c r="H1364" i="25"/>
  <c r="H2237" i="25"/>
  <c r="H2238" i="25"/>
  <c r="H2239" i="25"/>
  <c r="H1543" i="25"/>
  <c r="H1544" i="25"/>
  <c r="H2240" i="25"/>
  <c r="H2241" i="25"/>
  <c r="H2242" i="25"/>
  <c r="H2243" i="25"/>
  <c r="H2244" i="25"/>
  <c r="H2245" i="25"/>
  <c r="H2246" i="25"/>
  <c r="H2247" i="25"/>
  <c r="H2248" i="25"/>
  <c r="H2249" i="25"/>
  <c r="H1545" i="25"/>
  <c r="H1198" i="25"/>
  <c r="H2250" i="25"/>
  <c r="H1365" i="25"/>
  <c r="H2251" i="25"/>
  <c r="H1423" i="25"/>
  <c r="H2252" i="25"/>
  <c r="H1546" i="25"/>
  <c r="H2253" i="25"/>
  <c r="H2254" i="25"/>
  <c r="H1547" i="25"/>
  <c r="H2255" i="25"/>
  <c r="H2256" i="25"/>
  <c r="H1548" i="25"/>
  <c r="H2257" i="25"/>
  <c r="H2258" i="25"/>
  <c r="H2259" i="25"/>
  <c r="H2260" i="25"/>
  <c r="H2261" i="25"/>
  <c r="H2262" i="25"/>
  <c r="H2263" i="25"/>
  <c r="H2264" i="25"/>
  <c r="H2265" i="25"/>
  <c r="H2266" i="25"/>
  <c r="H2267" i="25"/>
  <c r="H2268" i="25"/>
  <c r="H2269" i="25"/>
  <c r="H2270" i="25"/>
  <c r="H2271" i="25"/>
  <c r="H2272" i="25"/>
  <c r="H2273" i="25"/>
  <c r="H2274" i="25"/>
  <c r="H2275" i="25"/>
  <c r="H2276" i="25"/>
  <c r="H2277" i="25"/>
  <c r="H2278" i="25"/>
  <c r="H2279" i="25"/>
  <c r="H2280" i="25"/>
  <c r="H1549" i="25"/>
  <c r="H1550" i="25"/>
  <c r="H2281" i="25"/>
  <c r="H2282" i="25"/>
  <c r="H1551" i="25"/>
  <c r="H1552" i="25"/>
  <c r="H2283" i="25"/>
  <c r="H2284" i="25"/>
  <c r="H1553" i="25"/>
  <c r="H2285" i="25"/>
  <c r="H2286" i="25"/>
  <c r="H2287" i="25"/>
  <c r="H2288" i="25"/>
  <c r="H2289" i="25"/>
  <c r="H2290" i="25"/>
  <c r="H2291" i="25"/>
  <c r="H2292" i="25"/>
  <c r="H2293" i="25"/>
  <c r="H2294" i="25"/>
  <c r="H2295" i="25"/>
  <c r="H2296" i="25"/>
  <c r="H2297" i="25"/>
  <c r="H2298" i="25"/>
  <c r="H2299" i="25"/>
  <c r="H2300" i="25"/>
  <c r="H2301" i="25"/>
  <c r="H1554" i="25"/>
  <c r="H2302" i="25"/>
  <c r="H2303" i="25"/>
  <c r="H2304" i="25"/>
  <c r="H2305" i="25"/>
  <c r="H2306" i="25"/>
  <c r="H2307" i="25"/>
  <c r="H2308" i="25"/>
  <c r="H2309" i="25"/>
  <c r="H2310" i="25"/>
  <c r="H2311" i="25"/>
  <c r="H2312" i="25"/>
  <c r="H2313" i="25"/>
  <c r="H2314" i="25"/>
  <c r="H2315" i="25"/>
  <c r="H2316" i="25"/>
  <c r="H2317" i="25"/>
  <c r="H2318" i="25"/>
  <c r="H2319" i="25"/>
  <c r="H2320" i="25"/>
  <c r="H2321" i="25"/>
  <c r="H2322" i="25"/>
  <c r="H2323" i="25"/>
  <c r="H2324" i="25"/>
  <c r="H1424" i="25"/>
  <c r="H1425" i="25"/>
  <c r="H1271" i="25"/>
  <c r="H2325" i="25"/>
  <c r="H2326" i="25"/>
  <c r="H2327" i="25"/>
  <c r="H2328" i="25"/>
  <c r="H2329" i="25"/>
  <c r="H2330" i="25"/>
  <c r="H2331" i="25"/>
  <c r="H2332" i="25"/>
  <c r="H2333" i="25"/>
  <c r="H1426" i="25"/>
  <c r="H2334" i="25"/>
  <c r="H2335" i="25"/>
  <c r="H2336" i="25"/>
  <c r="H2337" i="25"/>
  <c r="H2338" i="25"/>
  <c r="H2339" i="25"/>
  <c r="H2340" i="25"/>
  <c r="H2341" i="25"/>
  <c r="H2342" i="25"/>
  <c r="H2343" i="25"/>
  <c r="H2344" i="25"/>
  <c r="H2345" i="25"/>
  <c r="H2346" i="25"/>
  <c r="H1366" i="25"/>
  <c r="H2347" i="25"/>
  <c r="H2348" i="25"/>
  <c r="H2349" i="25"/>
  <c r="H2350" i="25"/>
  <c r="H2351" i="25"/>
  <c r="H1555" i="25"/>
  <c r="H1339" i="25"/>
  <c r="H2352" i="25"/>
  <c r="H2353" i="25"/>
  <c r="H1367" i="25"/>
  <c r="H1556" i="25"/>
  <c r="H2354" i="25"/>
  <c r="H2355" i="25"/>
  <c r="H2356" i="25"/>
  <c r="H1427" i="25"/>
  <c r="H1340" i="25"/>
  <c r="H2357" i="25"/>
  <c r="H1557" i="25"/>
  <c r="H1558" i="25"/>
  <c r="H2358" i="25"/>
  <c r="H2359" i="25"/>
  <c r="H1559" i="25"/>
  <c r="H1368" i="25"/>
  <c r="H2360" i="25"/>
  <c r="H2361" i="25"/>
  <c r="H1560" i="25"/>
  <c r="H2362" i="25"/>
  <c r="H2363" i="25"/>
  <c r="H2364" i="25"/>
  <c r="H2365" i="25"/>
  <c r="H2366" i="25"/>
  <c r="H2367" i="25"/>
  <c r="H2368" i="25"/>
  <c r="H2369" i="25"/>
  <c r="H2370" i="25"/>
  <c r="H2371" i="25"/>
  <c r="H1428" i="25"/>
  <c r="H2372" i="25"/>
  <c r="H2373" i="25"/>
  <c r="H1561" i="25"/>
  <c r="H2374" i="25"/>
  <c r="H2375" i="25"/>
  <c r="H2376" i="25"/>
  <c r="H2377" i="25"/>
  <c r="H2378" i="25"/>
  <c r="H2379" i="25"/>
  <c r="H2380" i="25"/>
  <c r="H2381" i="25"/>
  <c r="H2382" i="25"/>
  <c r="H2383" i="25"/>
  <c r="H2384" i="25"/>
  <c r="H2385" i="25"/>
  <c r="H2386" i="25"/>
  <c r="H2387" i="25"/>
  <c r="H2388" i="25"/>
  <c r="H2389" i="25"/>
  <c r="H2390" i="25"/>
  <c r="H2391" i="25"/>
  <c r="H2392" i="25"/>
  <c r="H2393" i="25"/>
  <c r="H1369" i="25"/>
  <c r="H2394" i="25"/>
  <c r="H1562" i="25"/>
  <c r="H2395" i="25"/>
  <c r="H1563" i="25"/>
  <c r="H1429" i="25"/>
  <c r="H2396" i="25"/>
  <c r="H2397" i="25"/>
  <c r="H2398" i="25"/>
  <c r="H2399" i="25"/>
  <c r="H2400" i="25"/>
  <c r="H2401" i="25"/>
  <c r="H2402" i="25"/>
  <c r="H2403" i="25"/>
  <c r="H2404" i="25"/>
  <c r="H2405" i="25"/>
  <c r="H2406" i="25"/>
  <c r="H2407" i="25"/>
  <c r="H2408" i="25"/>
  <c r="H2409" i="25"/>
  <c r="H2410" i="25"/>
  <c r="H2411" i="25"/>
  <c r="H2412" i="25"/>
  <c r="H2413" i="25"/>
  <c r="H2414" i="25"/>
  <c r="H2415" i="25"/>
  <c r="H2416" i="25"/>
  <c r="H2417" i="25"/>
  <c r="H2418" i="25"/>
  <c r="H2419" i="25"/>
  <c r="H2420" i="25"/>
  <c r="H2421" i="25"/>
  <c r="H2422" i="25"/>
  <c r="H2423" i="25"/>
  <c r="H2424" i="25"/>
  <c r="H2425" i="25"/>
  <c r="H1564" i="25"/>
  <c r="H2426" i="25"/>
  <c r="H1430" i="25"/>
  <c r="H1431" i="25"/>
  <c r="H2427" i="25"/>
  <c r="H2428" i="25"/>
  <c r="H2429" i="25"/>
  <c r="H2430" i="25"/>
  <c r="H2431" i="25"/>
  <c r="H2432" i="25"/>
  <c r="H2433" i="25"/>
  <c r="H2434" i="25"/>
  <c r="H2435" i="25"/>
  <c r="H2436" i="25"/>
  <c r="H2437" i="25"/>
  <c r="H2438" i="25"/>
  <c r="H1166" i="25"/>
  <c r="H1341" i="25"/>
  <c r="H1565" i="25"/>
  <c r="H2439" i="25"/>
  <c r="H1432" i="25"/>
  <c r="H1184" i="25"/>
  <c r="H2440" i="25"/>
  <c r="H2441" i="25"/>
  <c r="H1247" i="25"/>
  <c r="H1370" i="25"/>
  <c r="H1179" i="25"/>
  <c r="H1248" i="25"/>
  <c r="H1433" i="25"/>
  <c r="H2442" i="25"/>
  <c r="H2443" i="25"/>
  <c r="H2444" i="25"/>
  <c r="H1566" i="25"/>
  <c r="H1342" i="25"/>
  <c r="H1434" i="25"/>
  <c r="H1249" i="25"/>
  <c r="H1211" i="25"/>
  <c r="H1567" i="25"/>
  <c r="H1228" i="25"/>
  <c r="H1435" i="25"/>
  <c r="H2445" i="25"/>
  <c r="H2446" i="25"/>
  <c r="H2447" i="25"/>
  <c r="H1568" i="25"/>
  <c r="H1194" i="25"/>
  <c r="H1371" i="25"/>
  <c r="H2448" i="25"/>
  <c r="H1199" i="25"/>
  <c r="H1569" i="25"/>
  <c r="H2449" i="25"/>
  <c r="H2450" i="25"/>
  <c r="H1570" i="25"/>
  <c r="H1343" i="25"/>
  <c r="H1314" i="25"/>
  <c r="H1217" i="25"/>
  <c r="H1344" i="25"/>
  <c r="H1272" i="25"/>
  <c r="H280" i="31" s="1"/>
  <c r="H2451" i="25"/>
  <c r="H1571" i="25"/>
  <c r="H2452" i="25"/>
  <c r="H2453" i="25"/>
  <c r="H1572" i="25"/>
  <c r="H1436" i="25"/>
  <c r="H1315" i="25"/>
  <c r="H2454" i="25"/>
  <c r="H1573" i="25"/>
  <c r="H2455" i="25"/>
  <c r="H2456" i="25"/>
  <c r="H2457" i="25"/>
  <c r="H2458" i="25"/>
  <c r="H2459" i="25"/>
  <c r="H2460" i="25"/>
  <c r="H1437" i="25"/>
  <c r="H2461" i="25"/>
  <c r="H2462" i="25"/>
  <c r="H2463" i="25"/>
  <c r="H2464" i="25"/>
  <c r="H2465" i="25"/>
  <c r="H2466" i="25"/>
  <c r="H2467" i="25"/>
  <c r="H2468" i="25"/>
  <c r="H2469" i="25"/>
  <c r="H2470" i="25"/>
  <c r="H2471" i="25"/>
  <c r="H2472" i="25"/>
  <c r="H2473" i="25"/>
  <c r="H2474" i="25"/>
  <c r="H2475" i="25"/>
  <c r="H2476" i="25"/>
  <c r="H2477" i="25"/>
  <c r="H1574" i="25"/>
  <c r="H1575" i="25"/>
  <c r="H2478" i="25"/>
  <c r="H1576" i="25"/>
  <c r="H2479" i="25"/>
  <c r="H1577" i="25"/>
  <c r="H2480" i="25"/>
  <c r="H2481" i="25"/>
  <c r="H2482" i="25"/>
  <c r="H2483" i="25"/>
  <c r="H2484" i="25"/>
  <c r="H2485" i="25"/>
  <c r="H2486" i="25"/>
  <c r="H2487" i="25"/>
  <c r="H2488" i="25"/>
  <c r="H2489" i="25"/>
  <c r="H2490" i="25"/>
  <c r="H2491" i="25"/>
  <c r="H2492" i="25"/>
  <c r="H2493" i="25"/>
  <c r="H2494" i="25"/>
  <c r="H1578" i="25"/>
  <c r="H2495" i="25"/>
  <c r="H1229" i="25"/>
  <c r="H2496" i="25"/>
  <c r="H2497" i="25"/>
  <c r="H1438" i="25"/>
  <c r="H2498" i="25"/>
  <c r="H2499" i="25"/>
  <c r="H1579" i="25"/>
  <c r="H2500" i="25"/>
  <c r="H2501" i="25"/>
  <c r="H2502" i="25"/>
  <c r="H2503" i="25"/>
  <c r="H1580" i="25"/>
  <c r="H1254" i="25"/>
  <c r="H2504" i="25"/>
  <c r="H2505" i="25"/>
  <c r="H1581" i="25"/>
  <c r="H2506" i="25"/>
  <c r="H2507" i="25"/>
  <c r="H2508" i="25"/>
  <c r="H2509" i="25"/>
  <c r="H2510" i="25"/>
  <c r="H2511" i="25"/>
  <c r="H1582" i="25"/>
  <c r="H2512" i="25"/>
  <c r="H2513" i="25"/>
  <c r="H2514" i="25"/>
  <c r="H1372" i="25"/>
  <c r="H1175" i="25"/>
  <c r="H2515" i="25"/>
  <c r="H1439" i="25"/>
  <c r="H2516" i="25"/>
  <c r="H2517" i="25"/>
  <c r="H2518" i="25"/>
  <c r="H2519" i="25"/>
  <c r="H2520" i="25"/>
  <c r="H2521" i="25"/>
  <c r="H2522" i="25"/>
  <c r="H1440" i="25"/>
  <c r="H2523" i="25"/>
  <c r="H2524" i="25"/>
  <c r="H2525" i="25"/>
  <c r="H1583" i="25"/>
  <c r="H2526" i="25"/>
  <c r="H2527" i="25"/>
  <c r="H2528" i="25"/>
  <c r="H1305" i="25"/>
  <c r="H2529" i="25"/>
  <c r="H2530" i="25"/>
  <c r="H2531" i="25"/>
  <c r="H1285" i="25"/>
  <c r="H2532" i="25"/>
  <c r="H1441" i="25"/>
  <c r="H1584" i="25"/>
  <c r="H2533" i="25"/>
  <c r="H2534" i="25"/>
  <c r="H2535" i="25"/>
  <c r="H2536" i="25"/>
  <c r="H2537" i="25"/>
  <c r="H1585" i="25"/>
  <c r="H1262" i="25"/>
  <c r="H2538" i="25"/>
  <c r="H2539" i="25"/>
  <c r="H2540" i="25"/>
  <c r="H2541" i="25"/>
  <c r="H1586" i="25"/>
  <c r="H2542" i="25"/>
  <c r="H2543" i="25"/>
  <c r="H2544" i="25"/>
  <c r="H2545" i="25"/>
  <c r="H2546" i="25"/>
  <c r="H2547" i="25"/>
  <c r="H1587" i="25"/>
  <c r="H2548" i="25"/>
  <c r="H2549" i="25"/>
  <c r="H2550" i="25"/>
  <c r="H2551" i="25"/>
  <c r="H2552" i="25"/>
  <c r="H1588" i="25"/>
  <c r="H2553" i="25"/>
  <c r="H2554" i="25"/>
  <c r="H2555" i="25"/>
  <c r="H2556" i="25"/>
  <c r="H2557" i="25"/>
  <c r="H2558" i="25"/>
  <c r="H1589" i="25"/>
  <c r="H2559" i="25"/>
  <c r="H2560" i="25"/>
  <c r="H2561" i="25"/>
  <c r="H2562" i="25"/>
  <c r="H2563" i="25"/>
  <c r="H2564" i="25"/>
  <c r="H2565" i="25"/>
  <c r="H2566" i="25"/>
  <c r="H2567" i="25"/>
  <c r="H2568" i="25"/>
  <c r="H2569" i="25"/>
  <c r="H2570" i="25"/>
  <c r="H2571" i="25"/>
  <c r="H2572" i="25"/>
  <c r="H2573" i="25"/>
  <c r="H2574" i="25"/>
  <c r="H2575" i="25"/>
  <c r="H2576" i="25"/>
  <c r="H2577" i="25"/>
  <c r="H2578" i="25"/>
  <c r="H2579" i="25"/>
  <c r="H2580" i="25"/>
  <c r="H2581" i="25"/>
  <c r="H2582" i="25"/>
  <c r="H2583" i="25"/>
  <c r="H2584" i="25"/>
  <c r="H2585" i="25"/>
  <c r="H2586" i="25"/>
  <c r="H2587" i="25"/>
  <c r="H2588" i="25"/>
  <c r="H2589" i="25"/>
  <c r="H2590" i="25"/>
  <c r="H2591" i="25"/>
  <c r="H2592" i="25"/>
  <c r="H2593" i="25"/>
  <c r="H2594" i="25"/>
  <c r="H2595" i="25"/>
  <c r="H2596" i="25"/>
  <c r="H2597" i="25"/>
  <c r="H2598" i="25"/>
  <c r="H2599" i="25"/>
  <c r="H2600" i="25"/>
  <c r="H2601" i="25"/>
  <c r="H2602" i="25"/>
  <c r="H2603" i="25"/>
  <c r="H2604" i="25"/>
  <c r="H2605" i="25"/>
  <c r="H2606" i="25"/>
  <c r="H2607" i="25"/>
  <c r="H2608" i="25"/>
  <c r="H2609" i="25"/>
  <c r="H2610" i="25"/>
  <c r="H2611" i="25"/>
  <c r="H2612" i="25"/>
  <c r="H2613" i="25"/>
  <c r="H2614" i="25"/>
  <c r="H2615" i="25"/>
  <c r="H2616" i="25"/>
  <c r="H2617" i="25"/>
  <c r="H2618" i="25"/>
  <c r="H2619" i="25"/>
  <c r="H2620" i="25"/>
  <c r="H2621" i="25"/>
  <c r="H2622" i="25"/>
  <c r="H1373" i="25"/>
  <c r="H2623" i="25"/>
  <c r="H1590" i="25"/>
  <c r="H2624" i="25"/>
  <c r="H2625" i="25"/>
  <c r="H1442" i="25"/>
  <c r="H2626" i="25"/>
  <c r="H1591" i="25"/>
  <c r="H1592" i="25"/>
  <c r="H2627" i="25"/>
  <c r="H2628" i="25"/>
  <c r="H2629" i="25"/>
  <c r="H2630" i="25"/>
  <c r="H1255" i="25"/>
  <c r="H2631" i="25"/>
  <c r="H2632" i="25"/>
  <c r="H2633" i="25"/>
  <c r="H2634" i="25"/>
  <c r="H2635" i="25"/>
  <c r="H2636" i="25"/>
  <c r="H1374" i="25"/>
  <c r="H1180" i="25"/>
  <c r="H1169" i="25"/>
  <c r="C158" i="24" s="1"/>
  <c r="H1593" i="25"/>
  <c r="H2637" i="25"/>
  <c r="H1594" i="25"/>
  <c r="H1193" i="25"/>
  <c r="H201" i="31" s="1"/>
  <c r="H2638" i="25"/>
  <c r="H2639" i="25"/>
  <c r="H2640" i="25"/>
  <c r="H1443" i="25"/>
  <c r="H2641" i="25"/>
  <c r="H1200" i="25"/>
  <c r="H2642" i="25"/>
  <c r="H2643" i="25"/>
  <c r="H1595" i="25"/>
  <c r="H1596" i="25"/>
  <c r="H1256" i="25"/>
  <c r="H1316" i="25"/>
  <c r="H1317" i="25"/>
  <c r="H1240" i="25"/>
  <c r="H2644" i="25"/>
  <c r="H2645" i="25"/>
  <c r="H1375" i="25"/>
  <c r="H2646" i="25"/>
  <c r="H1233" i="25"/>
  <c r="H1444" i="25"/>
  <c r="H2647" i="25"/>
  <c r="H1445" i="25"/>
  <c r="H2648" i="25"/>
  <c r="H1306" i="25"/>
  <c r="H2649" i="25"/>
  <c r="H1597" i="25"/>
  <c r="H2650" i="25"/>
  <c r="H2651" i="25"/>
  <c r="H2652" i="25"/>
  <c r="H1376" i="25"/>
  <c r="H2653" i="25"/>
  <c r="H1598" i="25"/>
  <c r="H2654" i="25"/>
  <c r="H2655" i="25"/>
  <c r="H2656" i="25"/>
  <c r="H2657" i="25"/>
  <c r="H2658" i="25"/>
  <c r="H2659" i="25"/>
  <c r="H1273" i="25"/>
  <c r="H2660" i="25"/>
  <c r="H2661" i="25"/>
  <c r="H2662" i="25"/>
  <c r="H1195" i="25"/>
  <c r="H2663" i="25"/>
  <c r="H2664" i="25"/>
  <c r="H2665" i="25"/>
  <c r="H2666" i="25"/>
  <c r="H2667" i="25"/>
  <c r="H1171" i="25"/>
  <c r="H1186" i="25"/>
  <c r="H1599" i="25"/>
  <c r="H1600" i="25"/>
  <c r="H1446" i="25"/>
  <c r="H1250" i="25"/>
  <c r="H1251" i="25"/>
  <c r="H1601" i="25"/>
  <c r="H1602" i="25"/>
  <c r="H1603" i="25"/>
  <c r="H1286" i="25"/>
  <c r="H1447" i="25"/>
  <c r="H2668" i="25"/>
  <c r="H2669" i="25"/>
  <c r="H2670" i="25"/>
  <c r="H2671" i="25"/>
  <c r="H2672" i="25"/>
  <c r="H2673" i="25"/>
  <c r="H2674" i="25"/>
  <c r="H1604" i="25"/>
  <c r="H1448" i="25"/>
  <c r="H1605" i="25"/>
  <c r="H2675" i="25"/>
  <c r="H2676" i="25"/>
  <c r="H1606" i="25"/>
  <c r="H2677" i="25"/>
  <c r="H2678" i="25"/>
  <c r="H2679" i="25"/>
  <c r="H2680" i="25"/>
  <c r="H1607" i="25"/>
  <c r="H2681" i="25"/>
  <c r="H2682" i="25"/>
  <c r="H2683" i="25"/>
  <c r="H1608" i="25"/>
  <c r="H2684" i="25"/>
  <c r="H1449" i="25"/>
  <c r="H2685" i="25"/>
  <c r="H2686" i="25"/>
  <c r="H1234" i="25"/>
  <c r="H2687" i="25"/>
  <c r="H1450" i="25"/>
  <c r="H1287" i="25"/>
  <c r="H2688" i="25"/>
  <c r="H2689" i="25"/>
  <c r="H2690" i="25"/>
  <c r="H1220" i="25"/>
  <c r="H1609" i="25"/>
  <c r="H2691" i="25"/>
  <c r="H1224" i="25"/>
  <c r="H2692" i="25"/>
  <c r="H2693" i="25"/>
  <c r="H2694" i="25"/>
  <c r="H1345" i="25"/>
  <c r="H2695" i="25"/>
  <c r="H2696" i="25"/>
  <c r="H1610" i="25"/>
  <c r="H2697" i="25"/>
  <c r="H2698" i="25"/>
  <c r="H1611" i="25"/>
  <c r="H1257" i="25"/>
  <c r="H1222" i="25"/>
  <c r="H1235" i="25"/>
  <c r="H2699" i="25"/>
  <c r="H1213" i="25"/>
  <c r="H2700" i="25"/>
  <c r="H2701" i="25"/>
  <c r="H2702" i="25"/>
  <c r="H1612" i="25"/>
  <c r="H2703" i="25"/>
  <c r="H2704" i="25"/>
  <c r="H1203" i="25"/>
  <c r="H1613" i="25"/>
  <c r="H1170" i="25"/>
  <c r="H1307" i="25"/>
  <c r="H2705" i="25"/>
  <c r="H1614" i="25"/>
  <c r="H1188" i="25"/>
  <c r="H1218" i="25"/>
  <c r="H2706" i="25"/>
  <c r="H1168" i="25"/>
  <c r="H176" i="31" s="1"/>
  <c r="H1189" i="25"/>
  <c r="H2707" i="25"/>
  <c r="H1288" i="25"/>
  <c r="H2708" i="25"/>
  <c r="H2709" i="25"/>
  <c r="H1263" i="25"/>
  <c r="H1451" i="25"/>
  <c r="H1258" i="25"/>
  <c r="H1185" i="25"/>
  <c r="H1615" i="25"/>
  <c r="H1452" i="25"/>
  <c r="H2710" i="25"/>
  <c r="H1308" i="25"/>
  <c r="H1318" i="25"/>
  <c r="H2711" i="25"/>
  <c r="H1319" i="25"/>
  <c r="H1616" i="25"/>
  <c r="H1346" i="25"/>
  <c r="H1289" i="25"/>
  <c r="H2712" i="25"/>
  <c r="H1347" i="25"/>
  <c r="H2713" i="25"/>
  <c r="H2714" i="25"/>
  <c r="H1617" i="25"/>
  <c r="H2715" i="25"/>
  <c r="H1259" i="25"/>
  <c r="H1223" i="25"/>
  <c r="H2716" i="25"/>
  <c r="H1297" i="25"/>
  <c r="H1453" i="25"/>
  <c r="H1618" i="25"/>
  <c r="H2717" i="25"/>
  <c r="H1619" i="25"/>
  <c r="H2718" i="25"/>
  <c r="H2719" i="25"/>
  <c r="H2720" i="25"/>
  <c r="H1620" i="25"/>
  <c r="H1236" i="25"/>
  <c r="H1454" i="25"/>
  <c r="H1621" i="25"/>
  <c r="H2721" i="25"/>
  <c r="H1455" i="25"/>
  <c r="H2722" i="25"/>
  <c r="H2723" i="25"/>
  <c r="H2724" i="25"/>
  <c r="H2725" i="25"/>
  <c r="H2726" i="25"/>
  <c r="H2727" i="25"/>
  <c r="H2728" i="25"/>
  <c r="H2729" i="25"/>
  <c r="H1622" i="25"/>
  <c r="H1623" i="25"/>
  <c r="H1243" i="25"/>
  <c r="H1230" i="25"/>
  <c r="H1348" i="25"/>
  <c r="H2730" i="25"/>
  <c r="H1221" i="25"/>
  <c r="H1377" i="25"/>
  <c r="H2731" i="25"/>
  <c r="H2732" i="25"/>
  <c r="H1190" i="25"/>
  <c r="H1624" i="25"/>
  <c r="H1456" i="25"/>
  <c r="H1225" i="25"/>
  <c r="H1274" i="25"/>
  <c r="H1237" i="25"/>
  <c r="H2733" i="25"/>
  <c r="H1260" i="25"/>
  <c r="H2734" i="25"/>
  <c r="H2735" i="25"/>
  <c r="H2736" i="25"/>
  <c r="H2737" i="25"/>
  <c r="H2738" i="25"/>
  <c r="H2739" i="25"/>
  <c r="H2740" i="25"/>
  <c r="H2741" i="25"/>
  <c r="H1625" i="25"/>
  <c r="H2742" i="25"/>
  <c r="H2743" i="25"/>
  <c r="H2744" i="25"/>
  <c r="H2745" i="25"/>
  <c r="H2746" i="25"/>
  <c r="H1626" i="25"/>
  <c r="H2747" i="25"/>
  <c r="H2748" i="25"/>
  <c r="H1457" i="25"/>
  <c r="H1627" i="25"/>
  <c r="H1349" i="25"/>
  <c r="H1176" i="25"/>
  <c r="H1290" i="25"/>
  <c r="H2749" i="25"/>
  <c r="H1214" i="25"/>
  <c r="H1204" i="25"/>
  <c r="H1264" i="25"/>
  <c r="H2750" i="25"/>
  <c r="H2751" i="25"/>
  <c r="H2752" i="25"/>
  <c r="H1275" i="25"/>
  <c r="H1265" i="25"/>
  <c r="H2753" i="25"/>
  <c r="H1628" i="25"/>
  <c r="H1206" i="25"/>
  <c r="H2754" i="25"/>
  <c r="H2755" i="25"/>
  <c r="H2756" i="25"/>
  <c r="H2757" i="25"/>
  <c r="H2758" i="25"/>
  <c r="H2759" i="25"/>
  <c r="H2760" i="25"/>
  <c r="H2761" i="25"/>
  <c r="H2762" i="25"/>
  <c r="H2763" i="25"/>
  <c r="H2764" i="25"/>
  <c r="H2765" i="25"/>
  <c r="H1458" i="25"/>
  <c r="H2766" i="25"/>
  <c r="H2767" i="25"/>
  <c r="H2768" i="25"/>
  <c r="H2769" i="25"/>
  <c r="H2770" i="25"/>
  <c r="H2771" i="25"/>
  <c r="H2772" i="25"/>
  <c r="H2773" i="25"/>
  <c r="H2774" i="25"/>
  <c r="H2775" i="25"/>
  <c r="H2776" i="25"/>
  <c r="H2777" i="25"/>
  <c r="H2778" i="25"/>
  <c r="H2779" i="25"/>
  <c r="H2780" i="25"/>
  <c r="H1629" i="25"/>
  <c r="H2781" i="25"/>
  <c r="H2782" i="25"/>
  <c r="H2783" i="25"/>
  <c r="H2784" i="25"/>
  <c r="H2785" i="25"/>
  <c r="H2786" i="25"/>
  <c r="H2787" i="25"/>
  <c r="H2788" i="25"/>
  <c r="H2789" i="25"/>
  <c r="H2790" i="25"/>
  <c r="H2791" i="25"/>
  <c r="H2792" i="25"/>
  <c r="H2793" i="25"/>
  <c r="H2794" i="25"/>
  <c r="H2795" i="25"/>
  <c r="H2796" i="25"/>
  <c r="H2797" i="25"/>
  <c r="H2798" i="25"/>
  <c r="H2799" i="25"/>
  <c r="H2800" i="25"/>
  <c r="H1630" i="25"/>
  <c r="H1631" i="25"/>
  <c r="H2801" i="25"/>
  <c r="H2802" i="25"/>
  <c r="H2803" i="25"/>
  <c r="H2804" i="25"/>
  <c r="H2805" i="25"/>
  <c r="H1632" i="25"/>
  <c r="H2806" i="25"/>
  <c r="H2807" i="25"/>
  <c r="H1276" i="25"/>
  <c r="H1226" i="25"/>
  <c r="H1350" i="25"/>
  <c r="H2808" i="25"/>
  <c r="H1266" i="25"/>
  <c r="H2809" i="25"/>
  <c r="H1207" i="25"/>
  <c r="H2810" i="25"/>
  <c r="H2811" i="25"/>
  <c r="H2812" i="25"/>
  <c r="H1459" i="25"/>
  <c r="H2813" i="25"/>
  <c r="H2814" i="25"/>
  <c r="H2815" i="25"/>
  <c r="H2816" i="25"/>
  <c r="H2817" i="25"/>
  <c r="H2818" i="25"/>
  <c r="H2819" i="25"/>
  <c r="H2820" i="25"/>
  <c r="H2821" i="25"/>
  <c r="H1633" i="25"/>
  <c r="H2822" i="25"/>
  <c r="H2823" i="25"/>
  <c r="H2824" i="25"/>
  <c r="H2825" i="25"/>
  <c r="H2826" i="25"/>
  <c r="H2827" i="25"/>
  <c r="H2828" i="25"/>
  <c r="H2829" i="25"/>
  <c r="H2830" i="25"/>
  <c r="H2831" i="25"/>
  <c r="H2832" i="25"/>
  <c r="H2833" i="25"/>
  <c r="H2834" i="25"/>
  <c r="H2835" i="25"/>
  <c r="H2836" i="25"/>
  <c r="H2837" i="25"/>
  <c r="H2838" i="25"/>
  <c r="H2839" i="25"/>
  <c r="H2840" i="25"/>
  <c r="H2841" i="25"/>
  <c r="H2842" i="25"/>
  <c r="H2843" i="25"/>
  <c r="H2844" i="25"/>
  <c r="H2845" i="25"/>
  <c r="H2846" i="25"/>
  <c r="H2847" i="25"/>
  <c r="H2848" i="25"/>
  <c r="H2849" i="25"/>
  <c r="H2850" i="25"/>
  <c r="H1634" i="25"/>
  <c r="H2851" i="25"/>
  <c r="H2852" i="25"/>
  <c r="H2853" i="25"/>
  <c r="H2854" i="25"/>
  <c r="H2855" i="25"/>
  <c r="H2856" i="25"/>
  <c r="H2857" i="25"/>
  <c r="H2858" i="25"/>
  <c r="H2859" i="25"/>
  <c r="H2860" i="25"/>
  <c r="H2861" i="25"/>
  <c r="H2862" i="25"/>
  <c r="H2863" i="25"/>
  <c r="H2864" i="25"/>
  <c r="H2865" i="25"/>
  <c r="H2866" i="25"/>
  <c r="H2867" i="25"/>
  <c r="H2868" i="25"/>
  <c r="H2869" i="25"/>
  <c r="H2870" i="25"/>
  <c r="H2871" i="25"/>
  <c r="H2872" i="25"/>
  <c r="H2873" i="25"/>
  <c r="H2874" i="25"/>
  <c r="H2875" i="25"/>
  <c r="H2876" i="25"/>
  <c r="H2877" i="25"/>
  <c r="H2878" i="25"/>
  <c r="H2879" i="25"/>
  <c r="H2880" i="25"/>
  <c r="H2881" i="25"/>
  <c r="H1635" i="25"/>
  <c r="H2882" i="25"/>
  <c r="H2883" i="25"/>
  <c r="H2884" i="25"/>
  <c r="H1636" i="25"/>
  <c r="H2885" i="25"/>
  <c r="H2886" i="25"/>
  <c r="H2887" i="25"/>
  <c r="H2888" i="25"/>
  <c r="H2889" i="25"/>
  <c r="H2890" i="25"/>
  <c r="H2891" i="25"/>
  <c r="H2892" i="25"/>
  <c r="H2893" i="25"/>
  <c r="H2894" i="25"/>
  <c r="H2895" i="25"/>
  <c r="H2896" i="25"/>
  <c r="H2897" i="25"/>
  <c r="H2898" i="25"/>
  <c r="H2899" i="25"/>
  <c r="H2900" i="25"/>
  <c r="H2901" i="25"/>
  <c r="H2902" i="25"/>
  <c r="H2903" i="25"/>
  <c r="H2904" i="25"/>
  <c r="H2905" i="25"/>
  <c r="H2906" i="25"/>
  <c r="H2907" i="25"/>
  <c r="H2908" i="25"/>
  <c r="H2909" i="25"/>
  <c r="H2910" i="25"/>
  <c r="H2911" i="25"/>
  <c r="H2912" i="25"/>
  <c r="H2913" i="25"/>
  <c r="H2914" i="25"/>
  <c r="H2915" i="25"/>
  <c r="H1637" i="25"/>
  <c r="H1460" i="25"/>
  <c r="H2916" i="25"/>
  <c r="H2917" i="25"/>
  <c r="H2918" i="25"/>
  <c r="H2919" i="25"/>
  <c r="H2920" i="25"/>
  <c r="H2921" i="25"/>
  <c r="H2922" i="25"/>
  <c r="H2923" i="25"/>
  <c r="H2924" i="25"/>
  <c r="H2925" i="25"/>
  <c r="H2926" i="25"/>
  <c r="H2927" i="25"/>
  <c r="H2928" i="25"/>
  <c r="H1461" i="25"/>
  <c r="H2929" i="25"/>
  <c r="H2930" i="25"/>
  <c r="H2931" i="25"/>
  <c r="H2932" i="25"/>
  <c r="H1638" i="25"/>
  <c r="H2933" i="25"/>
  <c r="H2934" i="25"/>
  <c r="H2935" i="25"/>
  <c r="H2936" i="25"/>
  <c r="H2937" i="25"/>
  <c r="H2938" i="25"/>
  <c r="H2939" i="25"/>
  <c r="H1639" i="25"/>
  <c r="H2940" i="25"/>
  <c r="H2941" i="25"/>
  <c r="H1640" i="25"/>
  <c r="H2942" i="25"/>
  <c r="H2943" i="25"/>
  <c r="H2944" i="25"/>
  <c r="H2945" i="25"/>
  <c r="H2946" i="25"/>
  <c r="H2947" i="25"/>
  <c r="H2948" i="25"/>
  <c r="H2949" i="25"/>
  <c r="H2950" i="25"/>
  <c r="H2951" i="25"/>
  <c r="H2952" i="25"/>
  <c r="H2953" i="25"/>
  <c r="H2954" i="25"/>
  <c r="H2955" i="25"/>
  <c r="H2956" i="25"/>
  <c r="H2957" i="25"/>
  <c r="H2958" i="25"/>
  <c r="H2959" i="25"/>
  <c r="H2960" i="25"/>
  <c r="H2961" i="25"/>
  <c r="H2962" i="25"/>
  <c r="H2963" i="25"/>
  <c r="H2964" i="25"/>
  <c r="H2965" i="25"/>
  <c r="H2966" i="25"/>
  <c r="H2967" i="25"/>
  <c r="H1641" i="25"/>
  <c r="H2968" i="25"/>
  <c r="H1378" i="25"/>
  <c r="H2969" i="25"/>
  <c r="H2970" i="25"/>
  <c r="H2971" i="25"/>
  <c r="H2972" i="25"/>
  <c r="H2973" i="25"/>
  <c r="H1208" i="25"/>
  <c r="H2974" i="25"/>
  <c r="H2975" i="25"/>
  <c r="H2976" i="25"/>
  <c r="H1642" i="25"/>
  <c r="H2977" i="25"/>
  <c r="H2978" i="25"/>
  <c r="H2979" i="25"/>
  <c r="H2980" i="25"/>
  <c r="H2981" i="25"/>
  <c r="H2982" i="25"/>
  <c r="H1643" i="25"/>
  <c r="H2983" i="25"/>
  <c r="H2984" i="25"/>
  <c r="H2985" i="25"/>
  <c r="H2986" i="25"/>
  <c r="H2987" i="25"/>
  <c r="H2988" i="25"/>
  <c r="H2989" i="25"/>
  <c r="H1379" i="25"/>
  <c r="H2990" i="25"/>
  <c r="H1644" i="25"/>
  <c r="H1238" i="25"/>
  <c r="H246" i="31" s="1"/>
  <c r="H2991" i="25"/>
  <c r="H2992" i="25"/>
  <c r="H2993" i="25"/>
  <c r="H2994" i="25"/>
  <c r="H2995" i="25"/>
  <c r="H2996" i="25"/>
  <c r="H2997" i="25"/>
  <c r="H2998" i="25"/>
  <c r="H2999" i="25"/>
  <c r="H3000" i="25"/>
  <c r="H3001" i="25"/>
  <c r="H3002" i="25"/>
  <c r="H1645" i="25"/>
  <c r="H3003" i="25"/>
  <c r="H3004" i="25"/>
  <c r="H3005" i="25"/>
  <c r="H3006" i="25"/>
  <c r="H3007" i="25"/>
  <c r="H3008" i="25"/>
  <c r="H3009" i="25"/>
  <c r="H3010" i="25"/>
  <c r="H3011" i="25"/>
  <c r="H3012" i="25"/>
  <c r="H3013" i="25"/>
  <c r="H1380" i="25"/>
  <c r="H3014" i="25"/>
  <c r="H3015" i="25"/>
  <c r="H3016" i="25"/>
  <c r="H3017" i="25"/>
  <c r="H1215" i="25"/>
  <c r="H3018" i="25"/>
  <c r="H3019" i="25"/>
  <c r="H3020" i="25"/>
  <c r="H3021" i="25"/>
  <c r="H3022" i="25"/>
  <c r="H3023" i="25"/>
  <c r="H3024" i="25"/>
  <c r="H3025" i="25"/>
  <c r="H3026" i="25"/>
  <c r="H1646" i="25"/>
  <c r="H3027" i="25"/>
  <c r="H3028" i="25"/>
  <c r="H3029" i="25"/>
  <c r="H3030" i="25"/>
  <c r="H3031" i="25"/>
  <c r="H3032" i="25"/>
  <c r="H3033" i="25"/>
  <c r="H3034" i="25"/>
  <c r="H3035" i="25"/>
  <c r="H3036" i="25"/>
  <c r="H3037" i="25"/>
  <c r="H1462" i="25"/>
  <c r="H3038" i="25"/>
  <c r="H3039" i="25"/>
  <c r="H3040" i="25"/>
  <c r="H3041" i="25"/>
  <c r="H3042" i="25"/>
  <c r="H3043" i="25"/>
  <c r="H3044" i="25"/>
  <c r="H3045" i="25"/>
  <c r="H3046" i="25"/>
  <c r="H3047" i="25"/>
  <c r="H3048" i="25"/>
  <c r="H3049" i="25"/>
  <c r="H3050" i="25"/>
  <c r="H3051" i="25"/>
  <c r="H3052" i="25"/>
  <c r="H3053" i="25"/>
  <c r="H3054" i="25"/>
  <c r="H3055" i="25"/>
  <c r="H3056" i="25"/>
  <c r="H1647" i="25"/>
  <c r="H3057" i="25"/>
  <c r="H3058" i="25"/>
  <c r="H3059" i="25"/>
  <c r="H3060" i="25"/>
  <c r="H3061" i="25"/>
  <c r="H3062" i="25"/>
  <c r="H3063" i="25"/>
  <c r="H3064" i="25"/>
  <c r="H3065" i="25"/>
  <c r="H3066" i="25"/>
  <c r="H3067" i="25"/>
  <c r="H3068" i="25"/>
  <c r="H3069" i="25"/>
  <c r="H3070" i="25"/>
  <c r="H3071" i="25"/>
  <c r="H3072" i="25"/>
  <c r="H3073" i="25"/>
  <c r="H3074" i="25"/>
  <c r="H3075" i="25"/>
  <c r="H3076" i="25"/>
  <c r="H3077" i="25"/>
  <c r="H3078" i="25"/>
  <c r="H3079" i="25"/>
  <c r="H3080" i="25"/>
  <c r="H3081" i="25"/>
  <c r="H3082" i="25"/>
  <c r="H3083" i="25"/>
  <c r="H1648" i="25"/>
  <c r="H3084" i="25"/>
  <c r="H3085" i="25"/>
  <c r="H1649" i="25"/>
  <c r="H3086" i="25"/>
  <c r="H3087" i="25"/>
  <c r="H1650" i="25"/>
  <c r="H3088" i="25"/>
  <c r="H3089" i="25"/>
  <c r="H3090" i="25"/>
  <c r="H3091" i="25"/>
  <c r="H3092" i="25"/>
  <c r="H1351" i="25"/>
  <c r="H3093" i="25"/>
  <c r="H3094" i="25"/>
  <c r="H3095" i="25"/>
  <c r="H3096" i="25"/>
  <c r="H3097" i="25"/>
  <c r="H3098" i="25"/>
  <c r="H3099" i="25"/>
  <c r="H1381" i="25"/>
  <c r="H3100" i="25"/>
  <c r="H3101" i="25"/>
  <c r="H3102" i="25"/>
  <c r="H3103" i="25"/>
  <c r="H1651" i="25"/>
  <c r="H3104" i="25"/>
  <c r="H3105" i="25"/>
  <c r="H3106" i="25"/>
  <c r="H3107" i="25"/>
  <c r="H1463" i="25"/>
  <c r="H3108" i="25"/>
  <c r="H3109" i="25"/>
  <c r="H3110" i="25"/>
  <c r="H3111" i="25"/>
  <c r="H3112" i="25"/>
  <c r="H3113" i="25"/>
  <c r="H1652" i="25"/>
  <c r="H3114" i="25"/>
  <c r="H3115" i="25"/>
  <c r="H3116" i="25"/>
  <c r="H3117" i="25"/>
  <c r="H1464" i="25"/>
  <c r="H3118" i="25"/>
  <c r="H3119" i="25"/>
  <c r="H3120" i="25"/>
  <c r="H3121" i="25"/>
  <c r="H1653" i="25"/>
  <c r="H3122" i="25"/>
  <c r="H1654" i="25"/>
  <c r="H3123" i="25"/>
  <c r="H3124" i="25"/>
  <c r="H3125" i="25"/>
  <c r="H3126" i="25"/>
  <c r="H3127" i="25"/>
  <c r="H3128" i="25"/>
  <c r="H3129" i="25"/>
  <c r="H3130" i="25"/>
  <c r="H3131" i="25"/>
  <c r="H3132" i="25"/>
  <c r="H1655" i="25"/>
  <c r="H3133" i="25"/>
  <c r="H3134" i="25"/>
  <c r="H3135" i="25"/>
  <c r="H3136" i="25"/>
  <c r="H3137" i="25"/>
  <c r="H3138" i="25"/>
  <c r="H3139" i="25"/>
  <c r="H3140" i="25"/>
  <c r="H3141" i="25"/>
  <c r="H3142" i="25"/>
  <c r="H3143" i="25"/>
  <c r="H3144" i="25"/>
  <c r="H3145" i="25"/>
  <c r="H3146" i="25"/>
  <c r="H3147" i="25"/>
  <c r="H3148" i="25"/>
  <c r="H3149" i="25"/>
  <c r="H3150" i="25"/>
  <c r="H3151" i="25"/>
  <c r="H3152" i="25"/>
  <c r="H3153" i="25"/>
  <c r="H3154" i="25"/>
  <c r="H3155" i="25"/>
  <c r="H1656" i="25"/>
  <c r="H3156" i="25"/>
  <c r="H3157" i="25"/>
  <c r="H3158" i="25"/>
  <c r="H3159" i="25"/>
  <c r="H3160" i="25"/>
  <c r="H3161" i="25"/>
  <c r="H3162" i="25"/>
  <c r="H3163" i="25"/>
  <c r="H3164" i="25"/>
  <c r="H3165" i="25"/>
  <c r="H3166" i="25"/>
  <c r="H3167" i="25"/>
  <c r="H3168" i="25"/>
  <c r="H3169" i="25"/>
  <c r="H3170" i="25"/>
  <c r="H3171" i="25"/>
  <c r="H3172" i="25"/>
  <c r="H3173" i="25"/>
  <c r="H3174" i="25"/>
  <c r="H3175" i="25"/>
  <c r="H3176" i="25"/>
  <c r="H3177" i="25"/>
  <c r="H3178" i="25"/>
  <c r="H3179" i="25"/>
  <c r="H3180" i="25"/>
  <c r="H3181" i="25"/>
  <c r="H3182" i="25"/>
  <c r="H3183" i="25"/>
  <c r="H3184" i="25"/>
  <c r="H3185" i="25"/>
  <c r="H3186" i="25"/>
  <c r="H3187" i="25"/>
  <c r="H3188" i="25"/>
  <c r="H3189" i="25"/>
  <c r="H3190" i="25"/>
  <c r="H3191" i="25"/>
  <c r="H3192" i="25"/>
  <c r="H3193" i="25"/>
  <c r="H3194" i="25"/>
  <c r="H3195" i="25"/>
  <c r="H3196" i="25"/>
  <c r="H3197" i="25"/>
  <c r="H3198" i="25"/>
  <c r="H3199" i="25"/>
  <c r="H3200" i="25"/>
  <c r="H3201" i="25"/>
  <c r="H3202" i="25"/>
  <c r="H3203" i="25"/>
  <c r="H3204" i="25"/>
  <c r="H3205" i="25"/>
  <c r="H3206" i="25"/>
  <c r="H3207" i="25"/>
  <c r="H3208" i="25"/>
  <c r="H3209" i="25"/>
  <c r="H3210" i="25"/>
  <c r="H3211" i="25"/>
  <c r="H3212" i="25"/>
  <c r="H3213" i="25"/>
  <c r="H3214" i="25"/>
  <c r="H3215" i="25"/>
  <c r="H3216" i="25"/>
  <c r="H3217" i="25"/>
  <c r="H3218" i="25"/>
  <c r="H3219" i="25"/>
  <c r="H3220" i="25"/>
  <c r="H3221" i="25"/>
  <c r="H3222" i="25"/>
  <c r="H1657" i="25"/>
  <c r="H3223" i="25"/>
  <c r="H3224" i="25"/>
  <c r="H3225" i="25"/>
  <c r="H3226" i="25"/>
  <c r="H3227" i="25"/>
  <c r="H1658" i="25"/>
  <c r="H3228" i="25"/>
  <c r="H3229" i="25"/>
  <c r="H3230" i="25"/>
  <c r="H3231" i="25"/>
  <c r="H3232" i="25"/>
  <c r="H3233" i="25"/>
  <c r="H3234" i="25"/>
  <c r="H3235" i="25"/>
  <c r="H3236" i="25"/>
  <c r="H3237" i="25"/>
  <c r="H3238" i="25"/>
  <c r="H3239" i="25"/>
  <c r="H3240" i="25"/>
  <c r="H3241" i="25"/>
  <c r="H1659" i="25"/>
  <c r="H3242" i="25"/>
  <c r="H3243" i="25"/>
  <c r="H3244" i="25"/>
  <c r="H3245" i="25"/>
  <c r="H3246" i="25"/>
  <c r="H3247" i="25"/>
  <c r="H3248" i="25"/>
  <c r="H3249" i="25"/>
  <c r="H3250" i="25"/>
  <c r="H3251" i="25"/>
  <c r="H3252" i="25"/>
  <c r="H3253" i="25"/>
  <c r="H3254" i="25"/>
  <c r="H3255" i="25"/>
  <c r="H3256" i="25"/>
  <c r="H3257" i="25"/>
  <c r="H3258" i="25"/>
  <c r="H3259" i="25"/>
  <c r="H3260" i="25"/>
  <c r="H3261" i="25"/>
  <c r="H3262" i="25"/>
  <c r="H3263" i="25"/>
  <c r="H3264" i="25"/>
  <c r="H3265" i="25"/>
  <c r="H3266" i="25"/>
  <c r="H3267" i="25"/>
  <c r="H3268" i="25"/>
  <c r="H3269" i="25"/>
  <c r="H3270" i="25"/>
  <c r="H3271" i="25"/>
  <c r="H3272" i="25"/>
  <c r="H3273" i="25"/>
  <c r="H3274" i="25"/>
  <c r="H3275" i="25"/>
  <c r="H3276" i="25"/>
  <c r="H3277" i="25"/>
  <c r="H3278" i="25"/>
  <c r="H3279" i="25"/>
  <c r="H3280" i="25"/>
  <c r="H3281" i="25"/>
  <c r="H3282" i="25"/>
  <c r="H3283" i="25"/>
  <c r="H3284" i="25"/>
  <c r="H3285" i="25"/>
  <c r="H3286" i="25"/>
  <c r="H3287" i="25"/>
  <c r="H1382" i="25"/>
  <c r="H3288" i="25"/>
  <c r="H3289" i="25"/>
  <c r="H1660" i="25"/>
  <c r="H3290" i="25"/>
  <c r="H3291" i="25"/>
  <c r="H3292" i="25"/>
  <c r="H1661" i="25"/>
  <c r="H3293" i="25"/>
  <c r="H1662" i="25"/>
  <c r="H3294" i="25"/>
  <c r="H3295" i="25"/>
  <c r="H3296" i="25"/>
  <c r="H3297" i="25"/>
  <c r="H1320" i="25"/>
  <c r="H3298" i="25"/>
  <c r="H3299" i="25"/>
  <c r="H3300" i="25"/>
  <c r="H3301" i="25"/>
  <c r="H3302" i="25"/>
  <c r="H3303" i="25"/>
  <c r="H1465" i="25"/>
  <c r="H3304" i="25"/>
  <c r="H1663" i="25"/>
  <c r="H3305" i="25"/>
  <c r="H3306" i="25"/>
  <c r="H3307" i="25"/>
  <c r="H3308" i="25"/>
  <c r="H3309" i="25"/>
  <c r="H3310" i="25"/>
  <c r="H3311" i="25"/>
  <c r="H3312" i="25"/>
  <c r="H3313" i="25"/>
  <c r="H3314" i="25"/>
  <c r="H3315" i="25"/>
  <c r="H3316" i="25"/>
  <c r="H3317" i="25"/>
  <c r="H3318" i="25"/>
  <c r="H3319" i="25"/>
  <c r="H3320" i="25"/>
  <c r="H3321" i="25"/>
  <c r="H3322" i="25"/>
  <c r="H3323" i="25"/>
  <c r="H3324" i="25"/>
  <c r="H3325" i="25"/>
  <c r="H3326" i="25"/>
  <c r="H3327" i="25"/>
  <c r="H3328" i="25"/>
  <c r="H3329" i="25"/>
  <c r="H3330" i="25"/>
  <c r="H3331" i="25"/>
  <c r="H3332" i="25"/>
  <c r="H3333" i="25"/>
  <c r="H3334" i="25"/>
  <c r="H3335" i="25"/>
  <c r="H3336" i="25"/>
  <c r="H3337" i="25"/>
  <c r="H3338" i="25"/>
  <c r="H3339" i="25"/>
  <c r="H3340" i="25"/>
  <c r="H3341" i="25"/>
  <c r="H3342" i="25"/>
  <c r="H3343" i="25"/>
  <c r="H3344" i="25"/>
  <c r="H3345" i="25"/>
  <c r="H1383" i="25"/>
  <c r="H3346" i="25"/>
  <c r="H3347" i="25"/>
  <c r="H3348" i="25"/>
  <c r="H3349" i="25"/>
  <c r="H3350" i="25"/>
  <c r="H3351" i="25"/>
  <c r="H3352" i="25"/>
  <c r="H3353" i="25"/>
  <c r="H3354" i="25"/>
  <c r="H3355" i="25"/>
  <c r="H3356" i="25"/>
  <c r="H3357" i="25"/>
  <c r="H3358" i="25"/>
  <c r="H3359" i="25"/>
  <c r="H3360" i="25"/>
  <c r="H3361" i="25"/>
  <c r="H3362" i="25"/>
  <c r="H3363" i="25"/>
  <c r="H3364" i="25"/>
  <c r="H3365" i="25"/>
  <c r="H3366" i="25"/>
  <c r="H3367" i="25"/>
  <c r="H3368" i="25"/>
  <c r="H1277" i="25"/>
  <c r="H3369" i="25"/>
  <c r="H3370" i="25"/>
  <c r="H3371" i="25"/>
  <c r="H3372" i="25"/>
  <c r="H3373" i="25"/>
  <c r="H3374" i="25"/>
  <c r="H3375" i="25"/>
  <c r="H3376" i="25"/>
  <c r="H3377" i="25"/>
  <c r="H3378" i="25"/>
  <c r="H3379" i="25"/>
  <c r="H3380" i="25"/>
  <c r="H3381" i="25"/>
  <c r="H3382" i="25"/>
  <c r="H3383" i="25"/>
  <c r="H3384" i="25"/>
  <c r="H3385" i="25"/>
  <c r="H3386" i="25"/>
  <c r="H3387" i="25"/>
  <c r="H3388" i="25"/>
  <c r="H3389" i="25"/>
  <c r="H3390" i="25"/>
  <c r="H3391" i="25"/>
  <c r="H3392" i="25"/>
  <c r="H3393" i="25"/>
  <c r="H3394" i="25"/>
  <c r="H3395" i="25"/>
  <c r="H3396" i="25"/>
  <c r="H3397" i="25"/>
  <c r="H3398" i="25"/>
  <c r="H3399" i="25"/>
  <c r="H3400" i="25"/>
  <c r="H3401" i="25"/>
  <c r="H3402" i="25"/>
  <c r="H3403" i="25"/>
  <c r="H3404" i="25"/>
  <c r="H3405" i="25"/>
  <c r="H3406" i="25"/>
  <c r="H3407" i="25"/>
  <c r="H3408" i="25"/>
  <c r="H3409" i="25"/>
  <c r="H3410" i="25"/>
  <c r="H3411" i="25"/>
  <c r="H3412" i="25"/>
  <c r="H3413" i="25"/>
  <c r="H3414" i="25"/>
  <c r="H3415" i="25"/>
  <c r="H3416" i="25"/>
  <c r="H3417" i="25"/>
  <c r="H3418" i="25"/>
  <c r="H3419" i="25"/>
  <c r="H3420" i="25"/>
  <c r="H3421" i="25"/>
  <c r="H3422" i="25"/>
  <c r="H3423" i="25"/>
  <c r="H1466" i="25"/>
  <c r="H1664" i="25"/>
  <c r="H3424" i="25"/>
  <c r="H3425" i="25"/>
  <c r="H3426" i="25"/>
  <c r="H3427" i="25"/>
  <c r="H1665" i="25"/>
  <c r="H1666" i="25"/>
  <c r="H3428" i="25"/>
  <c r="H3429" i="25"/>
  <c r="H1291" i="25"/>
  <c r="H1174" i="25"/>
  <c r="H1177" i="25"/>
  <c r="H1216" i="25"/>
  <c r="H1292" i="25"/>
  <c r="H1241" i="25"/>
  <c r="H249" i="31" s="1"/>
  <c r="H3430" i="25"/>
  <c r="H1278" i="25"/>
  <c r="H1201" i="25"/>
  <c r="H1467" i="25"/>
  <c r="H3431" i="25"/>
  <c r="H3432" i="25"/>
  <c r="H3433" i="25"/>
  <c r="H3434" i="25"/>
  <c r="H3435" i="25"/>
  <c r="H3436" i="25"/>
  <c r="H1667" i="25"/>
  <c r="H3437" i="25"/>
  <c r="H3438" i="25"/>
  <c r="H3439" i="25"/>
  <c r="H1668" i="25"/>
  <c r="H1669" i="25"/>
  <c r="H3440" i="25"/>
  <c r="H1468" i="25"/>
  <c r="H1267" i="25"/>
  <c r="H3441" i="25"/>
  <c r="H3442" i="25"/>
  <c r="H3443" i="25"/>
  <c r="H1352" i="25"/>
  <c r="H3444" i="25"/>
  <c r="H3445" i="25"/>
  <c r="H1293" i="25"/>
  <c r="H3446" i="25"/>
  <c r="H1353" i="25"/>
  <c r="H3447" i="25"/>
  <c r="H3448" i="25"/>
  <c r="H1469" i="25"/>
  <c r="H3449" i="25"/>
  <c r="H1321" i="25"/>
  <c r="H3450" i="25"/>
  <c r="H3451" i="25"/>
  <c r="H3452" i="25"/>
  <c r="H3453" i="25"/>
  <c r="H3454" i="25"/>
  <c r="H3455" i="25"/>
  <c r="H3456" i="25"/>
  <c r="H3457" i="25"/>
  <c r="H3458" i="25"/>
  <c r="H3459" i="25"/>
  <c r="H3460" i="25"/>
  <c r="H3461" i="25"/>
  <c r="H3462" i="25"/>
  <c r="H3463" i="25"/>
  <c r="H3464" i="25"/>
  <c r="H3465" i="25"/>
  <c r="H3466" i="25"/>
  <c r="H3467" i="25"/>
  <c r="H3468" i="25"/>
  <c r="H3469" i="25"/>
  <c r="H1670" i="25"/>
  <c r="H3470" i="25"/>
  <c r="H3471" i="25"/>
  <c r="H1671" i="25"/>
  <c r="H3472" i="25"/>
  <c r="H3473" i="25"/>
  <c r="H3474" i="25"/>
  <c r="H3475" i="25"/>
  <c r="H3476" i="25"/>
  <c r="H3477" i="25"/>
  <c r="H3478" i="25"/>
  <c r="H3479" i="25"/>
  <c r="H3480" i="25"/>
  <c r="H3481" i="25"/>
  <c r="H3482" i="25"/>
  <c r="H3483" i="25"/>
  <c r="H3484" i="25"/>
  <c r="H3485" i="25"/>
  <c r="H3486" i="25"/>
  <c r="H3487" i="25"/>
  <c r="H3488" i="25"/>
  <c r="H3489" i="25"/>
  <c r="H3490" i="25"/>
  <c r="H3491" i="25"/>
  <c r="H3492" i="25"/>
  <c r="H3493" i="25"/>
  <c r="H3494" i="25"/>
  <c r="H3495" i="25"/>
  <c r="H3496" i="25"/>
  <c r="H3497" i="25"/>
  <c r="H3498" i="25"/>
  <c r="H3499" i="25"/>
  <c r="H3500" i="25"/>
  <c r="H3501" i="25"/>
  <c r="H3502" i="25"/>
  <c r="H3503" i="25"/>
  <c r="H3504" i="25"/>
  <c r="H3505" i="25"/>
  <c r="H3506" i="25"/>
  <c r="H3507" i="25"/>
  <c r="H3508" i="25"/>
  <c r="H3509" i="25"/>
  <c r="H3510" i="25"/>
  <c r="H1672" i="25"/>
  <c r="H3511" i="25"/>
  <c r="H3512" i="25"/>
  <c r="H3513" i="25"/>
  <c r="H3514" i="25"/>
  <c r="H3515" i="25"/>
  <c r="H3516" i="25"/>
  <c r="H1673" i="25"/>
  <c r="H3517" i="25"/>
  <c r="H1674" i="25"/>
  <c r="H3518" i="25"/>
  <c r="H1470" i="25"/>
  <c r="H3519" i="25"/>
  <c r="H3520" i="25"/>
  <c r="H3521" i="25"/>
  <c r="H3522" i="25"/>
  <c r="H3523" i="25"/>
  <c r="H3524" i="25"/>
  <c r="H3525" i="25"/>
  <c r="H3526" i="25"/>
  <c r="H3527" i="25"/>
  <c r="H3528" i="25"/>
  <c r="H3529" i="25"/>
  <c r="H3530" i="25"/>
  <c r="H3531" i="25"/>
  <c r="H3532" i="25"/>
  <c r="H3533" i="25"/>
  <c r="H3534" i="25"/>
  <c r="H3535" i="25"/>
  <c r="H3536" i="25"/>
  <c r="H3537" i="25"/>
  <c r="H3538" i="25"/>
  <c r="H3539" i="25"/>
  <c r="H3540" i="25"/>
  <c r="H3541" i="25"/>
  <c r="H3542" i="25"/>
  <c r="H3543" i="25"/>
  <c r="H3544" i="25"/>
  <c r="H3545" i="25"/>
  <c r="H1675" i="25"/>
  <c r="H3546" i="25"/>
  <c r="H1676" i="25"/>
  <c r="H3547" i="25"/>
  <c r="H3548" i="25"/>
  <c r="H3549" i="25"/>
  <c r="H3550" i="25"/>
  <c r="H3551" i="25"/>
  <c r="H3552" i="25"/>
  <c r="H3553" i="25"/>
  <c r="H3554" i="25"/>
  <c r="H3555" i="25"/>
  <c r="H3556" i="25"/>
  <c r="H3557" i="25"/>
  <c r="H3558" i="25"/>
  <c r="H3559" i="25"/>
  <c r="H3560" i="25"/>
  <c r="H3561" i="25"/>
  <c r="H3562" i="25"/>
  <c r="H3563" i="25"/>
  <c r="H3564" i="25"/>
  <c r="H3565" i="25"/>
  <c r="H3566" i="25"/>
  <c r="H3567" i="25"/>
  <c r="H3568" i="25"/>
  <c r="H3569" i="25"/>
  <c r="H3570" i="25"/>
  <c r="H3571" i="25"/>
  <c r="H3572" i="25"/>
  <c r="H3573" i="25"/>
  <c r="H3574" i="25"/>
  <c r="H3575" i="25"/>
  <c r="H3576" i="25"/>
  <c r="H3577" i="25"/>
  <c r="H3578" i="25"/>
  <c r="H1471" i="25"/>
  <c r="H3579" i="25"/>
  <c r="H3580" i="25"/>
  <c r="H3581" i="25"/>
  <c r="H3582" i="25"/>
  <c r="H3583" i="25"/>
  <c r="H3584" i="25"/>
  <c r="H3585" i="25"/>
  <c r="H3586" i="25"/>
  <c r="H3587" i="25"/>
  <c r="H3588" i="25"/>
  <c r="H3589" i="25"/>
  <c r="H3590" i="25"/>
  <c r="H3591" i="25"/>
  <c r="H3592" i="25"/>
  <c r="H3593" i="25"/>
  <c r="H3594" i="25"/>
  <c r="H3595" i="25"/>
  <c r="H3596" i="25"/>
  <c r="H3597" i="25"/>
  <c r="H3598" i="25"/>
  <c r="H3599" i="25"/>
  <c r="H3600" i="25"/>
  <c r="H3601" i="25"/>
  <c r="H3602" i="25"/>
  <c r="H3603" i="25"/>
  <c r="H3604" i="25"/>
  <c r="H3605" i="25"/>
  <c r="H3606" i="25"/>
  <c r="H3607" i="25"/>
  <c r="H3608" i="25"/>
  <c r="H3609" i="25"/>
  <c r="H3610" i="25"/>
  <c r="H3611" i="25"/>
  <c r="H3612" i="25"/>
  <c r="H1472" i="25"/>
  <c r="H3613" i="25"/>
  <c r="H1677" i="25"/>
  <c r="H3614" i="25"/>
  <c r="H3615" i="25"/>
  <c r="H3616" i="25"/>
  <c r="H3617" i="25"/>
  <c r="H3618" i="25"/>
  <c r="H1678" i="25"/>
  <c r="H3619" i="25"/>
  <c r="H3620" i="25"/>
  <c r="H3621" i="25"/>
  <c r="H3622" i="25"/>
  <c r="H1181" i="25"/>
  <c r="H3623" i="25"/>
  <c r="H1212" i="25"/>
  <c r="H3624" i="25"/>
  <c r="H3625" i="25"/>
  <c r="H3626" i="25"/>
  <c r="H3627" i="25"/>
  <c r="H3628" i="25"/>
  <c r="H3629" i="25"/>
  <c r="H3630" i="25"/>
  <c r="H3631" i="25"/>
  <c r="H3632" i="25"/>
  <c r="H3633" i="25"/>
  <c r="H3634" i="25"/>
  <c r="H3635" i="25"/>
  <c r="H3636" i="25"/>
  <c r="H3637" i="25"/>
  <c r="H3638" i="25"/>
  <c r="H3639" i="25"/>
  <c r="H3640" i="25"/>
  <c r="H1679" i="25"/>
  <c r="H3641" i="25"/>
  <c r="H3642" i="25"/>
  <c r="H3643" i="25"/>
  <c r="H3644" i="25"/>
  <c r="H3645" i="25"/>
  <c r="H1680" i="25"/>
  <c r="H3646" i="25"/>
  <c r="H3647" i="25"/>
  <c r="H3648" i="25"/>
  <c r="H3649" i="25"/>
  <c r="H3650" i="25"/>
  <c r="H3651" i="25"/>
  <c r="H3652" i="25"/>
  <c r="H3653" i="25"/>
  <c r="H3654" i="25"/>
  <c r="H3655" i="25"/>
  <c r="H3656" i="25"/>
  <c r="H3657" i="25"/>
  <c r="H1309" i="25"/>
  <c r="H1473" i="25"/>
  <c r="H1322" i="25"/>
  <c r="H3658" i="25"/>
  <c r="H3659" i="25"/>
  <c r="H3660" i="25"/>
  <c r="H3661" i="25"/>
  <c r="H3662" i="25"/>
  <c r="H3663" i="25"/>
  <c r="H3664" i="25"/>
  <c r="H3665" i="25"/>
  <c r="H1681" i="25"/>
  <c r="H1244" i="25"/>
  <c r="H3666" i="25"/>
  <c r="H3667" i="25"/>
  <c r="H3668" i="25"/>
  <c r="H3669" i="25"/>
  <c r="H1682" i="25"/>
  <c r="H3670" i="25"/>
  <c r="H3671" i="25"/>
  <c r="H3672" i="25"/>
  <c r="H3673" i="25"/>
  <c r="H3674" i="25"/>
  <c r="H3675" i="25"/>
  <c r="H3676" i="25"/>
  <c r="H3677" i="25"/>
  <c r="H3678" i="25"/>
  <c r="H3679" i="25"/>
  <c r="H1683" i="25"/>
  <c r="H3680" i="25"/>
  <c r="H3681" i="25"/>
  <c r="H1323" i="25"/>
  <c r="H3682" i="25"/>
  <c r="H3683" i="25"/>
  <c r="H3684" i="25"/>
  <c r="H3685" i="25"/>
  <c r="H1684" i="25"/>
  <c r="H3686" i="25"/>
  <c r="H3687" i="25"/>
  <c r="H3688" i="25"/>
  <c r="H1474" i="25"/>
  <c r="H3689" i="25"/>
  <c r="H3690" i="25"/>
  <c r="H3691" i="25"/>
  <c r="H3692" i="25"/>
  <c r="H3693" i="25"/>
  <c r="H3694" i="25"/>
  <c r="H3695" i="25"/>
  <c r="H3696" i="25"/>
  <c r="H3697" i="25"/>
  <c r="H3698" i="25"/>
  <c r="H1685" i="25"/>
  <c r="H1686" i="25"/>
  <c r="H3699" i="25"/>
  <c r="H3700" i="25"/>
  <c r="H3701" i="25"/>
  <c r="H3702" i="25"/>
  <c r="H3703" i="25"/>
  <c r="H1475" i="25"/>
  <c r="H3704" i="25"/>
  <c r="H3705" i="25"/>
  <c r="H1687" i="25"/>
  <c r="H3706" i="25"/>
  <c r="H3707" i="25"/>
  <c r="H3708" i="25"/>
  <c r="H3709" i="25"/>
  <c r="H3710" i="25"/>
  <c r="H1476" i="25"/>
  <c r="H3711" i="25"/>
  <c r="H3712" i="25"/>
  <c r="H3713" i="25"/>
  <c r="H1261" i="25"/>
  <c r="H3714" i="25"/>
  <c r="H3715" i="25"/>
  <c r="H3716" i="25"/>
  <c r="H1688" i="25"/>
  <c r="H3717" i="25"/>
  <c r="H3718" i="25"/>
  <c r="H3719" i="25"/>
  <c r="H3720" i="25"/>
  <c r="H3721" i="25"/>
  <c r="H3722" i="25"/>
  <c r="H3723" i="25"/>
  <c r="H3724" i="25"/>
  <c r="H3725" i="25"/>
  <c r="H3726" i="25"/>
  <c r="H3727" i="25"/>
  <c r="H3728" i="25"/>
  <c r="H3729" i="25"/>
  <c r="H3730" i="25"/>
  <c r="H3731" i="25"/>
  <c r="H3732" i="25"/>
  <c r="H3733" i="25"/>
  <c r="H3734" i="25"/>
  <c r="H3735" i="25"/>
  <c r="H3736" i="25"/>
  <c r="H3737" i="25"/>
  <c r="H3738" i="25"/>
  <c r="H3739" i="25"/>
  <c r="H3740" i="25"/>
  <c r="H1689" i="25"/>
  <c r="H3741" i="25"/>
  <c r="H3742" i="25"/>
  <c r="H3743" i="25"/>
  <c r="H3744" i="25"/>
  <c r="H3745" i="25"/>
  <c r="H3746" i="25"/>
  <c r="H3747" i="25"/>
  <c r="H3748" i="25"/>
  <c r="H3749" i="25"/>
  <c r="H3750" i="25"/>
  <c r="H3751" i="25"/>
  <c r="H3752" i="25"/>
  <c r="H3753" i="25"/>
  <c r="H3754" i="25"/>
  <c r="H3755" i="25"/>
  <c r="H3756" i="25"/>
  <c r="H1477" i="25"/>
  <c r="H3757" i="25"/>
  <c r="H1690" i="25"/>
  <c r="H3758" i="25"/>
  <c r="H3759" i="25"/>
  <c r="H1478" i="25"/>
  <c r="H3760" i="25"/>
  <c r="H3761" i="25"/>
  <c r="H1691" i="25"/>
  <c r="H3762" i="25"/>
  <c r="H3763" i="25"/>
  <c r="H1384" i="25"/>
  <c r="H1202" i="25"/>
  <c r="H1279" i="25"/>
  <c r="H1692" i="25"/>
  <c r="H1324" i="25"/>
  <c r="H3764" i="25"/>
  <c r="H3765" i="25"/>
  <c r="H1310" i="25"/>
  <c r="Q31" i="25"/>
  <c r="Q9" i="25"/>
  <c r="Q30" i="25"/>
  <c r="Q29" i="25"/>
  <c r="Q20" i="25"/>
  <c r="Q19" i="25"/>
  <c r="Q11" i="25"/>
  <c r="Q10" i="25"/>
  <c r="Q21" i="25"/>
  <c r="Q15" i="25"/>
  <c r="Q12" i="25"/>
  <c r="Q28" i="25"/>
  <c r="Q17" i="25"/>
  <c r="Q22" i="25"/>
  <c r="Q18" i="25"/>
  <c r="Q16" i="25"/>
  <c r="Q14" i="25"/>
  <c r="Q23" i="25"/>
  <c r="Q27" i="25"/>
  <c r="Q26" i="25"/>
  <c r="Q13" i="25"/>
  <c r="Q25" i="25"/>
  <c r="Q24" i="25"/>
  <c r="H25" i="25"/>
  <c r="H13" i="25"/>
  <c r="H27" i="25"/>
  <c r="H28" i="25"/>
  <c r="H15" i="25"/>
  <c r="H14" i="25"/>
  <c r="H16" i="25"/>
  <c r="H19" i="25"/>
  <c r="H21" i="25"/>
  <c r="H18" i="25"/>
  <c r="H26" i="25"/>
  <c r="H12" i="25"/>
  <c r="H17" i="25"/>
  <c r="H23" i="25"/>
  <c r="H10" i="25"/>
  <c r="H11" i="25"/>
  <c r="H20" i="25"/>
  <c r="H22" i="25"/>
  <c r="H29" i="25"/>
  <c r="H30" i="25"/>
  <c r="H9" i="25"/>
  <c r="H31" i="25"/>
  <c r="H24" i="25"/>
  <c r="M23" i="25"/>
  <c r="M12" i="25"/>
  <c r="M25" i="25"/>
  <c r="M26" i="25"/>
  <c r="M15" i="25"/>
  <c r="M14" i="25"/>
  <c r="M16" i="25"/>
  <c r="M20" i="25"/>
  <c r="M19" i="25"/>
  <c r="M17" i="25"/>
  <c r="M24" i="25"/>
  <c r="M13" i="25"/>
  <c r="M18" i="25"/>
  <c r="M27" i="25"/>
  <c r="M10" i="25"/>
  <c r="M11" i="25"/>
  <c r="M21" i="25"/>
  <c r="M28" i="25"/>
  <c r="M29" i="25"/>
  <c r="M30" i="25"/>
  <c r="M9" i="25"/>
  <c r="M31" i="25"/>
  <c r="M22" i="25"/>
  <c r="Q1126" i="25"/>
  <c r="Q1125" i="25"/>
  <c r="Q1124" i="25"/>
  <c r="Q1123" i="25"/>
  <c r="Q1122" i="25"/>
  <c r="Q1121" i="25"/>
  <c r="Q1120" i="25"/>
  <c r="Q1119" i="25"/>
  <c r="Q1118" i="25"/>
  <c r="Q114" i="25"/>
  <c r="Q1117" i="25"/>
  <c r="Q1116" i="25"/>
  <c r="Q74" i="25"/>
  <c r="Q1115" i="25"/>
  <c r="Q113" i="25"/>
  <c r="Q1114" i="25"/>
  <c r="Q112" i="25"/>
  <c r="Q1113" i="25"/>
  <c r="Q1112" i="25"/>
  <c r="Q1111" i="25"/>
  <c r="Q1110" i="25"/>
  <c r="Q111" i="25"/>
  <c r="Q1109" i="25"/>
  <c r="Q1108" i="25"/>
  <c r="Q1107" i="25"/>
  <c r="Q1106" i="25"/>
  <c r="Q1105" i="25"/>
  <c r="Q1104" i="25"/>
  <c r="Q1103" i="25"/>
  <c r="Q1102" i="25"/>
  <c r="Q1101" i="25"/>
  <c r="Q1100" i="25"/>
  <c r="Q1099" i="25"/>
  <c r="Q1098" i="25"/>
  <c r="Q1097" i="25"/>
  <c r="Q1096" i="25"/>
  <c r="Q1095" i="25"/>
  <c r="Q1094" i="25"/>
  <c r="Q1093" i="25"/>
  <c r="Q1092" i="25"/>
  <c r="Q1091" i="25"/>
  <c r="Q64" i="25"/>
  <c r="Q1090" i="25"/>
  <c r="Q1089" i="25"/>
  <c r="Q1088" i="25"/>
  <c r="Q1087" i="25"/>
  <c r="Q1086" i="25"/>
  <c r="Q1085" i="25"/>
  <c r="Q1084" i="25"/>
  <c r="Q1083" i="25"/>
  <c r="Q1082" i="25"/>
  <c r="Q1081" i="25"/>
  <c r="Q1080" i="25"/>
  <c r="Q110" i="25"/>
  <c r="Q58" i="25"/>
  <c r="Q1079" i="25"/>
  <c r="Q73" i="25"/>
  <c r="Q53" i="25"/>
  <c r="Q51" i="25"/>
  <c r="Q44" i="25"/>
  <c r="Q54" i="25"/>
  <c r="Q50" i="25"/>
  <c r="Q47" i="25"/>
  <c r="Q1078" i="25"/>
  <c r="Q72" i="25"/>
  <c r="Q1077" i="25"/>
  <c r="Q1076" i="25"/>
  <c r="Q1075" i="25"/>
  <c r="Q1074" i="25"/>
  <c r="Q71" i="25"/>
  <c r="Q1073" i="25"/>
  <c r="Q1072" i="25"/>
  <c r="Q1071" i="25"/>
  <c r="Q63" i="25"/>
  <c r="Q109" i="25"/>
  <c r="Q62" i="25"/>
  <c r="Q48" i="25"/>
  <c r="Q1070" i="25"/>
  <c r="Q46" i="25"/>
  <c r="Q1069" i="25"/>
  <c r="Q43" i="25"/>
  <c r="Q1068" i="25"/>
  <c r="Q61" i="25"/>
  <c r="Q1067" i="25"/>
  <c r="Q1066" i="25"/>
  <c r="Q1065" i="25"/>
  <c r="Q1064" i="25"/>
  <c r="Q1063" i="25"/>
  <c r="Q1062" i="25"/>
  <c r="Q108" i="25"/>
  <c r="Q1061" i="25"/>
  <c r="Q107" i="25"/>
  <c r="Q1060" i="25"/>
  <c r="Q57" i="25"/>
  <c r="Q1059" i="25"/>
  <c r="Q106" i="25"/>
  <c r="Q1058" i="25"/>
  <c r="Q1057" i="25"/>
  <c r="Q1056" i="25"/>
  <c r="Q1055" i="25"/>
  <c r="Q1054" i="25"/>
  <c r="Q1053" i="25"/>
  <c r="Q1052" i="25"/>
  <c r="Q1051" i="25"/>
  <c r="Q105" i="25"/>
  <c r="Q1050" i="25"/>
  <c r="Q1049" i="25"/>
  <c r="Q1048" i="25"/>
  <c r="Q1047" i="25"/>
  <c r="Q1046" i="25"/>
  <c r="Q1045" i="25"/>
  <c r="Q1044" i="25"/>
  <c r="Q1043" i="25"/>
  <c r="Q56" i="25"/>
  <c r="Q1042" i="25"/>
  <c r="Q1041" i="25"/>
  <c r="Q1040" i="25"/>
  <c r="Q1039" i="25"/>
  <c r="Q1038" i="25"/>
  <c r="Q1037" i="25"/>
  <c r="Q1036" i="25"/>
  <c r="Q1035" i="25"/>
  <c r="Q1034" i="25"/>
  <c r="Q1033" i="25"/>
  <c r="Q1032" i="25"/>
  <c r="Q1031" i="25"/>
  <c r="Q104" i="25"/>
  <c r="Q1030" i="25"/>
  <c r="Q70" i="25"/>
  <c r="Q69" i="25"/>
  <c r="Q1029" i="25"/>
  <c r="Q1028" i="25"/>
  <c r="Q103" i="25"/>
  <c r="Q1027" i="25"/>
  <c r="Q1026" i="25"/>
  <c r="Q45" i="25"/>
  <c r="Q1025" i="25"/>
  <c r="Q1024" i="25"/>
  <c r="Q1023" i="25"/>
  <c r="Q1022" i="25"/>
  <c r="Q1021" i="25"/>
  <c r="Q102" i="25"/>
  <c r="Q1020" i="25"/>
  <c r="Q1019" i="25"/>
  <c r="Q1018" i="25"/>
  <c r="Q1017" i="25"/>
  <c r="Q1016" i="25"/>
  <c r="Q1015" i="25"/>
  <c r="Q101" i="25"/>
  <c r="Q1014" i="25"/>
  <c r="Q1013" i="25"/>
  <c r="Q1012" i="25"/>
  <c r="Q1011" i="25"/>
  <c r="Q1010" i="25"/>
  <c r="Q1009" i="25"/>
  <c r="Q1008" i="25"/>
  <c r="Q1007" i="25"/>
  <c r="Q1006" i="25"/>
  <c r="Q1005" i="25"/>
  <c r="Q1004" i="25"/>
  <c r="Q1003" i="25"/>
  <c r="Q1002" i="25"/>
  <c r="Q1001" i="25"/>
  <c r="Q1000" i="25"/>
  <c r="Q999" i="25"/>
  <c r="Q998" i="25"/>
  <c r="Q997" i="25"/>
  <c r="Q996" i="25"/>
  <c r="Q995" i="25"/>
  <c r="Q994" i="25"/>
  <c r="Q993" i="25"/>
  <c r="Q992" i="25"/>
  <c r="Q991" i="25"/>
  <c r="Q990" i="25"/>
  <c r="Q989" i="25"/>
  <c r="Q988" i="25"/>
  <c r="Q987" i="25"/>
  <c r="Q986" i="25"/>
  <c r="Q985" i="25"/>
  <c r="Q984" i="25"/>
  <c r="Q983" i="25"/>
  <c r="Q982" i="25"/>
  <c r="Q981" i="25"/>
  <c r="Q980" i="25"/>
  <c r="Q979" i="25"/>
  <c r="Q978" i="25"/>
  <c r="Q977" i="25"/>
  <c r="Q976" i="25"/>
  <c r="Q100" i="25"/>
  <c r="Q975" i="25"/>
  <c r="Q974" i="25"/>
  <c r="Q973" i="25"/>
  <c r="Q972" i="25"/>
  <c r="Q971" i="25"/>
  <c r="Q970" i="25"/>
  <c r="Q969" i="25"/>
  <c r="Q968" i="25"/>
  <c r="Q967" i="25"/>
  <c r="Q966" i="25"/>
  <c r="Q55" i="25"/>
  <c r="Q68" i="25"/>
  <c r="Q965" i="25"/>
  <c r="Q964" i="25"/>
  <c r="Q963" i="25"/>
  <c r="Q962" i="25"/>
  <c r="Q961" i="25"/>
  <c r="Q960" i="25"/>
  <c r="Q959" i="25"/>
  <c r="Q958" i="25"/>
  <c r="Q957" i="25"/>
  <c r="Q956" i="25"/>
  <c r="Q955" i="25"/>
  <c r="Q954" i="25"/>
  <c r="Q953" i="25"/>
  <c r="Q952" i="25"/>
  <c r="Q951" i="25"/>
  <c r="Q950" i="25"/>
  <c r="Q949" i="25"/>
  <c r="Q948" i="25"/>
  <c r="Q947" i="25"/>
  <c r="Q946" i="25"/>
  <c r="Q945" i="25"/>
  <c r="Q944" i="25"/>
  <c r="Q943" i="25"/>
  <c r="Q942" i="25"/>
  <c r="Q67" i="25"/>
  <c r="Q941" i="25"/>
  <c r="Q940" i="25"/>
  <c r="Q939" i="25"/>
  <c r="Q938" i="25"/>
  <c r="Q937" i="25"/>
  <c r="Q936" i="25"/>
  <c r="Q935" i="25"/>
  <c r="Q934" i="25"/>
  <c r="Q933" i="25"/>
  <c r="Q932" i="25"/>
  <c r="Q931" i="25"/>
  <c r="Q930" i="25"/>
  <c r="Q929" i="25"/>
  <c r="Q928" i="25"/>
  <c r="Q927" i="25"/>
  <c r="Q99" i="25"/>
  <c r="Q926" i="25"/>
  <c r="Q925" i="25"/>
  <c r="Q924" i="25"/>
  <c r="Q923" i="25"/>
  <c r="Q922" i="25"/>
  <c r="Q921" i="25"/>
  <c r="Q920" i="25"/>
  <c r="Q919" i="25"/>
  <c r="Q918" i="25"/>
  <c r="Q917" i="25"/>
  <c r="Q916" i="25"/>
  <c r="Q915" i="25"/>
  <c r="Q914" i="25"/>
  <c r="Q98" i="25"/>
  <c r="Q913" i="25"/>
  <c r="Q912" i="25"/>
  <c r="Q911" i="25"/>
  <c r="Q910" i="25"/>
  <c r="Q909" i="25"/>
  <c r="Q908" i="25"/>
  <c r="Q907" i="25"/>
  <c r="Q906" i="25"/>
  <c r="Q905" i="25"/>
  <c r="Q904" i="25"/>
  <c r="Q903" i="25"/>
  <c r="Q902" i="25"/>
  <c r="Q97" i="25"/>
  <c r="Q901" i="25"/>
  <c r="Q900" i="25"/>
  <c r="Q899" i="25"/>
  <c r="Q898" i="25"/>
  <c r="Q897" i="25"/>
  <c r="Q896" i="25"/>
  <c r="Q895" i="25"/>
  <c r="Q894" i="25"/>
  <c r="Q893" i="25"/>
  <c r="Q892" i="25"/>
  <c r="Q891" i="25"/>
  <c r="Q890" i="25"/>
  <c r="Q889" i="25"/>
  <c r="Q888" i="25"/>
  <c r="Q887" i="25"/>
  <c r="Q886" i="25"/>
  <c r="Q885" i="25"/>
  <c r="Q884" i="25"/>
  <c r="Q883" i="25"/>
  <c r="Q882" i="25"/>
  <c r="Q881" i="25"/>
  <c r="Q880" i="25"/>
  <c r="Q879" i="25"/>
  <c r="Q878" i="25"/>
  <c r="Q877" i="25"/>
  <c r="Q876" i="25"/>
  <c r="Q875" i="25"/>
  <c r="Q874" i="25"/>
  <c r="Q873" i="25"/>
  <c r="Q872" i="25"/>
  <c r="Q871" i="25"/>
  <c r="Q870" i="25"/>
  <c r="Q869" i="25"/>
  <c r="Q868" i="25"/>
  <c r="Q867" i="25"/>
  <c r="Q66" i="25"/>
  <c r="Q866" i="25"/>
  <c r="Q865" i="25"/>
  <c r="Q96" i="25"/>
  <c r="Q864" i="25"/>
  <c r="Q95" i="25"/>
  <c r="Q94" i="25"/>
  <c r="Q863" i="25"/>
  <c r="Q862" i="25"/>
  <c r="Q93" i="25"/>
  <c r="Q861" i="25"/>
  <c r="Q860" i="25"/>
  <c r="Q859" i="25"/>
  <c r="Q858" i="25"/>
  <c r="Q857" i="25"/>
  <c r="Q856" i="25"/>
  <c r="Q855" i="25"/>
  <c r="Q854" i="25"/>
  <c r="Q853" i="25"/>
  <c r="Q852" i="25"/>
  <c r="Q851" i="25"/>
  <c r="Q850" i="25"/>
  <c r="Q849" i="25"/>
  <c r="Q848" i="25"/>
  <c r="Q847" i="25"/>
  <c r="Q846" i="25"/>
  <c r="Q92" i="25"/>
  <c r="Q845" i="25"/>
  <c r="Q65" i="25"/>
  <c r="Q844" i="25"/>
  <c r="Q843" i="25"/>
  <c r="Q842" i="25"/>
  <c r="Q841" i="25"/>
  <c r="Q91" i="25"/>
  <c r="Q840" i="25"/>
  <c r="Q839" i="25"/>
  <c r="Q838" i="25"/>
  <c r="Q837" i="25"/>
  <c r="Q836" i="25"/>
  <c r="Q835" i="25"/>
  <c r="Q834" i="25"/>
  <c r="Q833" i="25"/>
  <c r="Q90" i="25"/>
  <c r="Q832" i="25"/>
  <c r="Q831" i="25"/>
  <c r="Q830" i="25"/>
  <c r="Q829" i="25"/>
  <c r="Q828" i="25"/>
  <c r="Q827" i="25"/>
  <c r="Q826" i="25"/>
  <c r="Q825" i="25"/>
  <c r="Q824" i="25"/>
  <c r="Q823" i="25"/>
  <c r="Q822" i="25"/>
  <c r="Q821" i="25"/>
  <c r="Q820" i="25"/>
  <c r="Q819" i="25"/>
  <c r="Q818" i="25"/>
  <c r="Q817" i="25"/>
  <c r="Q816" i="25"/>
  <c r="Q815" i="25"/>
  <c r="Q814" i="25"/>
  <c r="Q813" i="25"/>
  <c r="Q812" i="25"/>
  <c r="Q89" i="25"/>
  <c r="Q88" i="25"/>
  <c r="Q811" i="25"/>
  <c r="Q810" i="25"/>
  <c r="Q809" i="25"/>
  <c r="Q808" i="25"/>
  <c r="Q807" i="25"/>
  <c r="Q806" i="25"/>
  <c r="Q805" i="25"/>
  <c r="Q804" i="25"/>
  <c r="Q803" i="25"/>
  <c r="Q802" i="25"/>
  <c r="Q801" i="25"/>
  <c r="Q800" i="25"/>
  <c r="Q799" i="25"/>
  <c r="Q87" i="25"/>
  <c r="Q798" i="25"/>
  <c r="Q797" i="25"/>
  <c r="Q796" i="25"/>
  <c r="Q795" i="25"/>
  <c r="Q794" i="25"/>
  <c r="Q793" i="25"/>
  <c r="Q792" i="25"/>
  <c r="Q791" i="25"/>
  <c r="Q790" i="25"/>
  <c r="Q789" i="25"/>
  <c r="Q788" i="25"/>
  <c r="Q787" i="25"/>
  <c r="Q786" i="25"/>
  <c r="Q785" i="25"/>
  <c r="Q784" i="25"/>
  <c r="Q783" i="25"/>
  <c r="Q782" i="25"/>
  <c r="Q781" i="25"/>
  <c r="Q780" i="25"/>
  <c r="Q779" i="25"/>
  <c r="Q86" i="25"/>
  <c r="Q778" i="25"/>
  <c r="Q777" i="25"/>
  <c r="Q776" i="25"/>
  <c r="Q775" i="25"/>
  <c r="Q774" i="25"/>
  <c r="Q773" i="25"/>
  <c r="Q772" i="25"/>
  <c r="Q771" i="25"/>
  <c r="Q770" i="25"/>
  <c r="Q769" i="25"/>
  <c r="Q768" i="25"/>
  <c r="Q767" i="25"/>
  <c r="Q85" i="25"/>
  <c r="Q766" i="25"/>
  <c r="Q84" i="25"/>
  <c r="Q83" i="25"/>
  <c r="Q52" i="25"/>
  <c r="Q765" i="25"/>
  <c r="Q764" i="25"/>
  <c r="Q763" i="25"/>
  <c r="Q762" i="25"/>
  <c r="Q761" i="25"/>
  <c r="Q760" i="25"/>
  <c r="Q759" i="25"/>
  <c r="Q758" i="25"/>
  <c r="Q82" i="25"/>
  <c r="Q757" i="25"/>
  <c r="Q81" i="25"/>
  <c r="Q756" i="25"/>
  <c r="Q755" i="25"/>
  <c r="Q754" i="25"/>
  <c r="Q753" i="25"/>
  <c r="Q752" i="25"/>
  <c r="Q80" i="25"/>
  <c r="Q751" i="25"/>
  <c r="Q750" i="25"/>
  <c r="Q749" i="25"/>
  <c r="Q748" i="25"/>
  <c r="Q747" i="25"/>
  <c r="Q746" i="25"/>
  <c r="Q745" i="25"/>
  <c r="Q744" i="25"/>
  <c r="Q743" i="25"/>
  <c r="Q742" i="25"/>
  <c r="Q741" i="25"/>
  <c r="Q740" i="25"/>
  <c r="Q739" i="25"/>
  <c r="Q738" i="25"/>
  <c r="Q737" i="25"/>
  <c r="Q736" i="25"/>
  <c r="Q735" i="25"/>
  <c r="Q734" i="25"/>
  <c r="Q733" i="25"/>
  <c r="Q732" i="25"/>
  <c r="Q731" i="25"/>
  <c r="Q730" i="25"/>
  <c r="Q729" i="25"/>
  <c r="Q728" i="25"/>
  <c r="Q727" i="25"/>
  <c r="Q726" i="25"/>
  <c r="Q725" i="25"/>
  <c r="Q79" i="25"/>
  <c r="Q724" i="25"/>
  <c r="Q723" i="25"/>
  <c r="Q722" i="25"/>
  <c r="Q721" i="25"/>
  <c r="Q720" i="25"/>
  <c r="Q78" i="25"/>
  <c r="Q719" i="25"/>
  <c r="Q718" i="25"/>
  <c r="Q717" i="25"/>
  <c r="Q60" i="25"/>
  <c r="Q716" i="25"/>
  <c r="Q715" i="25"/>
  <c r="Q714" i="25"/>
  <c r="Q713" i="25"/>
  <c r="Q712" i="25"/>
  <c r="Q711" i="25"/>
  <c r="Q710" i="25"/>
  <c r="Q709" i="25"/>
  <c r="Q708" i="25"/>
  <c r="Q707" i="25"/>
  <c r="Q706" i="25"/>
  <c r="Q705" i="25"/>
  <c r="Q704" i="25"/>
  <c r="Q703" i="25"/>
  <c r="Q702" i="25"/>
  <c r="Q701" i="25"/>
  <c r="Q700" i="25"/>
  <c r="Q699" i="25"/>
  <c r="Q698" i="25"/>
  <c r="Q697" i="25"/>
  <c r="Q696" i="25"/>
  <c r="Q695" i="25"/>
  <c r="Q694" i="25"/>
  <c r="Q693" i="25"/>
  <c r="Q692" i="25"/>
  <c r="Q691" i="25"/>
  <c r="Q690" i="25"/>
  <c r="Q689" i="25"/>
  <c r="Q688" i="25"/>
  <c r="Q687" i="25"/>
  <c r="Q686" i="25"/>
  <c r="Q685" i="25"/>
  <c r="Q684" i="25"/>
  <c r="Q683" i="25"/>
  <c r="Q682" i="25"/>
  <c r="Q681" i="25"/>
  <c r="Q680" i="25"/>
  <c r="Q679" i="25"/>
  <c r="Q678" i="25"/>
  <c r="Q677" i="25"/>
  <c r="Q676" i="25"/>
  <c r="Q675" i="25"/>
  <c r="Q674" i="25"/>
  <c r="Q673" i="25"/>
  <c r="Q672" i="25"/>
  <c r="Q671" i="25"/>
  <c r="Q670" i="25"/>
  <c r="Q669" i="25"/>
  <c r="Q668" i="25"/>
  <c r="Q667" i="25"/>
  <c r="Q77" i="25"/>
  <c r="Q666" i="25"/>
  <c r="Q665" i="25"/>
  <c r="Q664" i="25"/>
  <c r="Q663" i="25"/>
  <c r="Q662" i="25"/>
  <c r="Q661" i="25"/>
  <c r="Q660" i="25"/>
  <c r="Q659" i="25"/>
  <c r="Q658" i="25"/>
  <c r="Q657" i="25"/>
  <c r="Q656" i="25"/>
  <c r="Q655" i="25"/>
  <c r="Q654" i="25"/>
  <c r="Q653" i="25"/>
  <c r="Q652" i="25"/>
  <c r="Q651" i="25"/>
  <c r="Q650" i="25"/>
  <c r="Q649" i="25"/>
  <c r="Q648" i="25"/>
  <c r="Q647" i="25"/>
  <c r="Q646" i="25"/>
  <c r="Q645" i="25"/>
  <c r="Q644" i="25"/>
  <c r="Q643" i="25"/>
  <c r="Q642" i="25"/>
  <c r="Q641" i="25"/>
  <c r="Q640" i="25"/>
  <c r="Q639" i="25"/>
  <c r="Q638" i="25"/>
  <c r="Q637" i="25"/>
  <c r="Q636" i="25"/>
  <c r="Q635" i="25"/>
  <c r="Q634" i="25"/>
  <c r="Q633" i="25"/>
  <c r="Q632" i="25"/>
  <c r="Q631" i="25"/>
  <c r="Q630" i="25"/>
  <c r="Q629" i="25"/>
  <c r="Q628" i="25"/>
  <c r="Q627" i="25"/>
  <c r="Q626" i="25"/>
  <c r="Q625" i="25"/>
  <c r="Q624" i="25"/>
  <c r="Q623" i="25"/>
  <c r="Q622" i="25"/>
  <c r="Q621" i="25"/>
  <c r="Q620" i="25"/>
  <c r="Q619" i="25"/>
  <c r="Q618" i="25"/>
  <c r="Q617" i="25"/>
  <c r="Q616" i="25"/>
  <c r="Q615" i="25"/>
  <c r="Q614" i="25"/>
  <c r="Q613" i="25"/>
  <c r="Q612" i="25"/>
  <c r="Q611" i="25"/>
  <c r="Q610" i="25"/>
  <c r="Q609" i="25"/>
  <c r="Q608" i="25"/>
  <c r="Q607" i="25"/>
  <c r="Q606" i="25"/>
  <c r="Q605" i="25"/>
  <c r="Q604" i="25"/>
  <c r="Q603" i="25"/>
  <c r="Q602" i="25"/>
  <c r="Q601" i="25"/>
  <c r="Q600" i="25"/>
  <c r="Q599" i="25"/>
  <c r="Q598" i="25"/>
  <c r="Q597" i="25"/>
  <c r="Q596" i="25"/>
  <c r="Q595" i="25"/>
  <c r="Q594" i="25"/>
  <c r="Q593" i="25"/>
  <c r="Q592" i="25"/>
  <c r="Q591" i="25"/>
  <c r="Q590" i="25"/>
  <c r="Q589" i="25"/>
  <c r="Q588" i="25"/>
  <c r="Q587" i="25"/>
  <c r="Q586" i="25"/>
  <c r="Q585" i="25"/>
  <c r="Q584" i="25"/>
  <c r="Q583" i="25"/>
  <c r="Q582" i="25"/>
  <c r="Q581" i="25"/>
  <c r="Q580" i="25"/>
  <c r="Q579" i="25"/>
  <c r="Q578" i="25"/>
  <c r="Q577" i="25"/>
  <c r="Q576" i="25"/>
  <c r="Q575" i="25"/>
  <c r="Q574" i="25"/>
  <c r="Q573" i="25"/>
  <c r="Q572" i="25"/>
  <c r="Q571" i="25"/>
  <c r="Q570" i="25"/>
  <c r="Q569" i="25"/>
  <c r="Q568" i="25"/>
  <c r="Q567" i="25"/>
  <c r="Q566" i="25"/>
  <c r="Q565" i="25"/>
  <c r="Q564" i="25"/>
  <c r="Q563" i="25"/>
  <c r="Q562" i="25"/>
  <c r="Q561" i="25"/>
  <c r="Q560" i="25"/>
  <c r="Q559" i="25"/>
  <c r="Q558" i="25"/>
  <c r="Q557" i="25"/>
  <c r="Q556" i="25"/>
  <c r="Q555" i="25"/>
  <c r="Q554" i="25"/>
  <c r="Q553" i="25"/>
  <c r="Q552" i="25"/>
  <c r="Q551" i="25"/>
  <c r="Q550" i="25"/>
  <c r="Q549" i="25"/>
  <c r="Q548" i="25"/>
  <c r="Q547" i="25"/>
  <c r="Q546" i="25"/>
  <c r="Q545" i="25"/>
  <c r="Q544" i="25"/>
  <c r="Q543" i="25"/>
  <c r="Q542" i="25"/>
  <c r="Q541" i="25"/>
  <c r="Q540" i="25"/>
  <c r="Q539" i="25"/>
  <c r="Q538" i="25"/>
  <c r="Q537" i="25"/>
  <c r="Q536" i="25"/>
  <c r="Q535" i="25"/>
  <c r="Q534" i="25"/>
  <c r="Q533" i="25"/>
  <c r="Q532" i="25"/>
  <c r="Q531" i="25"/>
  <c r="Q530" i="25"/>
  <c r="Q529" i="25"/>
  <c r="Q528" i="25"/>
  <c r="Q527" i="25"/>
  <c r="Q526" i="25"/>
  <c r="Q525" i="25"/>
  <c r="Q524" i="25"/>
  <c r="Q523" i="25"/>
  <c r="Q522" i="25"/>
  <c r="Q521" i="25"/>
  <c r="Q520" i="25"/>
  <c r="Q519" i="25"/>
  <c r="Q518" i="25"/>
  <c r="Q517" i="25"/>
  <c r="Q516" i="25"/>
  <c r="Q515" i="25"/>
  <c r="Q514" i="25"/>
  <c r="Q513" i="25"/>
  <c r="Q512" i="25"/>
  <c r="Q511" i="25"/>
  <c r="Q510" i="25"/>
  <c r="Q509" i="25"/>
  <c r="Q508" i="25"/>
  <c r="Q507" i="25"/>
  <c r="Q506" i="25"/>
  <c r="Q505" i="25"/>
  <c r="Q504" i="25"/>
  <c r="Q503" i="25"/>
  <c r="Q502" i="25"/>
  <c r="Q501" i="25"/>
  <c r="Q500" i="25"/>
  <c r="Q499" i="25"/>
  <c r="Q498" i="25"/>
  <c r="Q497" i="25"/>
  <c r="Q496" i="25"/>
  <c r="Q495" i="25"/>
  <c r="Q494" i="25"/>
  <c r="Q493" i="25"/>
  <c r="Q492" i="25"/>
  <c r="Q491" i="25"/>
  <c r="Q490" i="25"/>
  <c r="Q489" i="25"/>
  <c r="Q488" i="25"/>
  <c r="Q487" i="25"/>
  <c r="Q486" i="25"/>
  <c r="Q485" i="25"/>
  <c r="Q484" i="25"/>
  <c r="Q483" i="25"/>
  <c r="Q482" i="25"/>
  <c r="Q481" i="25"/>
  <c r="Q480" i="25"/>
  <c r="Q479" i="25"/>
  <c r="Q478" i="25"/>
  <c r="Q477" i="25"/>
  <c r="Q476" i="25"/>
  <c r="Q475" i="25"/>
  <c r="Q474" i="25"/>
  <c r="Q473" i="25"/>
  <c r="Q472" i="25"/>
  <c r="Q471" i="25"/>
  <c r="Q470" i="25"/>
  <c r="Q469" i="25"/>
  <c r="Q468" i="25"/>
  <c r="Q467" i="25"/>
  <c r="Q466" i="25"/>
  <c r="Q465" i="25"/>
  <c r="Q464" i="25"/>
  <c r="Q463" i="25"/>
  <c r="Q462" i="25"/>
  <c r="Q461" i="25"/>
  <c r="Q460" i="25"/>
  <c r="Q459" i="25"/>
  <c r="Q458" i="25"/>
  <c r="Q457" i="25"/>
  <c r="Q456" i="25"/>
  <c r="Q455" i="25"/>
  <c r="Q454" i="25"/>
  <c r="Q453" i="25"/>
  <c r="Q452" i="25"/>
  <c r="Q451" i="25"/>
  <c r="Q450" i="25"/>
  <c r="Q449" i="25"/>
  <c r="Q448" i="25"/>
  <c r="Q447" i="25"/>
  <c r="Q446" i="25"/>
  <c r="Q445" i="25"/>
  <c r="Q444" i="25"/>
  <c r="Q443" i="25"/>
  <c r="Q442" i="25"/>
  <c r="Q441" i="25"/>
  <c r="Q440" i="25"/>
  <c r="Q439" i="25"/>
  <c r="Q438" i="25"/>
  <c r="Q437" i="25"/>
  <c r="Q436" i="25"/>
  <c r="Q435" i="25"/>
  <c r="Q434" i="25"/>
  <c r="Q433" i="25"/>
  <c r="Q432" i="25"/>
  <c r="Q431" i="25"/>
  <c r="Q430" i="25"/>
  <c r="Q429" i="25"/>
  <c r="Q428" i="25"/>
  <c r="Q427" i="25"/>
  <c r="Q426" i="25"/>
  <c r="Q425" i="25"/>
  <c r="Q424" i="25"/>
  <c r="Q423" i="25"/>
  <c r="Q422" i="25"/>
  <c r="Q421" i="25"/>
  <c r="Q420" i="25"/>
  <c r="Q419" i="25"/>
  <c r="Q418" i="25"/>
  <c r="Q417" i="25"/>
  <c r="Q416" i="25"/>
  <c r="Q415" i="25"/>
  <c r="Q414" i="25"/>
  <c r="Q413" i="25"/>
  <c r="Q412" i="25"/>
  <c r="Q411" i="25"/>
  <c r="Q410" i="25"/>
  <c r="Q409" i="25"/>
  <c r="Q408" i="25"/>
  <c r="Q407" i="25"/>
  <c r="Q406" i="25"/>
  <c r="Q405" i="25"/>
  <c r="Q404" i="25"/>
  <c r="Q403" i="25"/>
  <c r="Q402" i="25"/>
  <c r="Q401" i="25"/>
  <c r="Q400" i="25"/>
  <c r="Q399" i="25"/>
  <c r="Q398" i="25"/>
  <c r="Q397" i="25"/>
  <c r="Q396" i="25"/>
  <c r="Q395" i="25"/>
  <c r="Q394" i="25"/>
  <c r="Q393" i="25"/>
  <c r="Q392" i="25"/>
  <c r="Q391" i="25"/>
  <c r="Q390" i="25"/>
  <c r="Q389" i="25"/>
  <c r="Q388" i="25"/>
  <c r="Q387" i="25"/>
  <c r="Q386" i="25"/>
  <c r="Q385" i="25"/>
  <c r="Q384" i="25"/>
  <c r="Q383" i="25"/>
  <c r="Q382" i="25"/>
  <c r="Q381" i="25"/>
  <c r="Q380" i="25"/>
  <c r="Q379" i="25"/>
  <c r="Q378" i="25"/>
  <c r="Q377" i="25"/>
  <c r="Q376" i="25"/>
  <c r="Q375" i="25"/>
  <c r="Q374" i="25"/>
  <c r="Q373" i="25"/>
  <c r="Q372" i="25"/>
  <c r="Q371" i="25"/>
  <c r="Q370" i="25"/>
  <c r="Q369" i="25"/>
  <c r="Q368" i="25"/>
  <c r="Q367" i="25"/>
  <c r="Q366" i="25"/>
  <c r="Q365" i="25"/>
  <c r="Q364" i="25"/>
  <c r="Q363" i="25"/>
  <c r="Q362" i="25"/>
  <c r="Q361" i="25"/>
  <c r="Q360" i="25"/>
  <c r="Q359" i="25"/>
  <c r="Q358" i="25"/>
  <c r="Q357" i="25"/>
  <c r="Q356" i="25"/>
  <c r="Q355" i="25"/>
  <c r="Q354" i="25"/>
  <c r="Q353" i="25"/>
  <c r="Q352" i="25"/>
  <c r="Q351" i="25"/>
  <c r="Q350" i="25"/>
  <c r="Q349" i="25"/>
  <c r="Q348" i="25"/>
  <c r="Q347" i="25"/>
  <c r="Q346" i="25"/>
  <c r="Q345" i="25"/>
  <c r="Q344" i="25"/>
  <c r="Q343" i="25"/>
  <c r="Q342" i="25"/>
  <c r="Q341" i="25"/>
  <c r="Q340" i="25"/>
  <c r="Q339" i="25"/>
  <c r="Q338" i="25"/>
  <c r="Q337" i="25"/>
  <c r="Q336" i="25"/>
  <c r="Q335" i="25"/>
  <c r="Q334" i="25"/>
  <c r="Q333" i="25"/>
  <c r="Q332" i="25"/>
  <c r="Q331" i="25"/>
  <c r="Q330" i="25"/>
  <c r="Q329" i="25"/>
  <c r="Q328" i="25"/>
  <c r="Q327" i="25"/>
  <c r="Q326" i="25"/>
  <c r="Q325" i="25"/>
  <c r="Q324" i="25"/>
  <c r="Q323" i="25"/>
  <c r="Q322" i="25"/>
  <c r="Q321" i="25"/>
  <c r="Q320" i="25"/>
  <c r="Q76" i="25"/>
  <c r="Q319" i="25"/>
  <c r="Q318" i="25"/>
  <c r="Q317" i="25"/>
  <c r="Q316" i="25"/>
  <c r="Q315" i="25"/>
  <c r="Q314" i="25"/>
  <c r="Q313" i="25"/>
  <c r="Q312" i="25"/>
  <c r="Q311" i="25"/>
  <c r="Q310" i="25"/>
  <c r="Q309" i="25"/>
  <c r="Q308" i="25"/>
  <c r="Q307" i="25"/>
  <c r="Q306" i="25"/>
  <c r="Q305" i="25"/>
  <c r="Q304" i="25"/>
  <c r="Q303" i="25"/>
  <c r="Q302" i="25"/>
  <c r="Q301" i="25"/>
  <c r="Q300" i="25"/>
  <c r="Q299" i="25"/>
  <c r="Q298" i="25"/>
  <c r="Q297" i="25"/>
  <c r="Q296" i="25"/>
  <c r="Q295" i="25"/>
  <c r="Q294" i="25"/>
  <c r="Q293" i="25"/>
  <c r="Q292" i="25"/>
  <c r="Q291" i="25"/>
  <c r="Q290" i="25"/>
  <c r="Q289" i="25"/>
  <c r="Q288" i="25"/>
  <c r="Q287" i="25"/>
  <c r="Q286" i="25"/>
  <c r="Q285" i="25"/>
  <c r="Q284" i="25"/>
  <c r="Q283" i="25"/>
  <c r="Q282" i="25"/>
  <c r="Q281" i="25"/>
  <c r="Q280" i="25"/>
  <c r="Q279" i="25"/>
  <c r="Q278" i="25"/>
  <c r="Q277" i="25"/>
  <c r="Q276" i="25"/>
  <c r="Q275" i="25"/>
  <c r="Q274" i="25"/>
  <c r="Q273" i="25"/>
  <c r="Q272" i="25"/>
  <c r="Q271" i="25"/>
  <c r="Q270" i="25"/>
  <c r="Q269" i="25"/>
  <c r="Q268" i="25"/>
  <c r="Q267" i="25"/>
  <c r="Q266" i="25"/>
  <c r="Q265" i="25"/>
  <c r="Q264" i="25"/>
  <c r="Q263" i="25"/>
  <c r="Q262" i="25"/>
  <c r="Q261" i="25"/>
  <c r="Q260" i="25"/>
  <c r="Q259" i="25"/>
  <c r="Q258" i="25"/>
  <c r="Q257" i="25"/>
  <c r="Q256" i="25"/>
  <c r="Q255" i="25"/>
  <c r="Q254" i="25"/>
  <c r="Q253" i="25"/>
  <c r="Q75" i="25"/>
  <c r="Q252" i="25"/>
  <c r="Q251" i="25"/>
  <c r="Q250" i="25"/>
  <c r="Q249" i="25"/>
  <c r="Q248" i="25"/>
  <c r="Q247" i="25"/>
  <c r="Q246" i="25"/>
  <c r="Q245" i="25"/>
  <c r="Q244" i="25"/>
  <c r="Q243" i="25"/>
  <c r="Q242" i="25"/>
  <c r="Q241" i="25"/>
  <c r="Q240" i="25"/>
  <c r="Q239" i="25"/>
  <c r="Q238" i="25"/>
  <c r="Q237" i="25"/>
  <c r="Q236" i="25"/>
  <c r="Q235" i="25"/>
  <c r="Q234" i="25"/>
  <c r="Q233" i="25"/>
  <c r="Q232" i="25"/>
  <c r="Q231" i="25"/>
  <c r="Q230" i="25"/>
  <c r="Q59" i="25"/>
  <c r="Q229" i="25"/>
  <c r="Q228" i="25"/>
  <c r="Q227" i="25"/>
  <c r="Q226" i="25"/>
  <c r="Q225" i="25"/>
  <c r="Q224" i="25"/>
  <c r="Q223" i="25"/>
  <c r="Q222" i="25"/>
  <c r="Q221" i="25"/>
  <c r="Q220" i="25"/>
  <c r="Q219" i="25"/>
  <c r="Q218" i="25"/>
  <c r="Q217" i="25"/>
  <c r="Q216" i="25"/>
  <c r="Q215" i="25"/>
  <c r="Q214" i="25"/>
  <c r="Q213" i="25"/>
  <c r="Q212" i="25"/>
  <c r="Q211" i="25"/>
  <c r="Q210" i="25"/>
  <c r="Q209" i="25"/>
  <c r="Q208" i="25"/>
  <c r="Q207" i="25"/>
  <c r="Q206" i="25"/>
  <c r="Q205" i="25"/>
  <c r="Q204" i="25"/>
  <c r="Q203" i="25"/>
  <c r="Q202" i="25"/>
  <c r="Q201" i="25"/>
  <c r="Q200" i="25"/>
  <c r="Q199" i="25"/>
  <c r="Q198" i="25"/>
  <c r="Q197" i="25"/>
  <c r="Q196" i="25"/>
  <c r="Q195" i="25"/>
  <c r="Q194" i="25"/>
  <c r="Q193" i="25"/>
  <c r="Q192" i="25"/>
  <c r="Q191" i="25"/>
  <c r="Q190" i="25"/>
  <c r="Q189" i="25"/>
  <c r="Q188" i="25"/>
  <c r="Q187" i="25"/>
  <c r="Q186" i="25"/>
  <c r="Q185" i="25"/>
  <c r="Q49" i="25"/>
  <c r="Q184" i="25"/>
  <c r="Q183" i="25"/>
  <c r="Q182" i="25"/>
  <c r="Q181" i="25"/>
  <c r="Q180" i="25"/>
  <c r="Q179" i="25"/>
  <c r="Q178" i="25"/>
  <c r="Q177" i="25"/>
  <c r="Q176" i="25"/>
  <c r="Q175" i="25"/>
  <c r="Q174" i="25"/>
  <c r="Q173" i="25"/>
  <c r="Q172" i="25"/>
  <c r="Q171" i="25"/>
  <c r="Q170" i="25"/>
  <c r="Q169" i="25"/>
  <c r="Q168" i="25"/>
  <c r="Q167" i="25"/>
  <c r="Q166" i="25"/>
  <c r="Q165" i="25"/>
  <c r="Q164" i="25"/>
  <c r="Q163" i="25"/>
  <c r="Q162" i="25"/>
  <c r="Q161" i="25"/>
  <c r="Q160" i="25"/>
  <c r="Q159" i="25"/>
  <c r="Q158" i="25"/>
  <c r="Q157" i="25"/>
  <c r="Q156" i="25"/>
  <c r="Q155" i="25"/>
  <c r="Q154" i="25"/>
  <c r="Q153" i="25"/>
  <c r="Q152" i="25"/>
  <c r="Q151" i="25"/>
  <c r="Q150" i="25"/>
  <c r="Q149" i="25"/>
  <c r="Q148" i="25"/>
  <c r="Q147" i="25"/>
  <c r="Q146" i="25"/>
  <c r="Q145" i="25"/>
  <c r="Q144" i="25"/>
  <c r="Q143" i="25"/>
  <c r="Q142" i="25"/>
  <c r="Q141" i="25"/>
  <c r="Q140" i="25"/>
  <c r="Q139" i="25"/>
  <c r="Q138" i="25"/>
  <c r="Q137" i="25"/>
  <c r="Q136" i="25"/>
  <c r="Q135" i="25"/>
  <c r="Q134" i="25"/>
  <c r="Q133" i="25"/>
  <c r="Q132" i="25"/>
  <c r="Q131" i="25"/>
  <c r="Q130" i="25"/>
  <c r="Q129" i="25"/>
  <c r="Q128" i="25"/>
  <c r="Q127" i="25"/>
  <c r="Q126" i="25"/>
  <c r="Q125" i="25"/>
  <c r="Q124" i="25"/>
  <c r="Q123" i="25"/>
  <c r="Q122" i="25"/>
  <c r="Q121" i="25"/>
  <c r="Q120" i="25"/>
  <c r="Q119" i="25"/>
  <c r="Q118" i="25"/>
  <c r="Q117" i="25"/>
  <c r="Q116" i="25"/>
  <c r="Q115" i="25"/>
  <c r="Q42" i="25"/>
  <c r="M1126" i="25"/>
  <c r="M1125" i="25"/>
  <c r="M1124" i="25"/>
  <c r="M1123" i="25"/>
  <c r="M1122" i="25"/>
  <c r="M1121" i="25"/>
  <c r="M1120" i="25"/>
  <c r="M1119" i="25"/>
  <c r="M1118" i="25"/>
  <c r="M1117" i="25"/>
  <c r="M1116" i="25"/>
  <c r="M1115" i="25"/>
  <c r="M1114" i="25"/>
  <c r="M1113" i="25"/>
  <c r="M1112" i="25"/>
  <c r="M1111" i="25"/>
  <c r="M1110" i="25"/>
  <c r="M1109" i="25"/>
  <c r="M1108" i="25"/>
  <c r="M1107" i="25"/>
  <c r="M1106" i="25"/>
  <c r="M1105" i="25"/>
  <c r="M1104" i="25"/>
  <c r="M1103" i="25"/>
  <c r="M1102" i="25"/>
  <c r="M1101" i="25"/>
  <c r="M1100" i="25"/>
  <c r="M1099" i="25"/>
  <c r="M1098" i="25"/>
  <c r="M1097" i="25"/>
  <c r="M1096" i="25"/>
  <c r="M1095" i="25"/>
  <c r="M1094" i="25"/>
  <c r="M1093" i="25"/>
  <c r="M1092" i="25"/>
  <c r="M1091" i="25"/>
  <c r="M124" i="25"/>
  <c r="M1090" i="25"/>
  <c r="M1089" i="25"/>
  <c r="M1088" i="25"/>
  <c r="M1087" i="25"/>
  <c r="M1086" i="25"/>
  <c r="M1085" i="25"/>
  <c r="M1084" i="25"/>
  <c r="M123" i="25"/>
  <c r="M1083" i="25"/>
  <c r="M1082" i="25"/>
  <c r="M1081" i="25"/>
  <c r="M1080" i="25"/>
  <c r="M1079" i="25"/>
  <c r="M1078" i="25"/>
  <c r="M1077" i="25"/>
  <c r="M1076" i="25"/>
  <c r="M1075" i="25"/>
  <c r="M1074" i="25"/>
  <c r="M1073" i="25"/>
  <c r="M1072" i="25"/>
  <c r="M122" i="25"/>
  <c r="M70" i="25"/>
  <c r="M44" i="25"/>
  <c r="M69" i="25"/>
  <c r="M53" i="25"/>
  <c r="M51" i="25"/>
  <c r="M1071" i="25"/>
  <c r="M68" i="25"/>
  <c r="M1070" i="25"/>
  <c r="M1069" i="25"/>
  <c r="M1068" i="25"/>
  <c r="M1067" i="25"/>
  <c r="M121" i="25"/>
  <c r="M1066" i="25"/>
  <c r="M1065" i="25"/>
  <c r="M120" i="25"/>
  <c r="M1064" i="25"/>
  <c r="M1063" i="25"/>
  <c r="M1062" i="25"/>
  <c r="M50" i="25"/>
  <c r="M1061" i="25"/>
  <c r="M48" i="25"/>
  <c r="M1060" i="25"/>
  <c r="M43" i="25"/>
  <c r="M1059" i="25"/>
  <c r="M1058" i="25"/>
  <c r="M1057" i="25"/>
  <c r="M1056" i="25"/>
  <c r="M1055" i="25"/>
  <c r="M1054" i="25"/>
  <c r="M1053" i="25"/>
  <c r="M1052" i="25"/>
  <c r="M119" i="25"/>
  <c r="M1051" i="25"/>
  <c r="M1050" i="25"/>
  <c r="M1049" i="25"/>
  <c r="M118" i="25"/>
  <c r="M1048" i="25"/>
  <c r="M1047" i="25"/>
  <c r="M1046" i="25"/>
  <c r="M117" i="25"/>
  <c r="M1045" i="25"/>
  <c r="M1044" i="25"/>
  <c r="M1043" i="25"/>
  <c r="M1042" i="25"/>
  <c r="M1041" i="25"/>
  <c r="M1040" i="25"/>
  <c r="M1039" i="25"/>
  <c r="M1038" i="25"/>
  <c r="M1037" i="25"/>
  <c r="M116" i="25"/>
  <c r="M115" i="25"/>
  <c r="M1036" i="25"/>
  <c r="M1035" i="25"/>
  <c r="M1034" i="25"/>
  <c r="M1033" i="25"/>
  <c r="M55" i="25"/>
  <c r="M1032" i="25"/>
  <c r="M1031" i="25"/>
  <c r="M1030" i="25"/>
  <c r="M1029" i="25"/>
  <c r="M1028" i="25"/>
  <c r="M1027" i="25"/>
  <c r="M1026" i="25"/>
  <c r="M1025" i="25"/>
  <c r="M1024" i="25"/>
  <c r="M1023" i="25"/>
  <c r="M1022" i="25"/>
  <c r="M1021" i="25"/>
  <c r="M1020" i="25"/>
  <c r="M1019" i="25"/>
  <c r="M54" i="25"/>
  <c r="M1018" i="25"/>
  <c r="M1017" i="25"/>
  <c r="M1016" i="25"/>
  <c r="M1015" i="25"/>
  <c r="M1014" i="25"/>
  <c r="M1013" i="25"/>
  <c r="M46" i="25"/>
  <c r="M1012" i="25"/>
  <c r="M1011" i="25"/>
  <c r="M1010" i="25"/>
  <c r="M1009" i="25"/>
  <c r="M1008" i="25"/>
  <c r="M1007" i="25"/>
  <c r="M1006" i="25"/>
  <c r="M1005" i="25"/>
  <c r="M1004" i="25"/>
  <c r="M1003" i="25"/>
  <c r="M1002" i="25"/>
  <c r="M1001" i="25"/>
  <c r="M1000" i="25"/>
  <c r="M67" i="25"/>
  <c r="M999" i="25"/>
  <c r="M998" i="25"/>
  <c r="M997" i="25"/>
  <c r="M996" i="25"/>
  <c r="M995" i="25"/>
  <c r="M994" i="25"/>
  <c r="M993" i="25"/>
  <c r="M992" i="25"/>
  <c r="M991" i="25"/>
  <c r="M990" i="25"/>
  <c r="M989" i="25"/>
  <c r="M988" i="25"/>
  <c r="M987" i="25"/>
  <c r="M986" i="25"/>
  <c r="M985" i="25"/>
  <c r="M984" i="25"/>
  <c r="M983" i="25"/>
  <c r="M982" i="25"/>
  <c r="M981" i="25"/>
  <c r="M980" i="25"/>
  <c r="M114" i="25"/>
  <c r="M979" i="25"/>
  <c r="M978" i="25"/>
  <c r="M977" i="25"/>
  <c r="M976" i="25"/>
  <c r="M975" i="25"/>
  <c r="M974" i="25"/>
  <c r="M973" i="25"/>
  <c r="M972" i="25"/>
  <c r="M971" i="25"/>
  <c r="M970" i="25"/>
  <c r="M969" i="25"/>
  <c r="M968" i="25"/>
  <c r="M967" i="25"/>
  <c r="M966" i="25"/>
  <c r="M965" i="25"/>
  <c r="M964" i="25"/>
  <c r="M963" i="25"/>
  <c r="M962" i="25"/>
  <c r="M961" i="25"/>
  <c r="M960" i="25"/>
  <c r="M959" i="25"/>
  <c r="M958" i="25"/>
  <c r="M113" i="25"/>
  <c r="M957" i="25"/>
  <c r="M956" i="25"/>
  <c r="M955" i="25"/>
  <c r="M954" i="25"/>
  <c r="M953" i="25"/>
  <c r="M66" i="25"/>
  <c r="M952" i="25"/>
  <c r="M112" i="25"/>
  <c r="M951" i="25"/>
  <c r="M111" i="25"/>
  <c r="M950" i="25"/>
  <c r="M949" i="25"/>
  <c r="M948" i="25"/>
  <c r="M947" i="25"/>
  <c r="M946" i="25"/>
  <c r="M945" i="25"/>
  <c r="M944" i="25"/>
  <c r="M943" i="25"/>
  <c r="M942" i="25"/>
  <c r="M941" i="25"/>
  <c r="M940" i="25"/>
  <c r="M939" i="25"/>
  <c r="M938" i="25"/>
  <c r="M937" i="25"/>
  <c r="M936" i="25"/>
  <c r="M935" i="25"/>
  <c r="M934" i="25"/>
  <c r="M933" i="25"/>
  <c r="M932" i="25"/>
  <c r="M931" i="25"/>
  <c r="M930" i="25"/>
  <c r="M65" i="25"/>
  <c r="M110" i="25"/>
  <c r="M929" i="25"/>
  <c r="M928" i="25"/>
  <c r="M927" i="25"/>
  <c r="M926" i="25"/>
  <c r="M925" i="25"/>
  <c r="M109" i="25"/>
  <c r="M924" i="25"/>
  <c r="M923" i="25"/>
  <c r="M922" i="25"/>
  <c r="M108" i="25"/>
  <c r="M921" i="25"/>
  <c r="M920" i="25"/>
  <c r="M919" i="25"/>
  <c r="M918" i="25"/>
  <c r="M107" i="25"/>
  <c r="M917" i="25"/>
  <c r="M916" i="25"/>
  <c r="M915" i="25"/>
  <c r="M914" i="25"/>
  <c r="M913" i="25"/>
  <c r="M106" i="25"/>
  <c r="M912" i="25"/>
  <c r="M911" i="25"/>
  <c r="M910" i="25"/>
  <c r="M909" i="25"/>
  <c r="M908" i="25"/>
  <c r="M907" i="25"/>
  <c r="M906" i="25"/>
  <c r="M905" i="25"/>
  <c r="M904" i="25"/>
  <c r="M903" i="25"/>
  <c r="M902" i="25"/>
  <c r="M105" i="25"/>
  <c r="M901" i="25"/>
  <c r="M900" i="25"/>
  <c r="M899" i="25"/>
  <c r="M898" i="25"/>
  <c r="M897" i="25"/>
  <c r="M896" i="25"/>
  <c r="M895" i="25"/>
  <c r="M894" i="25"/>
  <c r="M893" i="25"/>
  <c r="M892" i="25"/>
  <c r="M891" i="25"/>
  <c r="M890" i="25"/>
  <c r="M889" i="25"/>
  <c r="M888" i="25"/>
  <c r="M887" i="25"/>
  <c r="M886" i="25"/>
  <c r="M885" i="25"/>
  <c r="M884" i="25"/>
  <c r="M883" i="25"/>
  <c r="M882" i="25"/>
  <c r="M104" i="25"/>
  <c r="M881" i="25"/>
  <c r="M880" i="25"/>
  <c r="M879" i="25"/>
  <c r="M878" i="25"/>
  <c r="M877" i="25"/>
  <c r="M876" i="25"/>
  <c r="M875" i="25"/>
  <c r="M874" i="25"/>
  <c r="M873" i="25"/>
  <c r="M872" i="25"/>
  <c r="M871" i="25"/>
  <c r="M870" i="25"/>
  <c r="M869" i="25"/>
  <c r="M868" i="25"/>
  <c r="M867" i="25"/>
  <c r="M866" i="25"/>
  <c r="M865" i="25"/>
  <c r="M864" i="25"/>
  <c r="M863" i="25"/>
  <c r="M862" i="25"/>
  <c r="M861" i="25"/>
  <c r="M860" i="25"/>
  <c r="M859" i="25"/>
  <c r="M103" i="25"/>
  <c r="M858" i="25"/>
  <c r="M857" i="25"/>
  <c r="M856" i="25"/>
  <c r="M855" i="25"/>
  <c r="M102" i="25"/>
  <c r="M854" i="25"/>
  <c r="M853" i="25"/>
  <c r="M852" i="25"/>
  <c r="M851" i="25"/>
  <c r="M101" i="25"/>
  <c r="M850" i="25"/>
  <c r="M849" i="25"/>
  <c r="M848" i="25"/>
  <c r="M847" i="25"/>
  <c r="M846" i="25"/>
  <c r="M845" i="25"/>
  <c r="M100" i="25"/>
  <c r="M844" i="25"/>
  <c r="M843" i="25"/>
  <c r="M99" i="25"/>
  <c r="M842" i="25"/>
  <c r="M841" i="25"/>
  <c r="M840" i="25"/>
  <c r="M98" i="25"/>
  <c r="M839" i="25"/>
  <c r="M838" i="25"/>
  <c r="M837" i="25"/>
  <c r="M836" i="25"/>
  <c r="M835" i="25"/>
  <c r="M834" i="25"/>
  <c r="M833" i="25"/>
  <c r="M832" i="25"/>
  <c r="M64" i="25"/>
  <c r="M831" i="25"/>
  <c r="M97" i="25"/>
  <c r="M830" i="25"/>
  <c r="M829" i="25"/>
  <c r="M828" i="25"/>
  <c r="M827" i="25"/>
  <c r="M826" i="25"/>
  <c r="M825" i="25"/>
  <c r="M824" i="25"/>
  <c r="M96" i="25"/>
  <c r="M823" i="25"/>
  <c r="M822" i="25"/>
  <c r="M821" i="25"/>
  <c r="M820" i="25"/>
  <c r="M819" i="25"/>
  <c r="M818" i="25"/>
  <c r="M817" i="25"/>
  <c r="M816" i="25"/>
  <c r="M815" i="25"/>
  <c r="M814" i="25"/>
  <c r="M813" i="25"/>
  <c r="M812" i="25"/>
  <c r="M811" i="25"/>
  <c r="M810" i="25"/>
  <c r="M809" i="25"/>
  <c r="M808" i="25"/>
  <c r="M807" i="25"/>
  <c r="M806" i="25"/>
  <c r="M805" i="25"/>
  <c r="M804" i="25"/>
  <c r="M803" i="25"/>
  <c r="M802" i="25"/>
  <c r="M801" i="25"/>
  <c r="M800" i="25"/>
  <c r="M63" i="25"/>
  <c r="M799" i="25"/>
  <c r="M95" i="25"/>
  <c r="M798" i="25"/>
  <c r="M797" i="25"/>
  <c r="M796" i="25"/>
  <c r="M795" i="25"/>
  <c r="M794" i="25"/>
  <c r="M793" i="25"/>
  <c r="M792" i="25"/>
  <c r="M791" i="25"/>
  <c r="M790" i="25"/>
  <c r="M789" i="25"/>
  <c r="M788" i="25"/>
  <c r="M787" i="25"/>
  <c r="M786" i="25"/>
  <c r="M785" i="25"/>
  <c r="M784" i="25"/>
  <c r="M94" i="25"/>
  <c r="M783" i="25"/>
  <c r="M782" i="25"/>
  <c r="M781" i="25"/>
  <c r="M780" i="25"/>
  <c r="M779" i="25"/>
  <c r="M778" i="25"/>
  <c r="M777" i="25"/>
  <c r="M93" i="25"/>
  <c r="M776" i="25"/>
  <c r="M775" i="25"/>
  <c r="M774" i="25"/>
  <c r="M92" i="25"/>
  <c r="M773" i="25"/>
  <c r="M772" i="25"/>
  <c r="M91" i="25"/>
  <c r="M771" i="25"/>
  <c r="M770" i="25"/>
  <c r="M90" i="25"/>
  <c r="M769" i="25"/>
  <c r="M62" i="25"/>
  <c r="M768" i="25"/>
  <c r="M767" i="25"/>
  <c r="M61" i="25"/>
  <c r="M766" i="25"/>
  <c r="M765" i="25"/>
  <c r="M764" i="25"/>
  <c r="M763" i="25"/>
  <c r="M762" i="25"/>
  <c r="M89" i="25"/>
  <c r="M761" i="25"/>
  <c r="M56" i="25"/>
  <c r="M760" i="25"/>
  <c r="M759" i="25"/>
  <c r="M758" i="25"/>
  <c r="M757" i="25"/>
  <c r="M756" i="25"/>
  <c r="M755" i="25"/>
  <c r="M754" i="25"/>
  <c r="M753" i="25"/>
  <c r="M752" i="25"/>
  <c r="M88" i="25"/>
  <c r="M751" i="25"/>
  <c r="M750" i="25"/>
  <c r="M749" i="25"/>
  <c r="M87" i="25"/>
  <c r="M748" i="25"/>
  <c r="M747" i="25"/>
  <c r="M60" i="25"/>
  <c r="M746" i="25"/>
  <c r="M745" i="25"/>
  <c r="M744" i="25"/>
  <c r="M743" i="25"/>
  <c r="M742" i="25"/>
  <c r="M59" i="25"/>
  <c r="M741" i="25"/>
  <c r="M58" i="25"/>
  <c r="M740" i="25"/>
  <c r="M739" i="25"/>
  <c r="M738" i="25"/>
  <c r="M737" i="25"/>
  <c r="M736" i="25"/>
  <c r="M735" i="25"/>
  <c r="M734" i="25"/>
  <c r="M733" i="25"/>
  <c r="M732" i="25"/>
  <c r="M731" i="25"/>
  <c r="M730" i="25"/>
  <c r="M86" i="25"/>
  <c r="M729" i="25"/>
  <c r="M728" i="25"/>
  <c r="M727" i="25"/>
  <c r="M726" i="25"/>
  <c r="M85" i="25"/>
  <c r="M725" i="25"/>
  <c r="M724" i="25"/>
  <c r="M723" i="25"/>
  <c r="M722" i="25"/>
  <c r="M721" i="25"/>
  <c r="M720" i="25"/>
  <c r="M719" i="25"/>
  <c r="M718" i="25"/>
  <c r="M717" i="25"/>
  <c r="M716" i="25"/>
  <c r="M715" i="25"/>
  <c r="M714" i="25"/>
  <c r="M52" i="25"/>
  <c r="M713" i="25"/>
  <c r="M84" i="25"/>
  <c r="M712" i="25"/>
  <c r="M711" i="25"/>
  <c r="M710" i="25"/>
  <c r="M709" i="25"/>
  <c r="M708" i="25"/>
  <c r="M707" i="25"/>
  <c r="M706" i="25"/>
  <c r="M705" i="25"/>
  <c r="M704" i="25"/>
  <c r="M703" i="25"/>
  <c r="M702" i="25"/>
  <c r="M701" i="25"/>
  <c r="M83" i="25"/>
  <c r="M49" i="25"/>
  <c r="M700" i="25"/>
  <c r="M699" i="25"/>
  <c r="M698" i="25"/>
  <c r="M697" i="25"/>
  <c r="M696" i="25"/>
  <c r="M695" i="25"/>
  <c r="M694" i="25"/>
  <c r="M82" i="25"/>
  <c r="M693" i="25"/>
  <c r="M692" i="25"/>
  <c r="M691" i="25"/>
  <c r="M690" i="25"/>
  <c r="M689" i="25"/>
  <c r="M688" i="25"/>
  <c r="M687" i="25"/>
  <c r="M686" i="25"/>
  <c r="M685" i="25"/>
  <c r="M684" i="25"/>
  <c r="M683" i="25"/>
  <c r="M682" i="25"/>
  <c r="M681" i="25"/>
  <c r="M680" i="25"/>
  <c r="M679" i="25"/>
  <c r="M678" i="25"/>
  <c r="M677" i="25"/>
  <c r="M676" i="25"/>
  <c r="M675" i="25"/>
  <c r="M81" i="25"/>
  <c r="M674" i="25"/>
  <c r="M673" i="25"/>
  <c r="M672" i="25"/>
  <c r="M671" i="25"/>
  <c r="M670" i="25"/>
  <c r="M669" i="25"/>
  <c r="M47" i="25"/>
  <c r="M80" i="25"/>
  <c r="M668" i="25"/>
  <c r="M667" i="25"/>
  <c r="M666" i="25"/>
  <c r="M665" i="25"/>
  <c r="M664" i="25"/>
  <c r="M663" i="25"/>
  <c r="M662" i="25"/>
  <c r="M661" i="25"/>
  <c r="M660" i="25"/>
  <c r="M659" i="25"/>
  <c r="M658" i="25"/>
  <c r="M657" i="25"/>
  <c r="M656" i="25"/>
  <c r="M655" i="25"/>
  <c r="M654" i="25"/>
  <c r="M653" i="25"/>
  <c r="M652" i="25"/>
  <c r="M651" i="25"/>
  <c r="M650" i="25"/>
  <c r="M649" i="25"/>
  <c r="M648" i="25"/>
  <c r="M647" i="25"/>
  <c r="M646" i="25"/>
  <c r="M645" i="25"/>
  <c r="M644" i="25"/>
  <c r="M643" i="25"/>
  <c r="M642" i="25"/>
  <c r="M641" i="25"/>
  <c r="M640" i="25"/>
  <c r="M639" i="25"/>
  <c r="M638" i="25"/>
  <c r="M637" i="25"/>
  <c r="M636" i="25"/>
  <c r="M635" i="25"/>
  <c r="M634" i="25"/>
  <c r="M633" i="25"/>
  <c r="M632" i="25"/>
  <c r="M631" i="25"/>
  <c r="M630" i="25"/>
  <c r="M629" i="25"/>
  <c r="M628" i="25"/>
  <c r="M627" i="25"/>
  <c r="M626" i="25"/>
  <c r="M625" i="25"/>
  <c r="M624" i="25"/>
  <c r="M623" i="25"/>
  <c r="M622" i="25"/>
  <c r="M621" i="25"/>
  <c r="M620" i="25"/>
  <c r="M619" i="25"/>
  <c r="M618" i="25"/>
  <c r="M617" i="25"/>
  <c r="M616" i="25"/>
  <c r="M615" i="25"/>
  <c r="M614" i="25"/>
  <c r="M613" i="25"/>
  <c r="M612" i="25"/>
  <c r="M611" i="25"/>
  <c r="M610" i="25"/>
  <c r="M609" i="25"/>
  <c r="M608" i="25"/>
  <c r="M607" i="25"/>
  <c r="M606" i="25"/>
  <c r="M605" i="25"/>
  <c r="M604" i="25"/>
  <c r="M603" i="25"/>
  <c r="M602" i="25"/>
  <c r="M601" i="25"/>
  <c r="M600" i="25"/>
  <c r="M599" i="25"/>
  <c r="M598" i="25"/>
  <c r="M597" i="25"/>
  <c r="M596" i="25"/>
  <c r="M595" i="25"/>
  <c r="M594" i="25"/>
  <c r="M593" i="25"/>
  <c r="M592" i="25"/>
  <c r="M591" i="25"/>
  <c r="M590" i="25"/>
  <c r="M589" i="25"/>
  <c r="M588" i="25"/>
  <c r="M587" i="25"/>
  <c r="M586" i="25"/>
  <c r="M585" i="25"/>
  <c r="M584" i="25"/>
  <c r="M583" i="25"/>
  <c r="M582" i="25"/>
  <c r="M581" i="25"/>
  <c r="M580" i="25"/>
  <c r="M579" i="25"/>
  <c r="M578" i="25"/>
  <c r="M577" i="25"/>
  <c r="M576" i="25"/>
  <c r="M575" i="25"/>
  <c r="M574" i="25"/>
  <c r="M573" i="25"/>
  <c r="M572" i="25"/>
  <c r="M571" i="25"/>
  <c r="M570" i="25"/>
  <c r="M569" i="25"/>
  <c r="M568" i="25"/>
  <c r="M567" i="25"/>
  <c r="M566" i="25"/>
  <c r="M565" i="25"/>
  <c r="M564" i="25"/>
  <c r="M563" i="25"/>
  <c r="M562" i="25"/>
  <c r="M561" i="25"/>
  <c r="M560" i="25"/>
  <c r="M559" i="25"/>
  <c r="M558" i="25"/>
  <c r="M557" i="25"/>
  <c r="M556" i="25"/>
  <c r="M555" i="25"/>
  <c r="M554" i="25"/>
  <c r="M553" i="25"/>
  <c r="M552" i="25"/>
  <c r="M551" i="25"/>
  <c r="M550" i="25"/>
  <c r="M549" i="25"/>
  <c r="M548" i="25"/>
  <c r="M547" i="25"/>
  <c r="M546" i="25"/>
  <c r="M545" i="25"/>
  <c r="M544" i="25"/>
  <c r="M543" i="25"/>
  <c r="M542" i="25"/>
  <c r="M541" i="25"/>
  <c r="M540" i="25"/>
  <c r="M539" i="25"/>
  <c r="M538" i="25"/>
  <c r="M537" i="25"/>
  <c r="M536" i="25"/>
  <c r="M535" i="25"/>
  <c r="M534" i="25"/>
  <c r="M533" i="25"/>
  <c r="M532" i="25"/>
  <c r="M531" i="25"/>
  <c r="M530" i="25"/>
  <c r="M529" i="25"/>
  <c r="M528" i="25"/>
  <c r="M527" i="25"/>
  <c r="M526" i="25"/>
  <c r="M525" i="25"/>
  <c r="M524" i="25"/>
  <c r="M523" i="25"/>
  <c r="M522" i="25"/>
  <c r="M521" i="25"/>
  <c r="M520" i="25"/>
  <c r="M519" i="25"/>
  <c r="M518" i="25"/>
  <c r="M517" i="25"/>
  <c r="M516" i="25"/>
  <c r="M515" i="25"/>
  <c r="M514" i="25"/>
  <c r="M513" i="25"/>
  <c r="M512" i="25"/>
  <c r="M511" i="25"/>
  <c r="M510" i="25"/>
  <c r="M509" i="25"/>
  <c r="M508" i="25"/>
  <c r="M507" i="25"/>
  <c r="M506" i="25"/>
  <c r="M505" i="25"/>
  <c r="M504" i="25"/>
  <c r="M503" i="25"/>
  <c r="M502" i="25"/>
  <c r="M501" i="25"/>
  <c r="M500" i="25"/>
  <c r="M499" i="25"/>
  <c r="M498" i="25"/>
  <c r="M497" i="25"/>
  <c r="M496" i="25"/>
  <c r="M495" i="25"/>
  <c r="M494" i="25"/>
  <c r="M493" i="25"/>
  <c r="M492" i="25"/>
  <c r="M491" i="25"/>
  <c r="M490" i="25"/>
  <c r="M489" i="25"/>
  <c r="M488" i="25"/>
  <c r="M487" i="25"/>
  <c r="M486" i="25"/>
  <c r="M485" i="25"/>
  <c r="M484" i="25"/>
  <c r="M483" i="25"/>
  <c r="M482" i="25"/>
  <c r="M481" i="25"/>
  <c r="M480" i="25"/>
  <c r="M479" i="25"/>
  <c r="M478" i="25"/>
  <c r="M477" i="25"/>
  <c r="M476" i="25"/>
  <c r="M475" i="25"/>
  <c r="M474" i="25"/>
  <c r="M473" i="25"/>
  <c r="M472" i="25"/>
  <c r="M471" i="25"/>
  <c r="M470" i="25"/>
  <c r="M469" i="25"/>
  <c r="M468" i="25"/>
  <c r="M467" i="25"/>
  <c r="M466" i="25"/>
  <c r="M465" i="25"/>
  <c r="M464" i="25"/>
  <c r="M463" i="25"/>
  <c r="M462" i="25"/>
  <c r="M461" i="25"/>
  <c r="M460" i="25"/>
  <c r="M459" i="25"/>
  <c r="M458" i="25"/>
  <c r="M457" i="25"/>
  <c r="M456" i="25"/>
  <c r="M455" i="25"/>
  <c r="M454" i="25"/>
  <c r="M453" i="25"/>
  <c r="M452" i="25"/>
  <c r="M451" i="25"/>
  <c r="M450" i="25"/>
  <c r="M449" i="25"/>
  <c r="M448" i="25"/>
  <c r="M447" i="25"/>
  <c r="M446" i="25"/>
  <c r="M445" i="25"/>
  <c r="M444" i="25"/>
  <c r="M443" i="25"/>
  <c r="M442" i="25"/>
  <c r="M441" i="25"/>
  <c r="M440" i="25"/>
  <c r="M439" i="25"/>
  <c r="M438" i="25"/>
  <c r="M437" i="25"/>
  <c r="M436" i="25"/>
  <c r="M435" i="25"/>
  <c r="M434" i="25"/>
  <c r="M433" i="25"/>
  <c r="M432" i="25"/>
  <c r="M431" i="25"/>
  <c r="M430" i="25"/>
  <c r="M429" i="25"/>
  <c r="M428" i="25"/>
  <c r="M427" i="25"/>
  <c r="M426" i="25"/>
  <c r="M425" i="25"/>
  <c r="M424" i="25"/>
  <c r="M423" i="25"/>
  <c r="M422" i="25"/>
  <c r="M421" i="25"/>
  <c r="M420" i="25"/>
  <c r="M419" i="25"/>
  <c r="M418" i="25"/>
  <c r="M57" i="25"/>
  <c r="M417" i="25"/>
  <c r="M416" i="25"/>
  <c r="M415" i="25"/>
  <c r="M79" i="25"/>
  <c r="M414" i="25"/>
  <c r="M413" i="25"/>
  <c r="M412" i="25"/>
  <c r="M411" i="25"/>
  <c r="M410" i="25"/>
  <c r="M409" i="25"/>
  <c r="M408" i="25"/>
  <c r="M407" i="25"/>
  <c r="M406" i="25"/>
  <c r="M405" i="25"/>
  <c r="M404" i="25"/>
  <c r="M403" i="25"/>
  <c r="M402" i="25"/>
  <c r="M401" i="25"/>
  <c r="M400" i="25"/>
  <c r="M399" i="25"/>
  <c r="M398" i="25"/>
  <c r="M397" i="25"/>
  <c r="M396" i="25"/>
  <c r="M395" i="25"/>
  <c r="M394" i="25"/>
  <c r="M393" i="25"/>
  <c r="M392" i="25"/>
  <c r="M391" i="25"/>
  <c r="M390" i="25"/>
  <c r="M389" i="25"/>
  <c r="M388" i="25"/>
  <c r="M387" i="25"/>
  <c r="M386" i="25"/>
  <c r="M385" i="25"/>
  <c r="M384" i="25"/>
  <c r="M383" i="25"/>
  <c r="M382" i="25"/>
  <c r="M381" i="25"/>
  <c r="M380" i="25"/>
  <c r="M379" i="25"/>
  <c r="M378" i="25"/>
  <c r="M377" i="25"/>
  <c r="M376" i="25"/>
  <c r="M375" i="25"/>
  <c r="M374" i="25"/>
  <c r="M373" i="25"/>
  <c r="M372" i="25"/>
  <c r="M371" i="25"/>
  <c r="M370" i="25"/>
  <c r="M369" i="25"/>
  <c r="M368" i="25"/>
  <c r="M367" i="25"/>
  <c r="M366" i="25"/>
  <c r="M365" i="25"/>
  <c r="M364" i="25"/>
  <c r="M363" i="25"/>
  <c r="M362" i="25"/>
  <c r="M361" i="25"/>
  <c r="M360" i="25"/>
  <c r="M359" i="25"/>
  <c r="M358" i="25"/>
  <c r="M357" i="25"/>
  <c r="M356" i="25"/>
  <c r="M355" i="25"/>
  <c r="M354" i="25"/>
  <c r="M353" i="25"/>
  <c r="M352" i="25"/>
  <c r="M351" i="25"/>
  <c r="M350" i="25"/>
  <c r="M349" i="25"/>
  <c r="M348" i="25"/>
  <c r="M347" i="25"/>
  <c r="M346" i="25"/>
  <c r="M345" i="25"/>
  <c r="M344" i="25"/>
  <c r="M343" i="25"/>
  <c r="M342" i="25"/>
  <c r="M341" i="25"/>
  <c r="M340" i="25"/>
  <c r="M339" i="25"/>
  <c r="M338" i="25"/>
  <c r="M78" i="25"/>
  <c r="M337" i="25"/>
  <c r="M336" i="25"/>
  <c r="M335" i="25"/>
  <c r="M334" i="25"/>
  <c r="M333" i="25"/>
  <c r="M332" i="25"/>
  <c r="M331" i="25"/>
  <c r="M330" i="25"/>
  <c r="M329" i="25"/>
  <c r="M328" i="25"/>
  <c r="M327" i="25"/>
  <c r="M326" i="25"/>
  <c r="M325" i="25"/>
  <c r="M324" i="25"/>
  <c r="M323" i="25"/>
  <c r="M322" i="25"/>
  <c r="M321" i="25"/>
  <c r="M77" i="25"/>
  <c r="M320" i="25"/>
  <c r="M319" i="25"/>
  <c r="M318" i="25"/>
  <c r="M317" i="25"/>
  <c r="M316" i="25"/>
  <c r="M315" i="25"/>
  <c r="M314" i="25"/>
  <c r="M313" i="25"/>
  <c r="M76" i="25"/>
  <c r="M312" i="25"/>
  <c r="M311" i="25"/>
  <c r="M310" i="25"/>
  <c r="M309" i="25"/>
  <c r="M308" i="25"/>
  <c r="M307" i="25"/>
  <c r="M306" i="25"/>
  <c r="M305" i="25"/>
  <c r="M304" i="25"/>
  <c r="M303" i="25"/>
  <c r="M302" i="25"/>
  <c r="M301" i="25"/>
  <c r="M300" i="25"/>
  <c r="M299" i="25"/>
  <c r="M298" i="25"/>
  <c r="M297" i="25"/>
  <c r="M296" i="25"/>
  <c r="M295" i="25"/>
  <c r="M294" i="25"/>
  <c r="M293" i="25"/>
  <c r="M292" i="25"/>
  <c r="M75" i="25"/>
  <c r="M291" i="25"/>
  <c r="M290" i="25"/>
  <c r="M289" i="25"/>
  <c r="M288" i="25"/>
  <c r="M287" i="25"/>
  <c r="M286" i="25"/>
  <c r="M285" i="25"/>
  <c r="M284" i="25"/>
  <c r="M283" i="25"/>
  <c r="M282" i="25"/>
  <c r="M281" i="25"/>
  <c r="M280" i="25"/>
  <c r="M279" i="25"/>
  <c r="M278" i="25"/>
  <c r="M277" i="25"/>
  <c r="M276" i="25"/>
  <c r="M275" i="25"/>
  <c r="M274" i="25"/>
  <c r="M273" i="25"/>
  <c r="M272" i="25"/>
  <c r="M271" i="25"/>
  <c r="M270" i="25"/>
  <c r="M269" i="25"/>
  <c r="M268" i="25"/>
  <c r="M267" i="25"/>
  <c r="M266" i="25"/>
  <c r="M265" i="25"/>
  <c r="M264" i="25"/>
  <c r="M263" i="25"/>
  <c r="M262" i="25"/>
  <c r="M261" i="25"/>
  <c r="M260" i="25"/>
  <c r="M259" i="25"/>
  <c r="M258" i="25"/>
  <c r="M257" i="25"/>
  <c r="M256" i="25"/>
  <c r="M255" i="25"/>
  <c r="M74" i="25"/>
  <c r="M254" i="25"/>
  <c r="M253" i="25"/>
  <c r="M252" i="25"/>
  <c r="M251" i="25"/>
  <c r="M250" i="25"/>
  <c r="M249" i="25"/>
  <c r="M248" i="25"/>
  <c r="M247" i="25"/>
  <c r="M246" i="25"/>
  <c r="M245" i="25"/>
  <c r="M244" i="25"/>
  <c r="M243" i="25"/>
  <c r="M242" i="25"/>
  <c r="M241" i="25"/>
  <c r="M240" i="25"/>
  <c r="M239" i="25"/>
  <c r="M238" i="25"/>
  <c r="M237" i="25"/>
  <c r="M236" i="25"/>
  <c r="M235" i="25"/>
  <c r="M234" i="25"/>
  <c r="M233" i="25"/>
  <c r="M232" i="25"/>
  <c r="M231" i="25"/>
  <c r="M230" i="25"/>
  <c r="M229" i="25"/>
  <c r="M228" i="25"/>
  <c r="M227" i="25"/>
  <c r="M226" i="25"/>
  <c r="M225" i="25"/>
  <c r="M224" i="25"/>
  <c r="M223" i="25"/>
  <c r="M222" i="25"/>
  <c r="M221" i="25"/>
  <c r="M220" i="25"/>
  <c r="M219" i="25"/>
  <c r="M218" i="25"/>
  <c r="M217" i="25"/>
  <c r="M216" i="25"/>
  <c r="M215" i="25"/>
  <c r="M214" i="25"/>
  <c r="M213" i="25"/>
  <c r="M212" i="25"/>
  <c r="M211" i="25"/>
  <c r="M210" i="25"/>
  <c r="M209" i="25"/>
  <c r="M208" i="25"/>
  <c r="M207" i="25"/>
  <c r="M206" i="25"/>
  <c r="M205" i="25"/>
  <c r="M204" i="25"/>
  <c r="M73" i="25"/>
  <c r="M203" i="25"/>
  <c r="M202" i="25"/>
  <c r="M201" i="25"/>
  <c r="M200" i="25"/>
  <c r="M199" i="25"/>
  <c r="M198" i="25"/>
  <c r="M197" i="25"/>
  <c r="M196" i="25"/>
  <c r="M195" i="25"/>
  <c r="M194" i="25"/>
  <c r="M193" i="25"/>
  <c r="M45" i="25"/>
  <c r="M192" i="25"/>
  <c r="M191" i="25"/>
  <c r="M190" i="25"/>
  <c r="M189" i="25"/>
  <c r="M188" i="25"/>
  <c r="M187" i="25"/>
  <c r="M186" i="25"/>
  <c r="M185" i="25"/>
  <c r="M184" i="25"/>
  <c r="M183" i="25"/>
  <c r="M182" i="25"/>
  <c r="M181" i="25"/>
  <c r="M72" i="25"/>
  <c r="M180" i="25"/>
  <c r="M179" i="25"/>
  <c r="M178" i="25"/>
  <c r="M177" i="25"/>
  <c r="M176" i="25"/>
  <c r="M175" i="25"/>
  <c r="M174" i="25"/>
  <c r="M173" i="25"/>
  <c r="M172" i="25"/>
  <c r="M171" i="25"/>
  <c r="M170" i="25"/>
  <c r="M169" i="25"/>
  <c r="M168" i="25"/>
  <c r="M167" i="25"/>
  <c r="M166" i="25"/>
  <c r="M165" i="25"/>
  <c r="M164" i="25"/>
  <c r="M163" i="25"/>
  <c r="M162" i="25"/>
  <c r="M161" i="25"/>
  <c r="M160" i="25"/>
  <c r="M159" i="25"/>
  <c r="M158" i="25"/>
  <c r="M157" i="25"/>
  <c r="M156" i="25"/>
  <c r="M155" i="25"/>
  <c r="M154" i="25"/>
  <c r="M71" i="25"/>
  <c r="M153" i="25"/>
  <c r="M152" i="25"/>
  <c r="M151" i="25"/>
  <c r="M150" i="25"/>
  <c r="M149" i="25"/>
  <c r="M148" i="25"/>
  <c r="M147" i="25"/>
  <c r="M146" i="25"/>
  <c r="M145" i="25"/>
  <c r="M144" i="25"/>
  <c r="M143" i="25"/>
  <c r="M142" i="25"/>
  <c r="M141" i="25"/>
  <c r="M140" i="25"/>
  <c r="M139" i="25"/>
  <c r="M138" i="25"/>
  <c r="M137" i="25"/>
  <c r="M136" i="25"/>
  <c r="M135" i="25"/>
  <c r="M134" i="25"/>
  <c r="M133" i="25"/>
  <c r="M132" i="25"/>
  <c r="M131" i="25"/>
  <c r="M130" i="25"/>
  <c r="M129" i="25"/>
  <c r="M128" i="25"/>
  <c r="M127" i="25"/>
  <c r="M126" i="25"/>
  <c r="M125" i="25"/>
  <c r="M42" i="25"/>
  <c r="H43" i="25"/>
  <c r="H44" i="25"/>
  <c r="H45" i="25"/>
  <c r="H46" i="25"/>
  <c r="H47" i="25"/>
  <c r="H48" i="25"/>
  <c r="H49" i="25"/>
  <c r="H50" i="25"/>
  <c r="H51" i="25"/>
  <c r="H52" i="25"/>
  <c r="H53" i="25"/>
  <c r="H54" i="25"/>
  <c r="H55" i="25"/>
  <c r="H56" i="25"/>
  <c r="H57" i="25"/>
  <c r="H58" i="25"/>
  <c r="H59" i="25"/>
  <c r="H60" i="25"/>
  <c r="H61" i="25"/>
  <c r="H62" i="25"/>
  <c r="H63" i="25"/>
  <c r="H64" i="25"/>
  <c r="H65" i="25"/>
  <c r="H66" i="25"/>
  <c r="H67" i="25"/>
  <c r="H68" i="25"/>
  <c r="H69" i="25"/>
  <c r="H70" i="25"/>
  <c r="H71" i="25"/>
  <c r="H72" i="25"/>
  <c r="H73" i="25"/>
  <c r="H74" i="25"/>
  <c r="H75" i="25"/>
  <c r="H76" i="25"/>
  <c r="H77" i="25"/>
  <c r="H78" i="25"/>
  <c r="H79" i="25"/>
  <c r="H80" i="25"/>
  <c r="H81" i="25"/>
  <c r="H82" i="25"/>
  <c r="H83" i="25"/>
  <c r="H84" i="25"/>
  <c r="H85" i="25"/>
  <c r="H86" i="25"/>
  <c r="H87" i="25"/>
  <c r="H88" i="25"/>
  <c r="H89" i="25"/>
  <c r="H90" i="25"/>
  <c r="H91" i="25"/>
  <c r="H92" i="25"/>
  <c r="H93" i="25"/>
  <c r="H94" i="25"/>
  <c r="H95" i="25"/>
  <c r="H96" i="25"/>
  <c r="H97" i="25"/>
  <c r="H98" i="25"/>
  <c r="H99" i="25"/>
  <c r="H100" i="25"/>
  <c r="H101" i="25"/>
  <c r="H102" i="25"/>
  <c r="H103" i="25"/>
  <c r="H104" i="25"/>
  <c r="H105" i="25"/>
  <c r="H106" i="25"/>
  <c r="H107" i="25"/>
  <c r="H108" i="25"/>
  <c r="H109" i="25"/>
  <c r="H110" i="25"/>
  <c r="H111" i="25"/>
  <c r="H112" i="25"/>
  <c r="H113" i="25"/>
  <c r="H114" i="25"/>
  <c r="H115" i="25"/>
  <c r="H116" i="25"/>
  <c r="H117" i="25"/>
  <c r="H118" i="25"/>
  <c r="H119" i="25"/>
  <c r="H120" i="25"/>
  <c r="H121" i="25"/>
  <c r="H122" i="25"/>
  <c r="H123" i="25"/>
  <c r="H124" i="25"/>
  <c r="H125" i="25"/>
  <c r="H126" i="25"/>
  <c r="H127" i="25"/>
  <c r="H128" i="25"/>
  <c r="H129" i="25"/>
  <c r="H130" i="25"/>
  <c r="H131" i="25"/>
  <c r="H132" i="25"/>
  <c r="H133" i="25"/>
  <c r="H134" i="25"/>
  <c r="H135" i="25"/>
  <c r="H136" i="25"/>
  <c r="H137" i="25"/>
  <c r="H138" i="25"/>
  <c r="H139" i="25"/>
  <c r="H140" i="25"/>
  <c r="H141" i="25"/>
  <c r="H142" i="25"/>
  <c r="H143" i="25"/>
  <c r="H144" i="25"/>
  <c r="H145" i="25"/>
  <c r="H146" i="25"/>
  <c r="H147" i="25"/>
  <c r="H148" i="25"/>
  <c r="H149" i="25"/>
  <c r="H150" i="25"/>
  <c r="H151" i="25"/>
  <c r="H152" i="25"/>
  <c r="H153" i="25"/>
  <c r="H154" i="25"/>
  <c r="H155" i="25"/>
  <c r="H156" i="25"/>
  <c r="H157" i="25"/>
  <c r="H158" i="25"/>
  <c r="H159" i="25"/>
  <c r="H160" i="25"/>
  <c r="H161" i="25"/>
  <c r="H162" i="25"/>
  <c r="H163" i="25"/>
  <c r="H164" i="25"/>
  <c r="H165" i="25"/>
  <c r="H166" i="25"/>
  <c r="H167" i="25"/>
  <c r="H168" i="25"/>
  <c r="H169" i="25"/>
  <c r="H170" i="25"/>
  <c r="H171" i="25"/>
  <c r="H172" i="25"/>
  <c r="H173" i="25"/>
  <c r="H174" i="25"/>
  <c r="H175" i="25"/>
  <c r="H176" i="25"/>
  <c r="H177" i="25"/>
  <c r="H178" i="25"/>
  <c r="H179" i="25"/>
  <c r="H180" i="25"/>
  <c r="H181" i="25"/>
  <c r="H182" i="25"/>
  <c r="H183" i="25"/>
  <c r="H184" i="25"/>
  <c r="H185" i="25"/>
  <c r="H186" i="25"/>
  <c r="H187" i="25"/>
  <c r="H188" i="25"/>
  <c r="H189" i="25"/>
  <c r="H190" i="25"/>
  <c r="H191" i="25"/>
  <c r="H192" i="25"/>
  <c r="H193" i="25"/>
  <c r="H194" i="25"/>
  <c r="H195" i="25"/>
  <c r="H196" i="25"/>
  <c r="H197" i="25"/>
  <c r="H198" i="25"/>
  <c r="H199" i="25"/>
  <c r="H200" i="25"/>
  <c r="H201" i="25"/>
  <c r="H202" i="25"/>
  <c r="H203" i="25"/>
  <c r="H204" i="25"/>
  <c r="H205" i="25"/>
  <c r="H206" i="25"/>
  <c r="H207" i="25"/>
  <c r="H208" i="25"/>
  <c r="H209" i="25"/>
  <c r="H210" i="25"/>
  <c r="H211" i="25"/>
  <c r="H212" i="25"/>
  <c r="H213" i="25"/>
  <c r="H214" i="25"/>
  <c r="H215" i="25"/>
  <c r="H216" i="25"/>
  <c r="H217" i="25"/>
  <c r="H218" i="25"/>
  <c r="H219" i="25"/>
  <c r="H220" i="25"/>
  <c r="H221" i="25"/>
  <c r="H222" i="25"/>
  <c r="H223" i="25"/>
  <c r="H224" i="25"/>
  <c r="H225" i="25"/>
  <c r="H226" i="25"/>
  <c r="H227" i="25"/>
  <c r="H228" i="25"/>
  <c r="H229" i="25"/>
  <c r="H230" i="25"/>
  <c r="H231" i="25"/>
  <c r="H232" i="25"/>
  <c r="H233" i="25"/>
  <c r="H234" i="25"/>
  <c r="H235" i="25"/>
  <c r="H236" i="25"/>
  <c r="H237" i="25"/>
  <c r="H238" i="25"/>
  <c r="H239" i="25"/>
  <c r="H240" i="25"/>
  <c r="H241" i="25"/>
  <c r="H242" i="25"/>
  <c r="H243" i="25"/>
  <c r="H244" i="25"/>
  <c r="H245" i="25"/>
  <c r="H246" i="25"/>
  <c r="H247" i="25"/>
  <c r="H248" i="25"/>
  <c r="H249" i="25"/>
  <c r="H250" i="25"/>
  <c r="H251" i="25"/>
  <c r="H252" i="25"/>
  <c r="H253" i="25"/>
  <c r="H254" i="25"/>
  <c r="H255" i="25"/>
  <c r="H256" i="25"/>
  <c r="H257" i="25"/>
  <c r="H258" i="25"/>
  <c r="H259" i="25"/>
  <c r="H260" i="25"/>
  <c r="H261" i="25"/>
  <c r="H262" i="25"/>
  <c r="H263" i="25"/>
  <c r="H264" i="25"/>
  <c r="H265" i="25"/>
  <c r="H266" i="25"/>
  <c r="H267" i="25"/>
  <c r="H268" i="25"/>
  <c r="H269" i="25"/>
  <c r="H270" i="25"/>
  <c r="H271" i="25"/>
  <c r="H272" i="25"/>
  <c r="H273" i="25"/>
  <c r="H274" i="25"/>
  <c r="H275" i="25"/>
  <c r="H276" i="25"/>
  <c r="H277" i="25"/>
  <c r="H278" i="25"/>
  <c r="H279" i="25"/>
  <c r="H280" i="25"/>
  <c r="H281" i="25"/>
  <c r="H282" i="25"/>
  <c r="H283" i="25"/>
  <c r="H284" i="25"/>
  <c r="H285" i="25"/>
  <c r="H286" i="25"/>
  <c r="H287" i="25"/>
  <c r="H288" i="25"/>
  <c r="H289" i="25"/>
  <c r="H290" i="25"/>
  <c r="H291" i="25"/>
  <c r="H292" i="25"/>
  <c r="H293" i="25"/>
  <c r="H294" i="25"/>
  <c r="H295" i="25"/>
  <c r="H296" i="25"/>
  <c r="H297" i="25"/>
  <c r="H298" i="25"/>
  <c r="H299" i="25"/>
  <c r="H300" i="25"/>
  <c r="H301" i="25"/>
  <c r="H302" i="25"/>
  <c r="H303" i="25"/>
  <c r="H304" i="25"/>
  <c r="H305" i="25"/>
  <c r="H306" i="25"/>
  <c r="H307" i="25"/>
  <c r="H308" i="25"/>
  <c r="H309" i="25"/>
  <c r="H310" i="25"/>
  <c r="H311" i="25"/>
  <c r="H312" i="25"/>
  <c r="H313" i="25"/>
  <c r="H314" i="25"/>
  <c r="H315" i="25"/>
  <c r="H316" i="25"/>
  <c r="H317" i="25"/>
  <c r="H318" i="25"/>
  <c r="H319" i="25"/>
  <c r="H320" i="25"/>
  <c r="H321" i="25"/>
  <c r="H322" i="25"/>
  <c r="H323" i="25"/>
  <c r="H324" i="25"/>
  <c r="H325" i="25"/>
  <c r="H326" i="25"/>
  <c r="H327" i="25"/>
  <c r="H328" i="25"/>
  <c r="H329" i="25"/>
  <c r="H330" i="25"/>
  <c r="H331" i="25"/>
  <c r="H332" i="25"/>
  <c r="H333" i="25"/>
  <c r="H334" i="25"/>
  <c r="H335" i="25"/>
  <c r="H336" i="25"/>
  <c r="H337" i="25"/>
  <c r="H338" i="25"/>
  <c r="H339" i="25"/>
  <c r="H340" i="25"/>
  <c r="H341" i="25"/>
  <c r="H342" i="25"/>
  <c r="H343" i="25"/>
  <c r="H344" i="25"/>
  <c r="H345" i="25"/>
  <c r="H346" i="25"/>
  <c r="H347" i="25"/>
  <c r="H348" i="25"/>
  <c r="H349" i="25"/>
  <c r="H350" i="25"/>
  <c r="H351" i="25"/>
  <c r="H352" i="25"/>
  <c r="H353" i="25"/>
  <c r="H354" i="25"/>
  <c r="H355" i="25"/>
  <c r="H356" i="25"/>
  <c r="H357" i="25"/>
  <c r="H358" i="25"/>
  <c r="H359" i="25"/>
  <c r="H360" i="25"/>
  <c r="H361" i="25"/>
  <c r="H362" i="25"/>
  <c r="H363" i="25"/>
  <c r="H364" i="25"/>
  <c r="H365" i="25"/>
  <c r="H366" i="25"/>
  <c r="H367" i="25"/>
  <c r="H368" i="25"/>
  <c r="H369" i="25"/>
  <c r="H370" i="25"/>
  <c r="H371" i="25"/>
  <c r="H372" i="25"/>
  <c r="H373" i="25"/>
  <c r="H374" i="25"/>
  <c r="H375" i="25"/>
  <c r="H376" i="25"/>
  <c r="H377" i="25"/>
  <c r="H378" i="25"/>
  <c r="H379" i="25"/>
  <c r="H380" i="25"/>
  <c r="H381" i="25"/>
  <c r="H382" i="25"/>
  <c r="H383" i="25"/>
  <c r="H384" i="25"/>
  <c r="H385" i="25"/>
  <c r="H386" i="25"/>
  <c r="H387" i="25"/>
  <c r="H388" i="25"/>
  <c r="H389" i="25"/>
  <c r="H390" i="25"/>
  <c r="H391" i="25"/>
  <c r="H392" i="25"/>
  <c r="H393" i="25"/>
  <c r="H394" i="25"/>
  <c r="H395" i="25"/>
  <c r="H396" i="25"/>
  <c r="H397" i="25"/>
  <c r="H398" i="25"/>
  <c r="H399" i="25"/>
  <c r="H400" i="25"/>
  <c r="H401" i="25"/>
  <c r="H402" i="25"/>
  <c r="H403" i="25"/>
  <c r="H404" i="25"/>
  <c r="H405" i="25"/>
  <c r="H406" i="25"/>
  <c r="H407" i="25"/>
  <c r="H408" i="25"/>
  <c r="H409" i="25"/>
  <c r="H410" i="25"/>
  <c r="H411" i="25"/>
  <c r="H412" i="25"/>
  <c r="H413" i="25"/>
  <c r="H414" i="25"/>
  <c r="H415" i="25"/>
  <c r="H416" i="25"/>
  <c r="H417" i="25"/>
  <c r="H418" i="25"/>
  <c r="H419" i="25"/>
  <c r="H420" i="25"/>
  <c r="H421" i="25"/>
  <c r="H422" i="25"/>
  <c r="H423" i="25"/>
  <c r="H424" i="25"/>
  <c r="H425" i="25"/>
  <c r="H426" i="25"/>
  <c r="H427" i="25"/>
  <c r="H428" i="25"/>
  <c r="H429" i="25"/>
  <c r="H430" i="25"/>
  <c r="H431" i="25"/>
  <c r="H432" i="25"/>
  <c r="H433" i="25"/>
  <c r="H434" i="25"/>
  <c r="H435" i="25"/>
  <c r="H436" i="25"/>
  <c r="H437" i="25"/>
  <c r="H438" i="25"/>
  <c r="H439" i="25"/>
  <c r="H440" i="25"/>
  <c r="H441" i="25"/>
  <c r="H442" i="25"/>
  <c r="H443" i="25"/>
  <c r="H444" i="25"/>
  <c r="H445" i="25"/>
  <c r="H446" i="25"/>
  <c r="H447" i="25"/>
  <c r="H448" i="25"/>
  <c r="H449" i="25"/>
  <c r="H450" i="25"/>
  <c r="H451" i="25"/>
  <c r="H452" i="25"/>
  <c r="H453" i="25"/>
  <c r="H454" i="25"/>
  <c r="H455" i="25"/>
  <c r="H456" i="25"/>
  <c r="H457" i="25"/>
  <c r="H458" i="25"/>
  <c r="H459" i="25"/>
  <c r="H460" i="25"/>
  <c r="H461" i="25"/>
  <c r="H462" i="25"/>
  <c r="H463" i="25"/>
  <c r="H464" i="25"/>
  <c r="H465" i="25"/>
  <c r="H466" i="25"/>
  <c r="H467" i="25"/>
  <c r="H468" i="25"/>
  <c r="H469" i="25"/>
  <c r="H470" i="25"/>
  <c r="H471" i="25"/>
  <c r="H472" i="25"/>
  <c r="H473" i="25"/>
  <c r="H474" i="25"/>
  <c r="H475" i="25"/>
  <c r="H476" i="25"/>
  <c r="H477" i="25"/>
  <c r="H478" i="25"/>
  <c r="H479" i="25"/>
  <c r="H480" i="25"/>
  <c r="H481" i="25"/>
  <c r="H482" i="25"/>
  <c r="H483" i="25"/>
  <c r="H484" i="25"/>
  <c r="H485" i="25"/>
  <c r="H486" i="25"/>
  <c r="H487" i="25"/>
  <c r="H488" i="25"/>
  <c r="H489" i="25"/>
  <c r="H490" i="25"/>
  <c r="H491" i="25"/>
  <c r="H492" i="25"/>
  <c r="H493" i="25"/>
  <c r="H494" i="25"/>
  <c r="H495" i="25"/>
  <c r="H496" i="25"/>
  <c r="H497" i="25"/>
  <c r="H498" i="25"/>
  <c r="H499" i="25"/>
  <c r="H500" i="25"/>
  <c r="H501" i="25"/>
  <c r="H502" i="25"/>
  <c r="H503" i="25"/>
  <c r="H504" i="25"/>
  <c r="H505" i="25"/>
  <c r="H506" i="25"/>
  <c r="H507" i="25"/>
  <c r="H508" i="25"/>
  <c r="H509" i="25"/>
  <c r="H510" i="25"/>
  <c r="H511" i="25"/>
  <c r="H512" i="25"/>
  <c r="H513" i="25"/>
  <c r="H514" i="25"/>
  <c r="H515" i="25"/>
  <c r="H516" i="25"/>
  <c r="H517" i="25"/>
  <c r="H518" i="25"/>
  <c r="H519" i="25"/>
  <c r="H520" i="25"/>
  <c r="H521" i="25"/>
  <c r="H522" i="25"/>
  <c r="H523" i="25"/>
  <c r="H524" i="25"/>
  <c r="H525" i="25"/>
  <c r="H526" i="25"/>
  <c r="H527" i="25"/>
  <c r="H528" i="25"/>
  <c r="H529" i="25"/>
  <c r="H530" i="25"/>
  <c r="H531" i="25"/>
  <c r="H532" i="25"/>
  <c r="H533" i="25"/>
  <c r="H534" i="25"/>
  <c r="H535" i="25"/>
  <c r="H536" i="25"/>
  <c r="H537" i="25"/>
  <c r="H538" i="25"/>
  <c r="H539" i="25"/>
  <c r="H540" i="25"/>
  <c r="H541" i="25"/>
  <c r="H542" i="25"/>
  <c r="H543" i="25"/>
  <c r="H544" i="25"/>
  <c r="H545" i="25"/>
  <c r="H546" i="25"/>
  <c r="H547" i="25"/>
  <c r="H548" i="25"/>
  <c r="H549" i="25"/>
  <c r="H550" i="25"/>
  <c r="H551" i="25"/>
  <c r="H552" i="25"/>
  <c r="H553" i="25"/>
  <c r="H554" i="25"/>
  <c r="H555" i="25"/>
  <c r="H556" i="25"/>
  <c r="H557" i="25"/>
  <c r="H558" i="25"/>
  <c r="H559" i="25"/>
  <c r="H560" i="25"/>
  <c r="H561" i="25"/>
  <c r="H562" i="25"/>
  <c r="H563" i="25"/>
  <c r="H564" i="25"/>
  <c r="H565" i="25"/>
  <c r="H566" i="25"/>
  <c r="H567" i="25"/>
  <c r="H568" i="25"/>
  <c r="H569" i="25"/>
  <c r="H570" i="25"/>
  <c r="H571" i="25"/>
  <c r="H572" i="25"/>
  <c r="H573" i="25"/>
  <c r="H574" i="25"/>
  <c r="H575" i="25"/>
  <c r="H576" i="25"/>
  <c r="H577" i="25"/>
  <c r="H578" i="25"/>
  <c r="H579" i="25"/>
  <c r="H580" i="25"/>
  <c r="H581" i="25"/>
  <c r="H582" i="25"/>
  <c r="H583" i="25"/>
  <c r="H584" i="25"/>
  <c r="H585" i="25"/>
  <c r="H586" i="25"/>
  <c r="H587" i="25"/>
  <c r="H588" i="25"/>
  <c r="H589" i="25"/>
  <c r="H590" i="25"/>
  <c r="H591" i="25"/>
  <c r="H592" i="25"/>
  <c r="H593" i="25"/>
  <c r="H594" i="25"/>
  <c r="H595" i="25"/>
  <c r="H596" i="25"/>
  <c r="H597" i="25"/>
  <c r="H598" i="25"/>
  <c r="H599" i="25"/>
  <c r="H600" i="25"/>
  <c r="H601" i="25"/>
  <c r="H602" i="25"/>
  <c r="H603" i="25"/>
  <c r="H604" i="25"/>
  <c r="H605" i="25"/>
  <c r="H606" i="25"/>
  <c r="H607" i="25"/>
  <c r="H608" i="25"/>
  <c r="H609" i="25"/>
  <c r="H610" i="25"/>
  <c r="H611" i="25"/>
  <c r="H612" i="25"/>
  <c r="H613" i="25"/>
  <c r="H614" i="25"/>
  <c r="H615" i="25"/>
  <c r="H616" i="25"/>
  <c r="H617" i="25"/>
  <c r="H618" i="25"/>
  <c r="H619" i="25"/>
  <c r="H620" i="25"/>
  <c r="H621" i="25"/>
  <c r="H622" i="25"/>
  <c r="H623" i="25"/>
  <c r="H624" i="25"/>
  <c r="H625" i="25"/>
  <c r="H626" i="25"/>
  <c r="H627" i="25"/>
  <c r="H628" i="25"/>
  <c r="H629" i="25"/>
  <c r="H630" i="25"/>
  <c r="H631" i="25"/>
  <c r="H632" i="25"/>
  <c r="H633" i="25"/>
  <c r="H634" i="25"/>
  <c r="H635" i="25"/>
  <c r="H636" i="25"/>
  <c r="H637" i="25"/>
  <c r="H638" i="25"/>
  <c r="H639" i="25"/>
  <c r="H640" i="25"/>
  <c r="H641" i="25"/>
  <c r="H642" i="25"/>
  <c r="H643" i="25"/>
  <c r="H644" i="25"/>
  <c r="H645" i="25"/>
  <c r="H646" i="25"/>
  <c r="H647" i="25"/>
  <c r="H648" i="25"/>
  <c r="H649" i="25"/>
  <c r="H650" i="25"/>
  <c r="H651" i="25"/>
  <c r="H652" i="25"/>
  <c r="H653" i="25"/>
  <c r="H654" i="25"/>
  <c r="H655" i="25"/>
  <c r="H656" i="25"/>
  <c r="H657" i="25"/>
  <c r="H658" i="25"/>
  <c r="H659" i="25"/>
  <c r="H660" i="25"/>
  <c r="H661" i="25"/>
  <c r="H662" i="25"/>
  <c r="H663" i="25"/>
  <c r="H664" i="25"/>
  <c r="H665" i="25"/>
  <c r="H666" i="25"/>
  <c r="H667" i="25"/>
  <c r="H668" i="25"/>
  <c r="H669" i="25"/>
  <c r="H670" i="25"/>
  <c r="H671" i="25"/>
  <c r="H672" i="25"/>
  <c r="H673" i="25"/>
  <c r="H674" i="25"/>
  <c r="H675" i="25"/>
  <c r="H676" i="25"/>
  <c r="H677" i="25"/>
  <c r="H678" i="25"/>
  <c r="H679" i="25"/>
  <c r="H680" i="25"/>
  <c r="H681" i="25"/>
  <c r="H682" i="25"/>
  <c r="H683" i="25"/>
  <c r="H684" i="25"/>
  <c r="H685" i="25"/>
  <c r="H686" i="25"/>
  <c r="H687" i="25"/>
  <c r="H688" i="25"/>
  <c r="H689" i="25"/>
  <c r="H690" i="25"/>
  <c r="H691" i="25"/>
  <c r="H692" i="25"/>
  <c r="H693" i="25"/>
  <c r="H694" i="25"/>
  <c r="H695" i="25"/>
  <c r="H696" i="25"/>
  <c r="H697" i="25"/>
  <c r="H698" i="25"/>
  <c r="H699" i="25"/>
  <c r="H700" i="25"/>
  <c r="H701" i="25"/>
  <c r="H702" i="25"/>
  <c r="H703" i="25"/>
  <c r="H704" i="25"/>
  <c r="H705" i="25"/>
  <c r="H706" i="25"/>
  <c r="H707" i="25"/>
  <c r="H708" i="25"/>
  <c r="H709" i="25"/>
  <c r="H710" i="25"/>
  <c r="H711" i="25"/>
  <c r="H712" i="25"/>
  <c r="H713" i="25"/>
  <c r="H714" i="25"/>
  <c r="H715" i="25"/>
  <c r="H716" i="25"/>
  <c r="H717" i="25"/>
  <c r="H718" i="25"/>
  <c r="H719" i="25"/>
  <c r="H720" i="25"/>
  <c r="H721" i="25"/>
  <c r="H722" i="25"/>
  <c r="H723" i="25"/>
  <c r="H724" i="25"/>
  <c r="H725" i="25"/>
  <c r="H726" i="25"/>
  <c r="H727" i="25"/>
  <c r="H728" i="25"/>
  <c r="H729" i="25"/>
  <c r="H730" i="25"/>
  <c r="H731" i="25"/>
  <c r="H732" i="25"/>
  <c r="H733" i="25"/>
  <c r="H734" i="25"/>
  <c r="H735" i="25"/>
  <c r="H736" i="25"/>
  <c r="H737" i="25"/>
  <c r="H738" i="25"/>
  <c r="H739" i="25"/>
  <c r="H740" i="25"/>
  <c r="H741" i="25"/>
  <c r="H742" i="25"/>
  <c r="H743" i="25"/>
  <c r="H744" i="25"/>
  <c r="H745" i="25"/>
  <c r="H746" i="25"/>
  <c r="H747" i="25"/>
  <c r="H748" i="25"/>
  <c r="H749" i="25"/>
  <c r="H750" i="25"/>
  <c r="H751" i="25"/>
  <c r="H752" i="25"/>
  <c r="H753" i="25"/>
  <c r="H754" i="25"/>
  <c r="H755" i="25"/>
  <c r="H756" i="25"/>
  <c r="H757" i="25"/>
  <c r="H758" i="25"/>
  <c r="H759" i="25"/>
  <c r="H760" i="25"/>
  <c r="H761" i="25"/>
  <c r="H762" i="25"/>
  <c r="H763" i="25"/>
  <c r="H764" i="25"/>
  <c r="H765" i="25"/>
  <c r="H766" i="25"/>
  <c r="H767" i="25"/>
  <c r="H768" i="25"/>
  <c r="H769" i="25"/>
  <c r="H770" i="25"/>
  <c r="H771" i="25"/>
  <c r="H772" i="25"/>
  <c r="H773" i="25"/>
  <c r="H774" i="25"/>
  <c r="H775" i="25"/>
  <c r="H776" i="25"/>
  <c r="H777" i="25"/>
  <c r="H778" i="25"/>
  <c r="H779" i="25"/>
  <c r="H780" i="25"/>
  <c r="H781" i="25"/>
  <c r="H782" i="25"/>
  <c r="H783" i="25"/>
  <c r="H784" i="25"/>
  <c r="H785" i="25"/>
  <c r="H786" i="25"/>
  <c r="H787" i="25"/>
  <c r="H788" i="25"/>
  <c r="H789" i="25"/>
  <c r="H790" i="25"/>
  <c r="H791" i="25"/>
  <c r="H792" i="25"/>
  <c r="H793" i="25"/>
  <c r="H794" i="25"/>
  <c r="H795" i="25"/>
  <c r="H796" i="25"/>
  <c r="H797" i="25"/>
  <c r="H798" i="25"/>
  <c r="H799" i="25"/>
  <c r="H800" i="25"/>
  <c r="H801" i="25"/>
  <c r="H802" i="25"/>
  <c r="H803" i="25"/>
  <c r="H804" i="25"/>
  <c r="H805" i="25"/>
  <c r="H806" i="25"/>
  <c r="H807" i="25"/>
  <c r="H808" i="25"/>
  <c r="H809" i="25"/>
  <c r="H810" i="25"/>
  <c r="H811" i="25"/>
  <c r="H812" i="25"/>
  <c r="H813" i="25"/>
  <c r="H814" i="25"/>
  <c r="H815" i="25"/>
  <c r="H816" i="25"/>
  <c r="H817" i="25"/>
  <c r="H818" i="25"/>
  <c r="H819" i="25"/>
  <c r="H820" i="25"/>
  <c r="H821" i="25"/>
  <c r="H822" i="25"/>
  <c r="H823" i="25"/>
  <c r="H824" i="25"/>
  <c r="H825" i="25"/>
  <c r="H826" i="25"/>
  <c r="H827" i="25"/>
  <c r="H828" i="25"/>
  <c r="H829" i="25"/>
  <c r="H830" i="25"/>
  <c r="H831" i="25"/>
  <c r="H832" i="25"/>
  <c r="H833" i="25"/>
  <c r="H834" i="25"/>
  <c r="H835" i="25"/>
  <c r="H836" i="25"/>
  <c r="H837" i="25"/>
  <c r="H838" i="25"/>
  <c r="H839" i="25"/>
  <c r="H840" i="25"/>
  <c r="H841" i="25"/>
  <c r="H842" i="25"/>
  <c r="H843" i="25"/>
  <c r="H844" i="25"/>
  <c r="H845" i="25"/>
  <c r="H846" i="25"/>
  <c r="H847" i="25"/>
  <c r="H848" i="25"/>
  <c r="H849" i="25"/>
  <c r="H850" i="25"/>
  <c r="H851" i="25"/>
  <c r="H852" i="25"/>
  <c r="H853" i="25"/>
  <c r="H854" i="25"/>
  <c r="H855" i="25"/>
  <c r="H856" i="25"/>
  <c r="H857" i="25"/>
  <c r="H858" i="25"/>
  <c r="H859" i="25"/>
  <c r="H860" i="25"/>
  <c r="H861" i="25"/>
  <c r="H862" i="25"/>
  <c r="H863" i="25"/>
  <c r="H864" i="25"/>
  <c r="H865" i="25"/>
  <c r="H866" i="25"/>
  <c r="H867" i="25"/>
  <c r="H868" i="25"/>
  <c r="H869" i="25"/>
  <c r="H870" i="25"/>
  <c r="H871" i="25"/>
  <c r="H872" i="25"/>
  <c r="H873" i="25"/>
  <c r="H874" i="25"/>
  <c r="H875" i="25"/>
  <c r="H876" i="25"/>
  <c r="H877" i="25"/>
  <c r="H878" i="25"/>
  <c r="H879" i="25"/>
  <c r="H880" i="25"/>
  <c r="H881" i="25"/>
  <c r="H882" i="25"/>
  <c r="H883" i="25"/>
  <c r="H884" i="25"/>
  <c r="H885" i="25"/>
  <c r="H886" i="25"/>
  <c r="H887" i="25"/>
  <c r="H888" i="25"/>
  <c r="H889" i="25"/>
  <c r="H890" i="25"/>
  <c r="H891" i="25"/>
  <c r="H892" i="25"/>
  <c r="H893" i="25"/>
  <c r="H894" i="25"/>
  <c r="H895" i="25"/>
  <c r="H896" i="25"/>
  <c r="H897" i="25"/>
  <c r="H898" i="25"/>
  <c r="H899" i="25"/>
  <c r="H900" i="25"/>
  <c r="H901" i="25"/>
  <c r="H902" i="25"/>
  <c r="H903" i="25"/>
  <c r="H904" i="25"/>
  <c r="H905" i="25"/>
  <c r="H906" i="25"/>
  <c r="H907" i="25"/>
  <c r="H908" i="25"/>
  <c r="H909" i="25"/>
  <c r="H910" i="25"/>
  <c r="H911" i="25"/>
  <c r="H912" i="25"/>
  <c r="H913" i="25"/>
  <c r="H914" i="25"/>
  <c r="H915" i="25"/>
  <c r="H916" i="25"/>
  <c r="H917" i="25"/>
  <c r="H918" i="25"/>
  <c r="H919" i="25"/>
  <c r="H920" i="25"/>
  <c r="H921" i="25"/>
  <c r="H922" i="25"/>
  <c r="H923" i="25"/>
  <c r="H924" i="25"/>
  <c r="H925" i="25"/>
  <c r="H926" i="25"/>
  <c r="H927" i="25"/>
  <c r="H928" i="25"/>
  <c r="H929" i="25"/>
  <c r="H930" i="25"/>
  <c r="H931" i="25"/>
  <c r="H932" i="25"/>
  <c r="H933" i="25"/>
  <c r="H934" i="25"/>
  <c r="H935" i="25"/>
  <c r="H936" i="25"/>
  <c r="H937" i="25"/>
  <c r="H938" i="25"/>
  <c r="H939" i="25"/>
  <c r="H940" i="25"/>
  <c r="H941" i="25"/>
  <c r="H942" i="25"/>
  <c r="H943" i="25"/>
  <c r="H944" i="25"/>
  <c r="H945" i="25"/>
  <c r="H946" i="25"/>
  <c r="H947" i="25"/>
  <c r="H948" i="25"/>
  <c r="H949" i="25"/>
  <c r="H950" i="25"/>
  <c r="H951" i="25"/>
  <c r="H952" i="25"/>
  <c r="H953" i="25"/>
  <c r="H954" i="25"/>
  <c r="H955" i="25"/>
  <c r="H956" i="25"/>
  <c r="H957" i="25"/>
  <c r="H958" i="25"/>
  <c r="H959" i="25"/>
  <c r="H960" i="25"/>
  <c r="H961" i="25"/>
  <c r="H962" i="25"/>
  <c r="H963" i="25"/>
  <c r="H964" i="25"/>
  <c r="H965" i="25"/>
  <c r="H966" i="25"/>
  <c r="H967" i="25"/>
  <c r="H968" i="25"/>
  <c r="H969" i="25"/>
  <c r="H970" i="25"/>
  <c r="H971" i="25"/>
  <c r="H972" i="25"/>
  <c r="H973" i="25"/>
  <c r="H974" i="25"/>
  <c r="H975" i="25"/>
  <c r="H976" i="25"/>
  <c r="H977" i="25"/>
  <c r="H978" i="25"/>
  <c r="H979" i="25"/>
  <c r="H980" i="25"/>
  <c r="H981" i="25"/>
  <c r="H982" i="25"/>
  <c r="H983" i="25"/>
  <c r="H984" i="25"/>
  <c r="H985" i="25"/>
  <c r="H986" i="25"/>
  <c r="H987" i="25"/>
  <c r="H988" i="25"/>
  <c r="H989" i="25"/>
  <c r="H990" i="25"/>
  <c r="H991" i="25"/>
  <c r="H992" i="25"/>
  <c r="H993" i="25"/>
  <c r="H994" i="25"/>
  <c r="H995" i="25"/>
  <c r="H996" i="25"/>
  <c r="H997" i="25"/>
  <c r="H998" i="25"/>
  <c r="H999" i="25"/>
  <c r="H1000" i="25"/>
  <c r="H1001" i="25"/>
  <c r="H1002" i="25"/>
  <c r="H1003" i="25"/>
  <c r="H1004" i="25"/>
  <c r="H1005" i="25"/>
  <c r="H1006" i="25"/>
  <c r="H1007" i="25"/>
  <c r="H1008" i="25"/>
  <c r="H1009" i="25"/>
  <c r="H1010" i="25"/>
  <c r="H1011" i="25"/>
  <c r="H1012" i="25"/>
  <c r="H1013" i="25"/>
  <c r="H1014" i="25"/>
  <c r="H1015" i="25"/>
  <c r="H1016" i="25"/>
  <c r="H1017" i="25"/>
  <c r="H1018" i="25"/>
  <c r="H1019" i="25"/>
  <c r="H1020" i="25"/>
  <c r="H1021" i="25"/>
  <c r="H1022" i="25"/>
  <c r="H1023" i="25"/>
  <c r="H1024" i="25"/>
  <c r="H1025" i="25"/>
  <c r="H1026" i="25"/>
  <c r="H1027" i="25"/>
  <c r="H1028" i="25"/>
  <c r="H1029" i="25"/>
  <c r="H1030" i="25"/>
  <c r="H1031" i="25"/>
  <c r="H1032" i="25"/>
  <c r="H1033" i="25"/>
  <c r="H1034" i="25"/>
  <c r="H1035" i="25"/>
  <c r="H1036" i="25"/>
  <c r="H1037" i="25"/>
  <c r="H1038" i="25"/>
  <c r="H1039" i="25"/>
  <c r="H1040" i="25"/>
  <c r="H1041" i="25"/>
  <c r="H1042" i="25"/>
  <c r="H1043" i="25"/>
  <c r="H1044" i="25"/>
  <c r="H1045" i="25"/>
  <c r="H1046" i="25"/>
  <c r="H1047" i="25"/>
  <c r="H1048" i="25"/>
  <c r="H1049" i="25"/>
  <c r="H1050" i="25"/>
  <c r="H1051" i="25"/>
  <c r="H1052" i="25"/>
  <c r="H1053" i="25"/>
  <c r="H1054" i="25"/>
  <c r="H1055" i="25"/>
  <c r="H1056" i="25"/>
  <c r="H1057" i="25"/>
  <c r="H1058" i="25"/>
  <c r="H1059" i="25"/>
  <c r="H1060" i="25"/>
  <c r="H1061" i="25"/>
  <c r="H1062" i="25"/>
  <c r="H1063" i="25"/>
  <c r="H1064" i="25"/>
  <c r="H1065" i="25"/>
  <c r="H1066" i="25"/>
  <c r="H1067" i="25"/>
  <c r="H1068" i="25"/>
  <c r="H1069" i="25"/>
  <c r="H1070" i="25"/>
  <c r="H1071" i="25"/>
  <c r="H1072" i="25"/>
  <c r="H1073" i="25"/>
  <c r="H1074" i="25"/>
  <c r="H1075" i="25"/>
  <c r="H1076" i="25"/>
  <c r="H1077" i="25"/>
  <c r="H1078" i="25"/>
  <c r="H1079" i="25"/>
  <c r="H1080" i="25"/>
  <c r="H1081" i="25"/>
  <c r="H1082" i="25"/>
  <c r="H1083" i="25"/>
  <c r="H1084" i="25"/>
  <c r="H1085" i="25"/>
  <c r="H1086" i="25"/>
  <c r="H1087" i="25"/>
  <c r="H1088" i="25"/>
  <c r="H1089" i="25"/>
  <c r="H1090" i="25"/>
  <c r="H1091" i="25"/>
  <c r="H1092" i="25"/>
  <c r="H1093" i="25"/>
  <c r="H1094" i="25"/>
  <c r="H1095" i="25"/>
  <c r="H1096" i="25"/>
  <c r="H1097" i="25"/>
  <c r="H1098" i="25"/>
  <c r="H1099" i="25"/>
  <c r="H1100" i="25"/>
  <c r="H1101" i="25"/>
  <c r="H1102" i="25"/>
  <c r="H1103" i="25"/>
  <c r="H1104" i="25"/>
  <c r="H1105" i="25"/>
  <c r="H1106" i="25"/>
  <c r="H1107" i="25"/>
  <c r="H1108" i="25"/>
  <c r="H1109" i="25"/>
  <c r="H1110" i="25"/>
  <c r="H1111" i="25"/>
  <c r="H1112" i="25"/>
  <c r="H1113" i="25"/>
  <c r="H1114" i="25"/>
  <c r="H1115" i="25"/>
  <c r="H1116" i="25"/>
  <c r="H1117" i="25"/>
  <c r="H1118" i="25"/>
  <c r="H1119" i="25"/>
  <c r="H1120" i="25"/>
  <c r="H1121" i="25"/>
  <c r="H1122" i="25"/>
  <c r="H1123" i="25"/>
  <c r="H1124" i="25"/>
  <c r="H1125" i="25"/>
  <c r="H1126" i="25"/>
  <c r="H42" i="25"/>
  <c r="C108" i="24" s="1"/>
  <c r="A1127" i="25"/>
  <c r="O4" i="25"/>
  <c r="P4" i="25"/>
  <c r="L4" i="25"/>
  <c r="B4" i="25"/>
  <c r="G4" i="25"/>
  <c r="F4" i="25"/>
  <c r="E4" i="25"/>
  <c r="B95" i="30"/>
  <c r="B57" i="30"/>
  <c r="B96" i="30" s="1"/>
  <c r="B28" i="30"/>
  <c r="F161" i="31"/>
  <c r="D160" i="31"/>
  <c r="D156" i="31"/>
  <c r="D152" i="31"/>
  <c r="H154" i="31"/>
  <c r="E332" i="31"/>
  <c r="H328" i="31"/>
  <c r="E328" i="31"/>
  <c r="G320" i="31"/>
  <c r="E320" i="31"/>
  <c r="H308" i="31"/>
  <c r="H300" i="31"/>
  <c r="G300" i="31"/>
  <c r="H296" i="31"/>
  <c r="H288" i="31"/>
  <c r="G288" i="31"/>
  <c r="E288" i="31"/>
  <c r="E284" i="31"/>
  <c r="H276" i="31"/>
  <c r="G276" i="31"/>
  <c r="E272" i="31"/>
  <c r="H264" i="31"/>
  <c r="G264" i="31"/>
  <c r="G256" i="31"/>
  <c r="E256" i="31"/>
  <c r="G252" i="31"/>
  <c r="H248" i="31"/>
  <c r="H244" i="31"/>
  <c r="G244" i="31"/>
  <c r="G236" i="31"/>
  <c r="H228" i="31"/>
  <c r="H224" i="31"/>
  <c r="E224" i="31"/>
  <c r="H216" i="31"/>
  <c r="H208" i="31"/>
  <c r="G188" i="31"/>
  <c r="E188" i="31"/>
  <c r="H180" i="31"/>
  <c r="C310" i="31"/>
  <c r="C298" i="31"/>
  <c r="C278" i="31"/>
  <c r="C241" i="31"/>
  <c r="C217" i="31"/>
  <c r="C209" i="31"/>
  <c r="E313" i="31"/>
  <c r="E281" i="31"/>
  <c r="G289" i="31"/>
  <c r="E327" i="31"/>
  <c r="H323" i="31"/>
  <c r="E323" i="31"/>
  <c r="H311" i="31"/>
  <c r="G311" i="31"/>
  <c r="E311" i="31"/>
  <c r="H299" i="31"/>
  <c r="E299" i="31"/>
  <c r="H295" i="31"/>
  <c r="E295" i="31"/>
  <c r="E283" i="31"/>
  <c r="H283" i="31"/>
  <c r="G279" i="31"/>
  <c r="H275" i="31"/>
  <c r="G275" i="31"/>
  <c r="C271" i="31"/>
  <c r="H267" i="31"/>
  <c r="E267" i="31"/>
  <c r="G263" i="31"/>
  <c r="E263" i="31"/>
  <c r="H259" i="31"/>
  <c r="C259" i="31"/>
  <c r="H247" i="31"/>
  <c r="G247" i="31"/>
  <c r="H243" i="31"/>
  <c r="G243" i="31"/>
  <c r="H239" i="31"/>
  <c r="C235" i="31"/>
  <c r="H231" i="31"/>
  <c r="E231" i="31"/>
  <c r="C227" i="31"/>
  <c r="H223" i="31"/>
  <c r="C223" i="31"/>
  <c r="G211" i="31"/>
  <c r="C211" i="31"/>
  <c r="H207" i="31"/>
  <c r="E203" i="31"/>
  <c r="C203" i="31"/>
  <c r="G199" i="31"/>
  <c r="C199" i="31"/>
  <c r="G195" i="31"/>
  <c r="C195" i="31"/>
  <c r="H187" i="31"/>
  <c r="G183" i="31"/>
  <c r="C301" i="31"/>
  <c r="C297" i="31"/>
  <c r="C272" i="31"/>
  <c r="C256" i="31"/>
  <c r="C248" i="31"/>
  <c r="C232" i="31"/>
  <c r="C208" i="31"/>
  <c r="E269" i="31"/>
  <c r="E259" i="31"/>
  <c r="E216" i="31"/>
  <c r="E205" i="31"/>
  <c r="G245" i="31"/>
  <c r="E319" i="31"/>
  <c r="E223" i="31"/>
  <c r="G283" i="31"/>
  <c r="F159" i="31"/>
  <c r="F155" i="31"/>
  <c r="E326" i="31"/>
  <c r="G326" i="31"/>
  <c r="E310" i="31"/>
  <c r="H306" i="31"/>
  <c r="E306" i="31"/>
  <c r="E302" i="31"/>
  <c r="G302" i="31"/>
  <c r="E298" i="31"/>
  <c r="E294" i="31"/>
  <c r="E290" i="31"/>
  <c r="G290" i="31"/>
  <c r="G286" i="31"/>
  <c r="H274" i="31"/>
  <c r="E274" i="31"/>
  <c r="E270" i="31"/>
  <c r="C266" i="31"/>
  <c r="H258" i="31"/>
  <c r="C258" i="31"/>
  <c r="G254" i="31"/>
  <c r="H250" i="31"/>
  <c r="H242" i="31"/>
  <c r="E242" i="31"/>
  <c r="G242" i="31"/>
  <c r="H238" i="31"/>
  <c r="C238" i="31"/>
  <c r="G238" i="31"/>
  <c r="C234" i="31"/>
  <c r="E230" i="31"/>
  <c r="H226" i="31"/>
  <c r="C226" i="31"/>
  <c r="H218" i="31"/>
  <c r="E218" i="31"/>
  <c r="H214" i="31"/>
  <c r="E214" i="31"/>
  <c r="C214" i="31"/>
  <c r="G210" i="31"/>
  <c r="C210" i="31"/>
  <c r="E206" i="31"/>
  <c r="C202" i="31"/>
  <c r="E194" i="31"/>
  <c r="G194" i="31"/>
  <c r="H186" i="31"/>
  <c r="E186" i="31"/>
  <c r="E182" i="31"/>
  <c r="D159" i="31"/>
  <c r="F156" i="31"/>
  <c r="D155" i="31"/>
  <c r="D151" i="31"/>
  <c r="F148" i="31"/>
  <c r="H151" i="31"/>
  <c r="H317" i="31"/>
  <c r="H313" i="31"/>
  <c r="H309" i="31"/>
  <c r="H301" i="31"/>
  <c r="G301" i="31"/>
  <c r="G297" i="31"/>
  <c r="H293" i="31"/>
  <c r="E293" i="31"/>
  <c r="E289" i="31"/>
  <c r="G285" i="31"/>
  <c r="H281" i="31"/>
  <c r="H273" i="31"/>
  <c r="E273" i="31"/>
  <c r="H265" i="31"/>
  <c r="E261" i="31"/>
  <c r="H257" i="31"/>
  <c r="E257" i="31"/>
  <c r="E245" i="31"/>
  <c r="H241" i="31"/>
  <c r="E241" i="31"/>
  <c r="E229" i="31"/>
  <c r="H225" i="31"/>
  <c r="E225" i="31"/>
  <c r="G217" i="31"/>
  <c r="H209" i="31"/>
  <c r="E209" i="31"/>
  <c r="G189" i="31"/>
  <c r="H177" i="31"/>
  <c r="C323" i="31"/>
  <c r="C311" i="31"/>
  <c r="C307" i="31"/>
  <c r="C303" i="31"/>
  <c r="C295" i="31"/>
  <c r="C283" i="31"/>
  <c r="C279" i="31"/>
  <c r="E317" i="31"/>
  <c r="E307" i="31"/>
  <c r="E285" i="31"/>
  <c r="E243" i="31"/>
  <c r="E211" i="31"/>
  <c r="E189" i="31"/>
  <c r="G293" i="31"/>
  <c r="G271" i="31"/>
  <c r="G261" i="31"/>
  <c r="G218" i="31"/>
  <c r="G207" i="31"/>
  <c r="G186" i="31"/>
  <c r="D148" i="31"/>
  <c r="H148" i="31"/>
  <c r="E22" i="31"/>
  <c r="E18" i="31"/>
  <c r="E14" i="31"/>
  <c r="E26" i="31"/>
  <c r="E133" i="31"/>
  <c r="G100" i="31"/>
  <c r="G76" i="31"/>
  <c r="G68" i="31"/>
  <c r="G44" i="31"/>
  <c r="G36" i="31"/>
  <c r="E25" i="31"/>
  <c r="E21" i="31"/>
  <c r="E17" i="31"/>
  <c r="E13" i="31"/>
  <c r="C26" i="31"/>
  <c r="C18" i="31"/>
  <c r="G129" i="31"/>
  <c r="C129" i="31"/>
  <c r="G125" i="31"/>
  <c r="C125" i="31"/>
  <c r="G121" i="31"/>
  <c r="C121" i="31"/>
  <c r="G117" i="31"/>
  <c r="C117" i="31"/>
  <c r="G113" i="31"/>
  <c r="C113" i="31"/>
  <c r="G109" i="31"/>
  <c r="C109" i="31"/>
  <c r="G105" i="31"/>
  <c r="C105" i="31"/>
  <c r="G101" i="31"/>
  <c r="C101" i="31"/>
  <c r="G97" i="31"/>
  <c r="C97" i="31"/>
  <c r="G93" i="31"/>
  <c r="C93" i="31"/>
  <c r="G89" i="31"/>
  <c r="C89" i="31"/>
  <c r="G85" i="31"/>
  <c r="C85" i="31"/>
  <c r="G81" i="31"/>
  <c r="C81" i="31"/>
  <c r="G77" i="31"/>
  <c r="C77" i="31"/>
  <c r="G73" i="31"/>
  <c r="C73" i="31"/>
  <c r="G69" i="31"/>
  <c r="C69" i="31"/>
  <c r="G65" i="31"/>
  <c r="C65" i="31"/>
  <c r="G61" i="31"/>
  <c r="C61" i="31"/>
  <c r="G57" i="31"/>
  <c r="C57" i="31"/>
  <c r="G53" i="31"/>
  <c r="C53" i="31"/>
  <c r="G49" i="31"/>
  <c r="C49" i="31"/>
  <c r="G45" i="31"/>
  <c r="C45" i="31"/>
  <c r="G41" i="31"/>
  <c r="C41" i="31"/>
  <c r="G37" i="31"/>
  <c r="C37" i="31"/>
  <c r="G33" i="31"/>
  <c r="C33" i="31"/>
  <c r="G29" i="31"/>
  <c r="C29" i="31"/>
  <c r="E95" i="31"/>
  <c r="G51" i="31"/>
  <c r="G134" i="31"/>
  <c r="G130" i="31"/>
  <c r="E20" i="31"/>
  <c r="E97" i="31"/>
  <c r="E89" i="31"/>
  <c r="E81" i="31"/>
  <c r="E73" i="31"/>
  <c r="E65" i="31"/>
  <c r="E57" i="31"/>
  <c r="E49" i="31"/>
  <c r="E41" i="31"/>
  <c r="E33" i="31"/>
  <c r="C25" i="31"/>
  <c r="C17" i="31"/>
  <c r="C120" i="31"/>
  <c r="E129" i="31"/>
  <c r="E121" i="31"/>
  <c r="E113" i="31"/>
  <c r="E105" i="31"/>
  <c r="E93" i="31"/>
  <c r="E77" i="31"/>
  <c r="E61" i="31"/>
  <c r="E45" i="31"/>
  <c r="E37" i="31"/>
  <c r="E29" i="31"/>
  <c r="C21" i="31"/>
  <c r="C13" i="31"/>
  <c r="G126" i="31"/>
  <c r="C126" i="31"/>
  <c r="G122" i="31"/>
  <c r="C122" i="31"/>
  <c r="G118" i="31"/>
  <c r="C118" i="31"/>
  <c r="G114" i="31"/>
  <c r="C114" i="31"/>
  <c r="G110" i="31"/>
  <c r="C110" i="31"/>
  <c r="G106" i="31"/>
  <c r="C106" i="31"/>
  <c r="G102" i="31"/>
  <c r="C102" i="31"/>
  <c r="G98" i="31"/>
  <c r="C98" i="31"/>
  <c r="G94" i="31"/>
  <c r="C94" i="31"/>
  <c r="G90" i="31"/>
  <c r="C90" i="31"/>
  <c r="G86" i="31"/>
  <c r="C86" i="31"/>
  <c r="G82" i="31"/>
  <c r="C82" i="31"/>
  <c r="G78" i="31"/>
  <c r="C78" i="31"/>
  <c r="G74" i="31"/>
  <c r="C74" i="31"/>
  <c r="G70" i="31"/>
  <c r="C70" i="31"/>
  <c r="G66" i="31"/>
  <c r="C66" i="31"/>
  <c r="G62" i="31"/>
  <c r="C62" i="31"/>
  <c r="G58" i="31"/>
  <c r="C58" i="31"/>
  <c r="G54" i="31"/>
  <c r="C54" i="31"/>
  <c r="G50" i="31"/>
  <c r="C50" i="31"/>
  <c r="G46" i="31"/>
  <c r="C46" i="31"/>
  <c r="G42" i="31"/>
  <c r="C42" i="31"/>
  <c r="G38" i="31"/>
  <c r="C38" i="31"/>
  <c r="G34" i="31"/>
  <c r="C34" i="31"/>
  <c r="G30" i="31"/>
  <c r="C30" i="31"/>
  <c r="G133" i="31"/>
  <c r="E134" i="31"/>
  <c r="E130" i="31"/>
  <c r="E126" i="31"/>
  <c r="E122" i="31"/>
  <c r="E118" i="31"/>
  <c r="E114" i="31"/>
  <c r="E110" i="31"/>
  <c r="E106" i="31"/>
  <c r="E102" i="31"/>
  <c r="E94" i="31"/>
  <c r="E86" i="31"/>
  <c r="E78" i="31"/>
  <c r="E70" i="31"/>
  <c r="E62" i="31"/>
  <c r="E54" i="31"/>
  <c r="E46" i="31"/>
  <c r="E38" i="31"/>
  <c r="E30" i="31"/>
  <c r="C22" i="31"/>
  <c r="C14" i="31"/>
  <c r="C88" i="24" l="1"/>
  <c r="C117" i="24"/>
  <c r="B11" i="31"/>
  <c r="C11" i="31" s="1"/>
  <c r="C104" i="24"/>
  <c r="B148" i="31"/>
  <c r="C128" i="24"/>
  <c r="E331" i="31"/>
  <c r="G331" i="31"/>
  <c r="H329" i="31"/>
  <c r="H285" i="31"/>
  <c r="H212" i="31"/>
  <c r="H282" i="31"/>
  <c r="H198" i="31"/>
  <c r="G229" i="31"/>
  <c r="E251" i="31"/>
  <c r="H305" i="31"/>
  <c r="G316" i="31"/>
  <c r="H193" i="31"/>
  <c r="H197" i="31"/>
  <c r="H196" i="31"/>
  <c r="C230" i="31"/>
  <c r="H232" i="31"/>
  <c r="H179" i="31"/>
  <c r="H325" i="31"/>
  <c r="H262" i="31"/>
  <c r="G237" i="31"/>
  <c r="E322" i="31"/>
  <c r="E192" i="31"/>
  <c r="E312" i="31"/>
  <c r="G200" i="31"/>
  <c r="H204" i="31"/>
  <c r="E292" i="31"/>
  <c r="G181" i="31"/>
  <c r="C291" i="31"/>
  <c r="B175" i="31"/>
  <c r="C157" i="24"/>
  <c r="G332" i="31"/>
  <c r="H320" i="31"/>
  <c r="G308" i="31"/>
  <c r="G296" i="31"/>
  <c r="G284" i="31"/>
  <c r="H272" i="31"/>
  <c r="H256" i="31"/>
  <c r="E252" i="31"/>
  <c r="H236" i="31"/>
  <c r="G224" i="31"/>
  <c r="E208" i="31"/>
  <c r="G180" i="31"/>
  <c r="C273" i="31"/>
  <c r="C201" i="31"/>
  <c r="E315" i="31"/>
  <c r="G307" i="31"/>
  <c r="G295" i="31"/>
  <c r="H279" i="31"/>
  <c r="C275" i="31"/>
  <c r="H263" i="31"/>
  <c r="G259" i="31"/>
  <c r="C247" i="31"/>
  <c r="E235" i="31"/>
  <c r="C231" i="31"/>
  <c r="C219" i="31"/>
  <c r="H203" i="31"/>
  <c r="E199" i="31"/>
  <c r="E187" i="31"/>
  <c r="C309" i="31"/>
  <c r="C264" i="31"/>
  <c r="C224" i="31"/>
  <c r="E248" i="31"/>
  <c r="G223" i="31"/>
  <c r="H318" i="31"/>
  <c r="H302" i="31"/>
  <c r="H294" i="31"/>
  <c r="H286" i="31"/>
  <c r="G274" i="31"/>
  <c r="E258" i="31"/>
  <c r="C250" i="31"/>
  <c r="C242" i="31"/>
  <c r="E234" i="31"/>
  <c r="G226" i="31"/>
  <c r="C218" i="31"/>
  <c r="E210" i="31"/>
  <c r="C206" i="31"/>
  <c r="C194" i="31"/>
  <c r="G313" i="31"/>
  <c r="H297" i="31"/>
  <c r="H289" i="31"/>
  <c r="G281" i="31"/>
  <c r="H261" i="31"/>
  <c r="H245" i="31"/>
  <c r="H233" i="31"/>
  <c r="H217" i="31"/>
  <c r="H189" i="31"/>
  <c r="C315" i="31"/>
  <c r="C299" i="31"/>
  <c r="C274" i="31"/>
  <c r="E275" i="31"/>
  <c r="G303" i="31"/>
  <c r="G250" i="31"/>
  <c r="H254" i="31"/>
  <c r="C239" i="31"/>
  <c r="E190" i="31"/>
  <c r="C111" i="24"/>
  <c r="C133" i="31"/>
  <c r="E125" i="31"/>
  <c r="E117" i="31"/>
  <c r="E109" i="31"/>
  <c r="E101" i="31"/>
  <c r="E85" i="31"/>
  <c r="E69" i="31"/>
  <c r="E53" i="31"/>
  <c r="G25" i="31"/>
  <c r="G21" i="31"/>
  <c r="G17" i="31"/>
  <c r="G13" i="31"/>
  <c r="C112" i="24"/>
  <c r="C136" i="24"/>
  <c r="E124" i="31"/>
  <c r="E108" i="31"/>
  <c r="G92" i="31"/>
  <c r="C84" i="31"/>
  <c r="G60" i="31"/>
  <c r="C56" i="31"/>
  <c r="G52" i="31"/>
  <c r="G28" i="31"/>
  <c r="G20" i="31"/>
  <c r="B12" i="31"/>
  <c r="G12" i="31" s="1"/>
  <c r="C105" i="24"/>
  <c r="C113" i="24"/>
  <c r="C118" i="24"/>
  <c r="C119" i="24"/>
  <c r="B151" i="31"/>
  <c r="C130" i="24"/>
  <c r="C141" i="24"/>
  <c r="C163" i="24"/>
  <c r="B10" i="31"/>
  <c r="E10" i="31" s="1"/>
  <c r="C107" i="24"/>
  <c r="H321" i="31"/>
  <c r="C161" i="24"/>
  <c r="C162" i="24"/>
  <c r="C166" i="24"/>
  <c r="C167" i="24"/>
  <c r="C120" i="24"/>
  <c r="B149" i="31"/>
  <c r="C129" i="24"/>
  <c r="C135" i="24"/>
  <c r="C143" i="24"/>
  <c r="C142" i="24"/>
  <c r="B174" i="31"/>
  <c r="C174" i="31" s="1"/>
  <c r="C156" i="24"/>
  <c r="C168" i="24"/>
  <c r="C45" i="24"/>
  <c r="C46" i="24"/>
  <c r="C4" i="24"/>
  <c r="C49" i="24"/>
  <c r="C32" i="24"/>
  <c r="C31" i="24"/>
  <c r="E23" i="31"/>
  <c r="E127" i="31"/>
  <c r="G15" i="31"/>
  <c r="E63" i="31"/>
  <c r="G107" i="31"/>
  <c r="G239" i="31"/>
  <c r="G282" i="31"/>
  <c r="E197" i="31"/>
  <c r="G321" i="31"/>
  <c r="E178" i="31"/>
  <c r="C190" i="31"/>
  <c r="C192" i="31"/>
  <c r="G192" i="31"/>
  <c r="E31" i="31"/>
  <c r="C75" i="31"/>
  <c r="G123" i="31"/>
  <c r="G197" i="31"/>
  <c r="E181" i="31"/>
  <c r="H237" i="31"/>
  <c r="E325" i="31"/>
  <c r="G291" i="31"/>
  <c r="H184" i="31"/>
  <c r="H200" i="31"/>
  <c r="E220" i="31"/>
  <c r="H312" i="31"/>
  <c r="C43" i="31"/>
  <c r="G83" i="31"/>
  <c r="F160" i="31"/>
  <c r="F158" i="31"/>
  <c r="C60" i="31"/>
  <c r="G84" i="31"/>
  <c r="C124" i="31"/>
  <c r="F154" i="31"/>
  <c r="F152" i="31"/>
  <c r="F150" i="31"/>
  <c r="G31" i="31"/>
  <c r="C55" i="31"/>
  <c r="G63" i="31"/>
  <c r="E75" i="31"/>
  <c r="C87" i="31"/>
  <c r="G95" i="31"/>
  <c r="C111" i="31"/>
  <c r="C127" i="31"/>
  <c r="E329" i="31"/>
  <c r="C198" i="31"/>
  <c r="E254" i="31"/>
  <c r="E282" i="31"/>
  <c r="H322" i="31"/>
  <c r="E237" i="31"/>
  <c r="E291" i="31"/>
  <c r="C200" i="31"/>
  <c r="C179" i="31"/>
  <c r="H291" i="31"/>
  <c r="E196" i="31"/>
  <c r="C185" i="31"/>
  <c r="H192" i="31"/>
  <c r="G204" i="31"/>
  <c r="G212" i="31"/>
  <c r="H292" i="31"/>
  <c r="E316" i="31"/>
  <c r="C19" i="31"/>
  <c r="H181" i="31"/>
  <c r="H229" i="31"/>
  <c r="G35" i="31"/>
  <c r="C59" i="31"/>
  <c r="G67" i="31"/>
  <c r="E79" i="31"/>
  <c r="C91" i="31"/>
  <c r="G99" i="31"/>
  <c r="G115" i="31"/>
  <c r="C331" i="31"/>
  <c r="G185" i="31"/>
  <c r="E193" i="31"/>
  <c r="G269" i="31"/>
  <c r="E305" i="31"/>
  <c r="G325" i="31"/>
  <c r="E198" i="31"/>
  <c r="C262" i="31"/>
  <c r="E184" i="31"/>
  <c r="G179" i="31"/>
  <c r="C251" i="31"/>
  <c r="G232" i="31"/>
  <c r="E107" i="31"/>
  <c r="E43" i="31"/>
  <c r="E111" i="31"/>
  <c r="G23" i="31"/>
  <c r="E47" i="31"/>
  <c r="E19" i="31"/>
  <c r="E123" i="31"/>
  <c r="C27" i="31"/>
  <c r="C39" i="31"/>
  <c r="G47" i="31"/>
  <c r="E59" i="31"/>
  <c r="C71" i="31"/>
  <c r="G79" i="31"/>
  <c r="E91" i="31"/>
  <c r="C103" i="31"/>
  <c r="C119" i="31"/>
  <c r="E179" i="31"/>
  <c r="H185" i="31"/>
  <c r="H269" i="31"/>
  <c r="G251" i="31"/>
  <c r="C184" i="31"/>
  <c r="F157" i="31"/>
  <c r="F153" i="31"/>
  <c r="E27" i="31"/>
  <c r="E115" i="31"/>
  <c r="E131" i="31"/>
  <c r="C35" i="31"/>
  <c r="E39" i="31"/>
  <c r="C51" i="31"/>
  <c r="E55" i="31"/>
  <c r="C67" i="31"/>
  <c r="E71" i="31"/>
  <c r="C83" i="31"/>
  <c r="E87" i="31"/>
  <c r="C99" i="31"/>
  <c r="G103" i="31"/>
  <c r="G119" i="31"/>
  <c r="E15" i="31"/>
  <c r="E135" i="31"/>
  <c r="F151" i="31"/>
  <c r="F149" i="31"/>
  <c r="F162" i="31"/>
  <c r="C85" i="24"/>
  <c r="C86" i="24"/>
  <c r="D57" i="32"/>
  <c r="D61" i="32"/>
  <c r="D60" i="32"/>
  <c r="D54" i="32"/>
  <c r="D53" i="32"/>
  <c r="D105" i="32"/>
  <c r="D112" i="32"/>
  <c r="D110" i="32"/>
  <c r="D109" i="32"/>
  <c r="D113" i="32"/>
  <c r="D145" i="32"/>
  <c r="D150" i="32"/>
  <c r="D149" i="32"/>
  <c r="D182" i="32"/>
  <c r="D181" i="32"/>
  <c r="D185" i="32"/>
  <c r="D167" i="32"/>
  <c r="D173" i="32"/>
  <c r="D8" i="32"/>
  <c r="D10" i="32"/>
  <c r="D12" i="32"/>
  <c r="D14" i="32"/>
  <c r="D16" i="32"/>
  <c r="D18" i="32"/>
  <c r="D20" i="32"/>
  <c r="D22" i="32"/>
  <c r="D24" i="32"/>
  <c r="D28" i="32"/>
  <c r="D30" i="32"/>
  <c r="D40" i="32"/>
  <c r="D42" i="32"/>
  <c r="D95" i="32"/>
  <c r="D96" i="32"/>
  <c r="D90" i="32"/>
  <c r="D55" i="32"/>
  <c r="D59" i="32"/>
  <c r="D65" i="32"/>
  <c r="D129" i="32"/>
  <c r="D130" i="32"/>
  <c r="D131" i="32"/>
  <c r="D107" i="32"/>
  <c r="D116" i="32"/>
  <c r="D201" i="32"/>
  <c r="D200" i="32"/>
  <c r="D204" i="32"/>
  <c r="D151" i="32"/>
  <c r="D162" i="32"/>
  <c r="D166" i="32"/>
  <c r="D161" i="32"/>
  <c r="D171" i="32"/>
  <c r="D170" i="32"/>
  <c r="V449" i="32"/>
  <c r="V451" i="32"/>
  <c r="V453" i="32"/>
  <c r="V455" i="32"/>
  <c r="V457" i="32"/>
  <c r="V459" i="32"/>
  <c r="V446" i="32"/>
  <c r="V461" i="32"/>
  <c r="D25" i="32"/>
  <c r="D29" i="32"/>
  <c r="H331" i="31"/>
  <c r="C285" i="31"/>
  <c r="C212" i="31"/>
  <c r="C282" i="31"/>
  <c r="G198" i="31"/>
  <c r="C229" i="31"/>
  <c r="H251" i="31"/>
  <c r="C197" i="31"/>
  <c r="E232" i="31"/>
  <c r="C325" i="31"/>
  <c r="C237" i="31"/>
  <c r="E200" i="31"/>
  <c r="C181" i="31"/>
  <c r="C254" i="31"/>
  <c r="E239" i="31"/>
  <c r="G136" i="31"/>
  <c r="C132" i="31"/>
  <c r="G128" i="31"/>
  <c r="G124" i="31"/>
  <c r="G120" i="31"/>
  <c r="G116" i="31"/>
  <c r="G112" i="31"/>
  <c r="G108" i="31"/>
  <c r="G104" i="31"/>
  <c r="C100" i="31"/>
  <c r="C96" i="31"/>
  <c r="C92" i="31"/>
  <c r="E88" i="31"/>
  <c r="E84" i="31"/>
  <c r="C80" i="31"/>
  <c r="C76" i="31"/>
  <c r="E72" i="31"/>
  <c r="C68" i="31"/>
  <c r="C64" i="31"/>
  <c r="E60" i="31"/>
  <c r="E56" i="31"/>
  <c r="C52" i="31"/>
  <c r="C48" i="31"/>
  <c r="E44" i="31"/>
  <c r="E40" i="31"/>
  <c r="C36" i="31"/>
  <c r="C32" i="31"/>
  <c r="E28" i="31"/>
  <c r="C24" i="31"/>
  <c r="C20" i="31"/>
  <c r="C16" i="31"/>
  <c r="E12" i="31"/>
  <c r="E318" i="31"/>
  <c r="C287" i="31"/>
  <c r="G330" i="31"/>
  <c r="E249" i="31"/>
  <c r="G182" i="31"/>
  <c r="C246" i="31"/>
  <c r="H215" i="31"/>
  <c r="C222" i="31"/>
  <c r="G268" i="31"/>
  <c r="E233" i="31"/>
  <c r="H327" i="31"/>
  <c r="H266" i="31"/>
  <c r="E176" i="31"/>
  <c r="C221" i="31"/>
  <c r="E265" i="31"/>
  <c r="C314" i="31"/>
  <c r="G324" i="31"/>
  <c r="E201" i="31"/>
  <c r="G177" i="31"/>
  <c r="H270" i="31"/>
  <c r="C183" i="31"/>
  <c r="G202" i="31"/>
  <c r="E219" i="31"/>
  <c r="H255" i="31"/>
  <c r="E304" i="31"/>
  <c r="E278" i="31"/>
  <c r="E277" i="31"/>
  <c r="C191" i="31"/>
  <c r="E240" i="31"/>
  <c r="H227" i="31"/>
  <c r="C253" i="31"/>
  <c r="E260" i="31"/>
  <c r="C205" i="31"/>
  <c r="H319" i="31"/>
  <c r="E213" i="31"/>
  <c r="D62" i="32"/>
  <c r="D63" i="32"/>
  <c r="D58" i="32"/>
  <c r="D97" i="32"/>
  <c r="D115" i="32"/>
  <c r="D114" i="32"/>
  <c r="D111" i="32"/>
  <c r="D108" i="32"/>
  <c r="D146" i="32"/>
  <c r="D147" i="32"/>
  <c r="D152" i="32"/>
  <c r="D148" i="32"/>
  <c r="D183" i="32"/>
  <c r="D184" i="32"/>
  <c r="D165" i="32"/>
  <c r="D163" i="32"/>
  <c r="D169" i="32"/>
  <c r="D7" i="32"/>
  <c r="D9" i="32"/>
  <c r="D11" i="32"/>
  <c r="D13" i="32"/>
  <c r="D15" i="32"/>
  <c r="D17" i="32"/>
  <c r="D19" i="32"/>
  <c r="D21" i="32"/>
  <c r="D23" i="32"/>
  <c r="D26" i="32"/>
  <c r="C135" i="31"/>
  <c r="C131" i="31"/>
  <c r="H210" i="31"/>
  <c r="C189" i="31"/>
  <c r="G209" i="31"/>
  <c r="G299" i="31"/>
  <c r="G273" i="31"/>
  <c r="G231" i="31"/>
  <c r="E297" i="31"/>
  <c r="E296" i="31"/>
  <c r="H211" i="31"/>
  <c r="G203" i="31"/>
  <c r="C281" i="31"/>
  <c r="G241" i="31"/>
  <c r="E264" i="31"/>
  <c r="C263" i="31"/>
  <c r="G323" i="31"/>
  <c r="E279" i="31"/>
  <c r="C186" i="31"/>
  <c r="H199" i="31"/>
  <c r="C180" i="31"/>
  <c r="C320" i="31"/>
  <c r="C289" i="31"/>
  <c r="D41" i="32"/>
  <c r="D39" i="32"/>
  <c r="D92" i="32"/>
  <c r="D93" i="32"/>
  <c r="D94" i="32"/>
  <c r="D91" i="32"/>
  <c r="D52" i="32"/>
  <c r="D56" i="32"/>
  <c r="D64" i="32"/>
  <c r="D127" i="32"/>
  <c r="D128" i="32"/>
  <c r="D126" i="32"/>
  <c r="D132" i="32"/>
  <c r="D106" i="32"/>
  <c r="D202" i="32"/>
  <c r="D203" i="32"/>
  <c r="D153" i="32"/>
  <c r="D160" i="32"/>
  <c r="D168" i="32"/>
  <c r="D172" i="32"/>
  <c r="D164" i="32"/>
  <c r="V448" i="32"/>
  <c r="V450" i="32"/>
  <c r="V452" i="32"/>
  <c r="V454" i="32"/>
  <c r="V456" i="32"/>
  <c r="V458" i="32"/>
  <c r="V460" i="32"/>
  <c r="V447" i="32"/>
  <c r="V462" i="32"/>
  <c r="D27" i="32"/>
  <c r="C134" i="31"/>
  <c r="C130" i="31"/>
  <c r="E98" i="31"/>
  <c r="E90" i="31"/>
  <c r="E82" i="31"/>
  <c r="E74" i="31"/>
  <c r="E66" i="31"/>
  <c r="E58" i="31"/>
  <c r="E50" i="31"/>
  <c r="E42" i="31"/>
  <c r="E34" i="31"/>
  <c r="G26" i="31"/>
  <c r="G22" i="31"/>
  <c r="G18" i="31"/>
  <c r="G14" i="31"/>
  <c r="E301" i="31"/>
  <c r="G214" i="31"/>
  <c r="G272" i="31"/>
  <c r="C245" i="31"/>
  <c r="E238" i="31"/>
  <c r="C244" i="31"/>
  <c r="E226" i="31"/>
  <c r="C243" i="31"/>
  <c r="G258" i="31"/>
  <c r="H194" i="31"/>
  <c r="G248" i="31"/>
  <c r="G208" i="31"/>
  <c r="C293" i="31"/>
  <c r="C313" i="31"/>
  <c r="C276" i="31"/>
  <c r="C261" i="31"/>
  <c r="E247" i="31"/>
  <c r="E250" i="31"/>
  <c r="C308" i="31"/>
  <c r="C302" i="31"/>
  <c r="C288" i="31"/>
  <c r="H307" i="31"/>
  <c r="E217" i="31"/>
  <c r="H159" i="31"/>
  <c r="H155" i="31"/>
  <c r="C333" i="31"/>
  <c r="D333" i="31" s="1"/>
  <c r="E16" i="31"/>
  <c r="C44" i="31"/>
  <c r="C108" i="31"/>
  <c r="E104" i="31"/>
  <c r="E120" i="31"/>
  <c r="E136" i="31"/>
  <c r="C12" i="31"/>
  <c r="C28" i="31"/>
  <c r="E36" i="31"/>
  <c r="E52" i="31"/>
  <c r="E68" i="31"/>
  <c r="E76" i="31"/>
  <c r="E92" i="31"/>
  <c r="E100" i="31"/>
  <c r="C112" i="31"/>
  <c r="G132" i="31"/>
  <c r="H152" i="31"/>
  <c r="E253" i="31"/>
  <c r="C319" i="31"/>
  <c r="E177" i="31"/>
  <c r="G201" i="31"/>
  <c r="G233" i="31"/>
  <c r="G249" i="31"/>
  <c r="G265" i="31"/>
  <c r="G174" i="31"/>
  <c r="C182" i="31"/>
  <c r="E222" i="31"/>
  <c r="C270" i="31"/>
  <c r="E255" i="31"/>
  <c r="E183" i="31"/>
  <c r="G215" i="31"/>
  <c r="C233" i="31"/>
  <c r="H260" i="31"/>
  <c r="H268" i="31"/>
  <c r="H150" i="31"/>
  <c r="D150" i="31"/>
  <c r="E11" i="31"/>
  <c r="C104" i="31"/>
  <c r="C88" i="31"/>
  <c r="G11" i="31"/>
  <c r="E116" i="31"/>
  <c r="E132" i="31"/>
  <c r="G16" i="31"/>
  <c r="G24" i="31"/>
  <c r="G32" i="31"/>
  <c r="G40" i="31"/>
  <c r="G48" i="31"/>
  <c r="G56" i="31"/>
  <c r="G64" i="31"/>
  <c r="G72" i="31"/>
  <c r="G80" i="31"/>
  <c r="G88" i="31"/>
  <c r="G96" i="31"/>
  <c r="H156" i="31"/>
  <c r="C165" i="30"/>
  <c r="D165" i="30" s="1"/>
  <c r="H205" i="31"/>
  <c r="H213" i="31"/>
  <c r="H221" i="31"/>
  <c r="H253" i="31"/>
  <c r="H277" i="31"/>
  <c r="E174" i="31"/>
  <c r="H202" i="31"/>
  <c r="G270" i="31"/>
  <c r="H314" i="31"/>
  <c r="E330" i="31"/>
  <c r="G219" i="31"/>
  <c r="G191" i="31"/>
  <c r="G319" i="31"/>
  <c r="E215" i="31"/>
  <c r="C177" i="31"/>
  <c r="C265" i="31"/>
  <c r="H240" i="31"/>
  <c r="H324" i="31"/>
  <c r="H162" i="31"/>
  <c r="H161" i="31"/>
  <c r="H157" i="31"/>
  <c r="C40" i="31"/>
  <c r="C116" i="31"/>
  <c r="C72" i="31"/>
  <c r="C136" i="31"/>
  <c r="E24" i="31"/>
  <c r="E112" i="31"/>
  <c r="E128" i="31"/>
  <c r="E32" i="31"/>
  <c r="E48" i="31"/>
  <c r="E64" i="31"/>
  <c r="E80" i="31"/>
  <c r="E96" i="31"/>
  <c r="C128" i="31"/>
  <c r="H160" i="31"/>
  <c r="G314" i="31"/>
  <c r="E221" i="31"/>
  <c r="C327" i="31"/>
  <c r="G205" i="31"/>
  <c r="G221" i="31"/>
  <c r="G253" i="31"/>
  <c r="H182" i="31"/>
  <c r="E202" i="31"/>
  <c r="E314" i="31"/>
  <c r="E191" i="31"/>
  <c r="G255" i="31"/>
  <c r="H183" i="31"/>
  <c r="H191" i="31"/>
  <c r="C215" i="31"/>
  <c r="H219" i="31"/>
  <c r="C255" i="31"/>
  <c r="G327" i="31"/>
  <c r="C249" i="31"/>
  <c r="H158" i="31"/>
  <c r="D162" i="31"/>
  <c r="D149" i="31"/>
  <c r="C318" i="31"/>
  <c r="G318" i="31"/>
  <c r="H287" i="31"/>
  <c r="G287" i="31"/>
  <c r="E287" i="31"/>
  <c r="C330" i="31"/>
  <c r="H330" i="31"/>
  <c r="G246" i="31"/>
  <c r="E246" i="31"/>
  <c r="H222" i="31"/>
  <c r="G222" i="31"/>
  <c r="C268" i="31"/>
  <c r="E268" i="31"/>
  <c r="G266" i="31"/>
  <c r="E266" i="31"/>
  <c r="G176" i="31"/>
  <c r="C176" i="31"/>
  <c r="C324" i="31"/>
  <c r="E324" i="31"/>
  <c r="C280" i="31"/>
  <c r="G280" i="31"/>
  <c r="E280" i="31"/>
  <c r="C304" i="31"/>
  <c r="G304" i="31"/>
  <c r="G278" i="31"/>
  <c r="H278" i="31"/>
  <c r="G277" i="31"/>
  <c r="C277" i="31"/>
  <c r="G240" i="31"/>
  <c r="C240" i="31"/>
  <c r="G227" i="31"/>
  <c r="E227" i="31"/>
  <c r="C260" i="31"/>
  <c r="G260" i="31"/>
  <c r="C213" i="31"/>
  <c r="G213" i="31"/>
  <c r="C220" i="31"/>
  <c r="H220" i="31"/>
  <c r="C329" i="31"/>
  <c r="G329" i="31"/>
  <c r="G305" i="31"/>
  <c r="C305" i="31"/>
  <c r="C316" i="31"/>
  <c r="H316" i="31"/>
  <c r="G193" i="31"/>
  <c r="C193" i="31"/>
  <c r="C196" i="31"/>
  <c r="G196" i="31"/>
  <c r="H178" i="31"/>
  <c r="C178" i="31"/>
  <c r="G230" i="31"/>
  <c r="H230" i="31"/>
  <c r="G262" i="31"/>
  <c r="E262" i="31"/>
  <c r="C322" i="31"/>
  <c r="G322" i="31"/>
  <c r="C312" i="31"/>
  <c r="G312" i="31"/>
  <c r="C204" i="31"/>
  <c r="E204" i="31"/>
  <c r="C292" i="31"/>
  <c r="G292" i="31"/>
  <c r="E175" i="31"/>
  <c r="H175" i="31"/>
  <c r="H190" i="31"/>
  <c r="G190" i="31"/>
  <c r="C321" i="31"/>
  <c r="E321" i="31"/>
  <c r="G10" i="31"/>
  <c r="C10" i="31"/>
  <c r="C332" i="31"/>
  <c r="H332" i="31"/>
  <c r="C252" i="31"/>
  <c r="H252" i="31"/>
  <c r="C317" i="31"/>
  <c r="G317" i="31"/>
  <c r="C286" i="31"/>
  <c r="E286" i="31"/>
  <c r="C328" i="31"/>
  <c r="G328" i="31"/>
  <c r="G216" i="31"/>
  <c r="C216" i="31"/>
  <c r="C284" i="31"/>
  <c r="H284" i="31"/>
  <c r="G298" i="31"/>
  <c r="H298" i="31"/>
  <c r="G267" i="31"/>
  <c r="C267" i="31"/>
  <c r="C326" i="31"/>
  <c r="H326" i="31"/>
  <c r="E271" i="31"/>
  <c r="H271" i="31"/>
  <c r="H315" i="31"/>
  <c r="G315" i="31"/>
  <c r="C228" i="31"/>
  <c r="G228" i="31"/>
  <c r="E228" i="31"/>
  <c r="G225" i="31"/>
  <c r="C225" i="31"/>
  <c r="C236" i="31"/>
  <c r="E236" i="31"/>
  <c r="C187" i="31"/>
  <c r="G187" i="31"/>
  <c r="H206" i="31"/>
  <c r="G206" i="31"/>
  <c r="G310" i="31"/>
  <c r="H310" i="31"/>
  <c r="C290" i="31"/>
  <c r="H290" i="31"/>
  <c r="G309" i="31"/>
  <c r="E309" i="31"/>
  <c r="G235" i="31"/>
  <c r="H235" i="31"/>
  <c r="C300" i="31"/>
  <c r="E300" i="31"/>
  <c r="G234" i="31"/>
  <c r="H234" i="31"/>
  <c r="G294" i="31"/>
  <c r="C294" i="31"/>
  <c r="C188" i="31"/>
  <c r="H188" i="31"/>
  <c r="E207" i="31"/>
  <c r="C207" i="31"/>
  <c r="G257" i="31"/>
  <c r="C257" i="31"/>
  <c r="H195" i="31"/>
  <c r="E195" i="31"/>
  <c r="H303" i="31"/>
  <c r="E303" i="31"/>
  <c r="C306" i="31"/>
  <c r="G306" i="31"/>
  <c r="C137" i="31"/>
  <c r="D93" i="31" s="1"/>
  <c r="D154" i="31"/>
  <c r="H333" i="31"/>
  <c r="E137" i="31"/>
  <c r="B173" i="31"/>
  <c r="G333" i="31"/>
  <c r="G137" i="31"/>
  <c r="H28" i="31" s="1"/>
  <c r="D158" i="31"/>
  <c r="D157" i="31"/>
  <c r="E333" i="31"/>
  <c r="F234" i="31" s="1"/>
  <c r="C21" i="24"/>
  <c r="D161" i="31"/>
  <c r="H149" i="31"/>
  <c r="D153" i="31"/>
  <c r="H153" i="31"/>
  <c r="C296" i="31"/>
  <c r="E308" i="31"/>
  <c r="E276" i="31"/>
  <c r="E244" i="31"/>
  <c r="E212" i="31"/>
  <c r="E180" i="31"/>
  <c r="C79" i="24" l="1"/>
  <c r="C77" i="24"/>
  <c r="C76" i="24"/>
  <c r="H174" i="31"/>
  <c r="C89" i="24"/>
  <c r="G175" i="31"/>
  <c r="C175" i="31"/>
  <c r="D296" i="31"/>
  <c r="D246" i="31"/>
  <c r="D287" i="31"/>
  <c r="D239" i="31"/>
  <c r="D180" i="31"/>
  <c r="D207" i="31"/>
  <c r="D294" i="31"/>
  <c r="D308" i="31"/>
  <c r="D290" i="31"/>
  <c r="D236" i="31"/>
  <c r="D267" i="31"/>
  <c r="D325" i="31"/>
  <c r="D212" i="31"/>
  <c r="D321" i="31"/>
  <c r="D204" i="31"/>
  <c r="D322" i="31"/>
  <c r="D196" i="31"/>
  <c r="D316" i="31"/>
  <c r="D329" i="31"/>
  <c r="D213" i="31"/>
  <c r="D304" i="31"/>
  <c r="D215" i="31"/>
  <c r="D256" i="31"/>
  <c r="D295" i="31"/>
  <c r="D241" i="31"/>
  <c r="D297" i="31"/>
  <c r="D307" i="31"/>
  <c r="D313" i="31"/>
  <c r="D245" i="31"/>
  <c r="D310" i="31"/>
  <c r="D271" i="31"/>
  <c r="D200" i="31"/>
  <c r="D331" i="31"/>
  <c r="D314" i="31"/>
  <c r="D199" i="31"/>
  <c r="D226" i="31"/>
  <c r="D323" i="31"/>
  <c r="D269" i="31"/>
  <c r="D275" i="31"/>
  <c r="D203" i="31"/>
  <c r="D208" i="31"/>
  <c r="D242" i="31"/>
  <c r="D206" i="31"/>
  <c r="D319" i="31"/>
  <c r="C80" i="24"/>
  <c r="D186" i="31"/>
  <c r="D306" i="31"/>
  <c r="D300" i="31"/>
  <c r="D261" i="31"/>
  <c r="D225" i="31"/>
  <c r="D228" i="31"/>
  <c r="D284" i="31"/>
  <c r="D328" i="31"/>
  <c r="D317" i="31"/>
  <c r="D332" i="31"/>
  <c r="D197" i="31"/>
  <c r="D178" i="31"/>
  <c r="D193" i="31"/>
  <c r="D305" i="31"/>
  <c r="D240" i="31"/>
  <c r="D324" i="31"/>
  <c r="D330" i="31"/>
  <c r="D298" i="31"/>
  <c r="D255" i="31"/>
  <c r="D192" i="31"/>
  <c r="D250" i="31"/>
  <c r="D198" i="31"/>
  <c r="D279" i="31"/>
  <c r="D205" i="31"/>
  <c r="D201" i="31"/>
  <c r="D184" i="31"/>
  <c r="D291" i="31"/>
  <c r="D293" i="31"/>
  <c r="D265" i="31"/>
  <c r="D259" i="31"/>
  <c r="D195" i="31"/>
  <c r="D194" i="31"/>
  <c r="D315" i="31"/>
  <c r="D278" i="31"/>
  <c r="D179" i="31"/>
  <c r="D214" i="31"/>
  <c r="D274" i="31"/>
  <c r="D273" i="31"/>
  <c r="D251" i="31"/>
  <c r="D230" i="31"/>
  <c r="D182" i="31"/>
  <c r="D303" i="31"/>
  <c r="D248" i="31"/>
  <c r="D289" i="31"/>
  <c r="D263" i="31"/>
  <c r="D257" i="31"/>
  <c r="D288" i="31"/>
  <c r="D276" i="31"/>
  <c r="D187" i="31"/>
  <c r="D216" i="31"/>
  <c r="D181" i="31"/>
  <c r="D229" i="31"/>
  <c r="D292" i="31"/>
  <c r="D312" i="31"/>
  <c r="D220" i="31"/>
  <c r="D260" i="31"/>
  <c r="D176" i="31"/>
  <c r="D318" i="31"/>
  <c r="D281" i="31"/>
  <c r="D249" i="31"/>
  <c r="D235" i="31"/>
  <c r="D234" i="31"/>
  <c r="D327" i="31"/>
  <c r="D174" i="31"/>
  <c r="D227" i="31"/>
  <c r="D254" i="31"/>
  <c r="D243" i="31"/>
  <c r="D217" i="31"/>
  <c r="D231" i="31"/>
  <c r="D309" i="31"/>
  <c r="D299" i="31"/>
  <c r="D253" i="31"/>
  <c r="D247" i="31"/>
  <c r="D224" i="31"/>
  <c r="D202" i="31"/>
  <c r="D233" i="31"/>
  <c r="D175" i="31"/>
  <c r="D270" i="31"/>
  <c r="D222" i="31"/>
  <c r="D320" i="31"/>
  <c r="D188" i="31"/>
  <c r="D302" i="31"/>
  <c r="D326" i="31"/>
  <c r="D286" i="31"/>
  <c r="D252" i="31"/>
  <c r="D237" i="31"/>
  <c r="D282" i="31"/>
  <c r="D277" i="31"/>
  <c r="D280" i="31"/>
  <c r="D268" i="31"/>
  <c r="D189" i="31"/>
  <c r="D209" i="31"/>
  <c r="D301" i="31"/>
  <c r="D210" i="31"/>
  <c r="D311" i="31"/>
  <c r="D221" i="31"/>
  <c r="D191" i="31"/>
  <c r="D238" i="31"/>
  <c r="D244" i="31"/>
  <c r="D177" i="31"/>
  <c r="D223" i="31"/>
  <c r="D264" i="31"/>
  <c r="D262" i="31"/>
  <c r="D283" i="31"/>
  <c r="D183" i="31"/>
  <c r="D219" i="31"/>
  <c r="D266" i="31"/>
  <c r="D190" i="31"/>
  <c r="D285" i="31"/>
  <c r="D185" i="31"/>
  <c r="D211" i="31"/>
  <c r="D272" i="31"/>
  <c r="D258" i="31"/>
  <c r="D218" i="31"/>
  <c r="D232" i="31"/>
  <c r="D32" i="31"/>
  <c r="F137" i="31"/>
  <c r="F66" i="31"/>
  <c r="F69" i="31"/>
  <c r="F90" i="31"/>
  <c r="F125" i="31"/>
  <c r="F21" i="31"/>
  <c r="F116" i="31"/>
  <c r="F132" i="31"/>
  <c r="F212" i="31"/>
  <c r="H104" i="31"/>
  <c r="F50" i="31"/>
  <c r="F101" i="31"/>
  <c r="F296" i="31"/>
  <c r="F272" i="31"/>
  <c r="F299" i="31"/>
  <c r="F255" i="31"/>
  <c r="F329" i="31"/>
  <c r="F229" i="31"/>
  <c r="F253" i="31"/>
  <c r="F133" i="31"/>
  <c r="F48" i="31"/>
  <c r="F112" i="31"/>
  <c r="D85" i="31"/>
  <c r="H53" i="31"/>
  <c r="D127" i="31"/>
  <c r="H95" i="31"/>
  <c r="F75" i="31"/>
  <c r="D55" i="31"/>
  <c r="H31" i="31"/>
  <c r="F24" i="31"/>
  <c r="F73" i="31"/>
  <c r="F121" i="31"/>
  <c r="D118" i="31"/>
  <c r="D86" i="31"/>
  <c r="D54" i="31"/>
  <c r="F27" i="31"/>
  <c r="F78" i="31"/>
  <c r="H50" i="31"/>
  <c r="F195" i="31"/>
  <c r="F300" i="31"/>
  <c r="H22" i="31"/>
  <c r="F82" i="31"/>
  <c r="F332" i="31"/>
  <c r="F313" i="31"/>
  <c r="F215" i="31"/>
  <c r="F306" i="31"/>
  <c r="F194" i="31"/>
  <c r="F26" i="31"/>
  <c r="F44" i="31"/>
  <c r="F104" i="31"/>
  <c r="H85" i="31"/>
  <c r="D49" i="31"/>
  <c r="H119" i="31"/>
  <c r="H91" i="31"/>
  <c r="F71" i="31"/>
  <c r="D51" i="31"/>
  <c r="H27" i="31"/>
  <c r="F12" i="31"/>
  <c r="F49" i="31"/>
  <c r="F93" i="31"/>
  <c r="H110" i="31"/>
  <c r="H78" i="31"/>
  <c r="H46" i="31"/>
  <c r="F15" i="31"/>
  <c r="D84" i="31"/>
  <c r="F236" i="31"/>
  <c r="F228" i="31"/>
  <c r="F232" i="31"/>
  <c r="F53" i="31"/>
  <c r="F252" i="31"/>
  <c r="F315" i="31"/>
  <c r="F187" i="31"/>
  <c r="F290" i="31"/>
  <c r="F218" i="31"/>
  <c r="F277" i="31"/>
  <c r="F285" i="31"/>
  <c r="F88" i="31"/>
  <c r="D24" i="31"/>
  <c r="D129" i="31"/>
  <c r="D89" i="31"/>
  <c r="H49" i="31"/>
  <c r="D115" i="31"/>
  <c r="H87" i="31"/>
  <c r="F67" i="31"/>
  <c r="D47" i="31"/>
  <c r="D23" i="31"/>
  <c r="F127" i="31"/>
  <c r="D25" i="31"/>
  <c r="F45" i="31"/>
  <c r="D106" i="31"/>
  <c r="D74" i="31"/>
  <c r="D42" i="31"/>
  <c r="F114" i="31"/>
  <c r="D100" i="31"/>
  <c r="H34" i="31"/>
  <c r="H10" i="31"/>
  <c r="F249" i="31"/>
  <c r="D96" i="31"/>
  <c r="H124" i="31"/>
  <c r="F304" i="31"/>
  <c r="F281" i="31"/>
  <c r="F291" i="31"/>
  <c r="F322" i="31"/>
  <c r="F270" i="31"/>
  <c r="F182" i="31"/>
  <c r="F243" i="31"/>
  <c r="F100" i="31"/>
  <c r="F36" i="31"/>
  <c r="D108" i="31"/>
  <c r="H89" i="31"/>
  <c r="D61" i="31"/>
  <c r="D29" i="31"/>
  <c r="H99" i="31"/>
  <c r="F79" i="31"/>
  <c r="D59" i="31"/>
  <c r="H35" i="31"/>
  <c r="H134" i="31"/>
  <c r="F97" i="31"/>
  <c r="D56" i="31"/>
  <c r="H122" i="31"/>
  <c r="H42" i="31"/>
  <c r="F324" i="31"/>
  <c r="F266" i="31"/>
  <c r="F251" i="31"/>
  <c r="H76" i="31"/>
  <c r="H20" i="31"/>
  <c r="F108" i="31"/>
  <c r="F181" i="31"/>
  <c r="H125" i="31"/>
  <c r="D60" i="31"/>
  <c r="F333" i="31"/>
  <c r="F331" i="31"/>
  <c r="F219" i="31"/>
  <c r="F237" i="31"/>
  <c r="F226" i="31"/>
  <c r="F222" i="31"/>
  <c r="F206" i="31"/>
  <c r="F186" i="31"/>
  <c r="F261" i="31"/>
  <c r="F323" i="31"/>
  <c r="F216" i="31"/>
  <c r="F318" i="31"/>
  <c r="F250" i="31"/>
  <c r="F197" i="31"/>
  <c r="F264" i="31"/>
  <c r="F316" i="31"/>
  <c r="F292" i="31"/>
  <c r="F184" i="31"/>
  <c r="F174" i="31"/>
  <c r="F273" i="31"/>
  <c r="F317" i="31"/>
  <c r="F14" i="31"/>
  <c r="F64" i="31"/>
  <c r="F17" i="31"/>
  <c r="D105" i="31"/>
  <c r="H61" i="31"/>
  <c r="H29" i="31"/>
  <c r="D103" i="31"/>
  <c r="H79" i="31"/>
  <c r="F59" i="31"/>
  <c r="D39" i="31"/>
  <c r="D11" i="31"/>
  <c r="F103" i="31"/>
  <c r="D72" i="31"/>
  <c r="D126" i="31"/>
  <c r="D94" i="31"/>
  <c r="D62" i="31"/>
  <c r="D30" i="31"/>
  <c r="F106" i="31"/>
  <c r="D68" i="31"/>
  <c r="H98" i="31"/>
  <c r="F38" i="31"/>
  <c r="H14" i="31"/>
  <c r="F74" i="31"/>
  <c r="D134" i="31"/>
  <c r="F224" i="31"/>
  <c r="F267" i="31"/>
  <c r="F326" i="31"/>
  <c r="F210" i="31"/>
  <c r="F211" i="31"/>
  <c r="F60" i="31"/>
  <c r="F136" i="31"/>
  <c r="H97" i="31"/>
  <c r="D57" i="31"/>
  <c r="H127" i="31"/>
  <c r="D99" i="31"/>
  <c r="H75" i="31"/>
  <c r="F55" i="31"/>
  <c r="D35" i="31"/>
  <c r="F28" i="31"/>
  <c r="F81" i="31"/>
  <c r="F129" i="31"/>
  <c r="H118" i="31"/>
  <c r="H86" i="31"/>
  <c r="H54" i="31"/>
  <c r="H133" i="31"/>
  <c r="F86" i="31"/>
  <c r="F118" i="31"/>
  <c r="F286" i="31"/>
  <c r="F239" i="31"/>
  <c r="H25" i="31"/>
  <c r="F320" i="31"/>
  <c r="F260" i="31"/>
  <c r="F235" i="31"/>
  <c r="F191" i="31"/>
  <c r="F242" i="31"/>
  <c r="F293" i="31"/>
  <c r="F209" i="31"/>
  <c r="D128" i="31"/>
  <c r="F40" i="31"/>
  <c r="D18" i="31"/>
  <c r="H93" i="31"/>
  <c r="H57" i="31"/>
  <c r="D123" i="31"/>
  <c r="D95" i="31"/>
  <c r="H71" i="31"/>
  <c r="F51" i="31"/>
  <c r="D31" i="31"/>
  <c r="F16" i="31"/>
  <c r="F57" i="31"/>
  <c r="F105" i="31"/>
  <c r="D114" i="31"/>
  <c r="D82" i="31"/>
  <c r="D50" i="31"/>
  <c r="F130" i="31"/>
  <c r="F30" i="31"/>
  <c r="H58" i="31"/>
  <c r="D10" i="31"/>
  <c r="F262" i="31"/>
  <c r="F233" i="31"/>
  <c r="D80" i="31"/>
  <c r="H120" i="31"/>
  <c r="F328" i="31"/>
  <c r="F176" i="31"/>
  <c r="F203" i="31"/>
  <c r="F330" i="31"/>
  <c r="F294" i="31"/>
  <c r="F198" i="31"/>
  <c r="F307" i="31"/>
  <c r="D112" i="31"/>
  <c r="F52" i="31"/>
  <c r="F120" i="31"/>
  <c r="H101" i="31"/>
  <c r="D69" i="31"/>
  <c r="D37" i="31"/>
  <c r="H107" i="31"/>
  <c r="H83" i="31"/>
  <c r="F63" i="31"/>
  <c r="D43" i="31"/>
  <c r="H15" i="31"/>
  <c r="F115" i="31"/>
  <c r="D120" i="31"/>
  <c r="D21" i="31"/>
  <c r="H74" i="31"/>
  <c r="F227" i="31"/>
  <c r="F327" i="31"/>
  <c r="H84" i="31"/>
  <c r="H44" i="31"/>
  <c r="F13" i="31"/>
  <c r="F245" i="31"/>
  <c r="H109" i="31"/>
  <c r="F124" i="31"/>
  <c r="H137" i="31"/>
  <c r="H26" i="31"/>
  <c r="H108" i="31"/>
  <c r="H96" i="31"/>
  <c r="H80" i="31"/>
  <c r="H64" i="31"/>
  <c r="H48" i="31"/>
  <c r="H32" i="31"/>
  <c r="H16" i="31"/>
  <c r="H121" i="31"/>
  <c r="H105" i="31"/>
  <c r="H128" i="31"/>
  <c r="H21" i="31"/>
  <c r="H18" i="31"/>
  <c r="H13" i="31"/>
  <c r="H88" i="31"/>
  <c r="H72" i="31"/>
  <c r="H56" i="31"/>
  <c r="H40" i="31"/>
  <c r="H24" i="31"/>
  <c r="H135" i="31"/>
  <c r="H129" i="31"/>
  <c r="H113" i="31"/>
  <c r="F308" i="31"/>
  <c r="F276" i="31"/>
  <c r="D135" i="31"/>
  <c r="F188" i="31"/>
  <c r="F259" i="31"/>
  <c r="F230" i="31"/>
  <c r="F289" i="31"/>
  <c r="F177" i="31"/>
  <c r="H132" i="31"/>
  <c r="F80" i="31"/>
  <c r="D16" i="31"/>
  <c r="D121" i="31"/>
  <c r="H69" i="31"/>
  <c r="H37" i="31"/>
  <c r="D111" i="31"/>
  <c r="D87" i="31"/>
  <c r="H63" i="31"/>
  <c r="F43" i="31"/>
  <c r="D19" i="31"/>
  <c r="F119" i="31"/>
  <c r="D136" i="31"/>
  <c r="F29" i="31"/>
  <c r="D102" i="31"/>
  <c r="D70" i="31"/>
  <c r="D38" i="31"/>
  <c r="F122" i="31"/>
  <c r="D14" i="31"/>
  <c r="D22" i="31"/>
  <c r="F102" i="31"/>
  <c r="F303" i="31"/>
  <c r="F217" i="31"/>
  <c r="F247" i="31"/>
  <c r="F301" i="31"/>
  <c r="F42" i="31"/>
  <c r="D130" i="31"/>
  <c r="F240" i="31"/>
  <c r="F295" i="31"/>
  <c r="F319" i="31"/>
  <c r="F282" i="31"/>
  <c r="F275" i="31"/>
  <c r="F76" i="31"/>
  <c r="D12" i="31"/>
  <c r="D117" i="31"/>
  <c r="D65" i="31"/>
  <c r="D33" i="31"/>
  <c r="H103" i="31"/>
  <c r="D83" i="31"/>
  <c r="H59" i="31"/>
  <c r="F39" i="31"/>
  <c r="H11" i="31"/>
  <c r="F107" i="31"/>
  <c r="D88" i="31"/>
  <c r="H126" i="31"/>
  <c r="H94" i="31"/>
  <c r="H62" i="31"/>
  <c r="H30" i="31"/>
  <c r="F110" i="31"/>
  <c r="H66" i="31"/>
  <c r="F309" i="31"/>
  <c r="F271" i="31"/>
  <c r="H17" i="31"/>
  <c r="F109" i="31"/>
  <c r="F192" i="31"/>
  <c r="F263" i="31"/>
  <c r="F205" i="31"/>
  <c r="F258" i="31"/>
  <c r="F190" i="31"/>
  <c r="F225" i="31"/>
  <c r="F22" i="31"/>
  <c r="F56" i="31"/>
  <c r="F128" i="31"/>
  <c r="D101" i="31"/>
  <c r="H65" i="31"/>
  <c r="H33" i="31"/>
  <c r="F99" i="31"/>
  <c r="D79" i="31"/>
  <c r="H55" i="31"/>
  <c r="F35" i="31"/>
  <c r="H130" i="31"/>
  <c r="F89" i="31"/>
  <c r="D40" i="31"/>
  <c r="D122" i="31"/>
  <c r="D90" i="31"/>
  <c r="D58" i="31"/>
  <c r="F19" i="31"/>
  <c r="F62" i="31"/>
  <c r="H90" i="31"/>
  <c r="D116" i="31"/>
  <c r="F175" i="31"/>
  <c r="F265" i="31"/>
  <c r="D64" i="31"/>
  <c r="H116" i="31"/>
  <c r="H136" i="31"/>
  <c r="F220" i="31"/>
  <c r="F231" i="31"/>
  <c r="F223" i="31"/>
  <c r="F302" i="31"/>
  <c r="F214" i="31"/>
  <c r="F257" i="31"/>
  <c r="F18" i="31"/>
  <c r="F68" i="31"/>
  <c r="F25" i="31"/>
  <c r="D109" i="31"/>
  <c r="D77" i="31"/>
  <c r="D45" i="31"/>
  <c r="H115" i="31"/>
  <c r="D91" i="31"/>
  <c r="H67" i="31"/>
  <c r="F47" i="31"/>
  <c r="H23" i="31"/>
  <c r="F131" i="31"/>
  <c r="F33" i="31"/>
  <c r="F61" i="31"/>
  <c r="H106" i="31"/>
  <c r="D52" i="31"/>
  <c r="F268" i="31"/>
  <c r="F246" i="31"/>
  <c r="F287" i="31"/>
  <c r="H92" i="31"/>
  <c r="H60" i="31"/>
  <c r="F10" i="31"/>
  <c r="F314" i="31"/>
  <c r="D124" i="31"/>
  <c r="H52" i="31"/>
  <c r="D137" i="31"/>
  <c r="D131" i="31"/>
  <c r="D92" i="31"/>
  <c r="D81" i="31"/>
  <c r="D133" i="31"/>
  <c r="D26" i="31"/>
  <c r="D97" i="31"/>
  <c r="F180" i="31"/>
  <c r="F244" i="31"/>
  <c r="F117" i="31"/>
  <c r="F58" i="31"/>
  <c r="F279" i="31"/>
  <c r="F297" i="31"/>
  <c r="F256" i="31"/>
  <c r="F199" i="31"/>
  <c r="F278" i="31"/>
  <c r="F305" i="31"/>
  <c r="F213" i="31"/>
  <c r="F189" i="31"/>
  <c r="F96" i="31"/>
  <c r="F32" i="31"/>
  <c r="D76" i="31"/>
  <c r="H77" i="31"/>
  <c r="H45" i="31"/>
  <c r="D119" i="31"/>
  <c r="F91" i="31"/>
  <c r="D71" i="31"/>
  <c r="H47" i="31"/>
  <c r="D27" i="31"/>
  <c r="F135" i="31"/>
  <c r="F41" i="31"/>
  <c r="F77" i="31"/>
  <c r="D110" i="31"/>
  <c r="D78" i="31"/>
  <c r="D46" i="31"/>
  <c r="F11" i="31"/>
  <c r="F46" i="31"/>
  <c r="F54" i="31"/>
  <c r="F23" i="31"/>
  <c r="F207" i="31"/>
  <c r="F238" i="31"/>
  <c r="F34" i="31"/>
  <c r="F98" i="31"/>
  <c r="F284" i="31"/>
  <c r="F196" i="31"/>
  <c r="F269" i="31"/>
  <c r="F298" i="31"/>
  <c r="F193" i="31"/>
  <c r="F92" i="31"/>
  <c r="D28" i="31"/>
  <c r="D44" i="31"/>
  <c r="D73" i="31"/>
  <c r="D41" i="31"/>
  <c r="H111" i="31"/>
  <c r="F87" i="31"/>
  <c r="D67" i="31"/>
  <c r="H43" i="31"/>
  <c r="H19" i="31"/>
  <c r="F123" i="31"/>
  <c r="D17" i="31"/>
  <c r="F37" i="31"/>
  <c r="H102" i="31"/>
  <c r="H70" i="31"/>
  <c r="H38" i="31"/>
  <c r="F126" i="31"/>
  <c r="H82" i="31"/>
  <c r="F200" i="31"/>
  <c r="F185" i="31"/>
  <c r="F85" i="31"/>
  <c r="F208" i="31"/>
  <c r="F283" i="31"/>
  <c r="F183" i="31"/>
  <c r="F274" i="31"/>
  <c r="F202" i="31"/>
  <c r="F241" i="31"/>
  <c r="F221" i="31"/>
  <c r="F72" i="31"/>
  <c r="H131" i="31"/>
  <c r="D113" i="31"/>
  <c r="H73" i="31"/>
  <c r="H41" i="31"/>
  <c r="D107" i="31"/>
  <c r="F83" i="31"/>
  <c r="D63" i="31"/>
  <c r="H39" i="31"/>
  <c r="D15" i="31"/>
  <c r="F111" i="31"/>
  <c r="D104" i="31"/>
  <c r="D13" i="31"/>
  <c r="D98" i="31"/>
  <c r="D66" i="31"/>
  <c r="D34" i="31"/>
  <c r="F94" i="31"/>
  <c r="D36" i="31"/>
  <c r="F70" i="31"/>
  <c r="F321" i="31"/>
  <c r="F204" i="31"/>
  <c r="F201" i="31"/>
  <c r="D48" i="31"/>
  <c r="H112" i="31"/>
  <c r="D132" i="31"/>
  <c r="F288" i="31"/>
  <c r="F311" i="31"/>
  <c r="F248" i="31"/>
  <c r="F310" i="31"/>
  <c r="F254" i="31"/>
  <c r="F325" i="31"/>
  <c r="F179" i="31"/>
  <c r="F84" i="31"/>
  <c r="D20" i="31"/>
  <c r="D125" i="31"/>
  <c r="H81" i="31"/>
  <c r="D53" i="31"/>
  <c r="H123" i="31"/>
  <c r="F95" i="31"/>
  <c r="D75" i="31"/>
  <c r="H51" i="31"/>
  <c r="F31" i="31"/>
  <c r="F20" i="31"/>
  <c r="F65" i="31"/>
  <c r="F113" i="31"/>
  <c r="H114" i="31"/>
  <c r="F134" i="31"/>
  <c r="F280" i="31"/>
  <c r="H100" i="31"/>
  <c r="H68" i="31"/>
  <c r="H12" i="31"/>
  <c r="H117" i="31"/>
  <c r="H36" i="31"/>
  <c r="F178" i="31"/>
  <c r="F312" i="31"/>
  <c r="C206" i="30" l="1"/>
  <c r="D206" i="30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*" type="6" refreshedVersion="0" background="1">
    <textPr prompt="0" sourceFile="C:\PGCESAT\COVID19\Tabelas\*.tab" decimal="," thousands=".">
      <textFields>
        <textField/>
      </textFields>
    </textPr>
  </connection>
  <connection id="2" xr16:uid="{00000000-0015-0000-FFFF-FFFF01000000}" name="FXETARIA1" type="6" refreshedVersion="3" background="1" saveData="1">
    <textPr prompt="0" sourceFile="C:\PGCESAT\COVID19\Tabelas\FXETARIA.tab" decimal="," thousands="." semicolon="1">
      <textFields count="2">
        <textField type="text"/>
        <textField/>
      </textFields>
    </textPr>
  </connection>
  <connection id="3" xr16:uid="{00000000-0015-0000-FFFF-FFFF02000000}" name="FXETARIA11" type="6" refreshedVersion="3" background="1" saveData="1">
    <textPr prompt="0" sourceFile="C:\PGCESAT\COVID19\Tabelas\FXETARIA.tab" decimal="," thousands="." semicolon="1">
      <textFields count="2">
        <textField type="text"/>
        <textField/>
      </textFields>
    </textPr>
  </connection>
  <connection id="4" xr16:uid="{00000000-0015-0000-FFFF-FFFF03000000}" name="FXETARIA112" type="6" refreshedVersion="3" background="1" saveData="1">
    <textPr prompt="0" sourceFile="C:\PGCESAT\COVID19\Tabelas\FXETARIA.tab" decimal="," thousands="." semicolon="1">
      <textFields count="2">
        <textField type="text"/>
        <textField/>
      </textFields>
    </textPr>
  </connection>
  <connection id="5" xr16:uid="{00000000-0015-0000-FFFF-FFFF04000000}" name="FXETARIA113" type="6" refreshedVersion="3" background="1" saveData="1">
    <textPr prompt="0" sourceFile="C:\PGCESAT\COVID19\Tabelas\FXETARIA.tab" decimal="," thousands="." semicolon="1">
      <textFields count="2">
        <textField type="text"/>
        <textField/>
      </textFields>
    </textPr>
  </connection>
  <connection id="6" xr16:uid="{00000000-0015-0000-FFFF-FFFF05000000}" name="FXETARIA13" type="6" refreshedVersion="3" background="1" saveData="1">
    <textPr prompt="0" sourceFile="C:\PGCESAT\COVID19\Tabelas\FXETARIA.tab" decimal="," thousands="." semicolon="1">
      <textFields count="2">
        <textField type="text"/>
        <textField/>
      </textFields>
    </textPr>
  </connection>
  <connection id="7" xr16:uid="{00000000-0015-0000-FFFF-FFFF06000000}" name="FXETARIA14" type="6" refreshedVersion="3" background="1" saveData="1">
    <textPr prompt="0" sourceFile="C:\PGCESAT\COVID19\Tabelas\FXETARIA.tab" decimal="," thousands="." semicolon="1">
      <textFields count="2">
        <textField type="text"/>
        <textField/>
      </textFields>
    </textPr>
  </connection>
</connections>
</file>

<file path=xl/sharedStrings.xml><?xml version="1.0" encoding="utf-8"?>
<sst xmlns="http://schemas.openxmlformats.org/spreadsheetml/2006/main" count="13563" uniqueCount="4884">
  <si>
    <t>%</t>
  </si>
  <si>
    <t>Investigações</t>
  </si>
  <si>
    <t>18 a 19 anos</t>
  </si>
  <si>
    <t>20 a 29 anos</t>
  </si>
  <si>
    <t>30 a 39 anos</t>
  </si>
  <si>
    <t>40 a 49 anos</t>
  </si>
  <si>
    <t>50 a 59 anos</t>
  </si>
  <si>
    <t>60 a 69 anos</t>
  </si>
  <si>
    <t>Total</t>
  </si>
  <si>
    <t xml:space="preserve"> Casos Confirmados de COVID19 Relacionados ao Trabalho</t>
  </si>
  <si>
    <t>Abril</t>
  </si>
  <si>
    <t>Maio</t>
  </si>
  <si>
    <t>Junho</t>
  </si>
  <si>
    <t>Dados fornecidos pela Diretoria de Vigilância Epidemiológica(DIVEP-SESAB)</t>
  </si>
  <si>
    <t>Casos Confirmados de COVID19 Relacionados ao Trabalho</t>
  </si>
  <si>
    <t>Escolaridade</t>
  </si>
  <si>
    <t>Ign/Branco</t>
  </si>
  <si>
    <t>Branca</t>
  </si>
  <si>
    <t>Preta</t>
  </si>
  <si>
    <t>Amarela</t>
  </si>
  <si>
    <t>Parda</t>
  </si>
  <si>
    <t>1ª a 4ª série incompleta do EF</t>
  </si>
  <si>
    <t>5ª a 8ª série incompleta do EF</t>
  </si>
  <si>
    <t>Ensino médio incompleto</t>
  </si>
  <si>
    <t>Ensino médio completo</t>
  </si>
  <si>
    <t>Educação superior incompleta</t>
  </si>
  <si>
    <t>Educação superior completa</t>
  </si>
  <si>
    <t>Mun US Noti BA</t>
  </si>
  <si>
    <t>290687 Capim Grosso</t>
  </si>
  <si>
    <t>290830 Conceição do Almeida</t>
  </si>
  <si>
    <t>291190 Iaçu</t>
  </si>
  <si>
    <t>291750 Jacobina</t>
  </si>
  <si>
    <t>291920 Lauro de Freitas</t>
  </si>
  <si>
    <t>292220 Muniz Ferreira</t>
  </si>
  <si>
    <t>292430 Piatã</t>
  </si>
  <si>
    <t>292530 Porto Seguro</t>
  </si>
  <si>
    <t>292550 Prado</t>
  </si>
  <si>
    <t>292740 Salvador</t>
  </si>
  <si>
    <t>292890 São Desidério</t>
  </si>
  <si>
    <t>Mun Resid BA</t>
  </si>
  <si>
    <t>292660 Ribeira do Pombal</t>
  </si>
  <si>
    <t>293120 Taperoá</t>
  </si>
  <si>
    <t>Empregado registrado</t>
  </si>
  <si>
    <t>Empregado não registrado</t>
  </si>
  <si>
    <t>Autônomo</t>
  </si>
  <si>
    <t>Serv. Púb. Estatutário</t>
  </si>
  <si>
    <t>Serv. Púb. Celetista</t>
  </si>
  <si>
    <t>Trab. temporário</t>
  </si>
  <si>
    <t>Cooperativado</t>
  </si>
  <si>
    <t>Outros</t>
  </si>
  <si>
    <t>Ocupação NIVEL 6</t>
  </si>
  <si>
    <t>Hospitalar</t>
  </si>
  <si>
    <t>Ambos</t>
  </si>
  <si>
    <t>Cura</t>
  </si>
  <si>
    <t>Incapacidade Temporária</t>
  </si>
  <si>
    <t>Outra</t>
  </si>
  <si>
    <t>Sim</t>
  </si>
  <si>
    <t>Não</t>
  </si>
  <si>
    <t>Não se aplica</t>
  </si>
  <si>
    <t>Dados do SINAN_Net, sujeitos à modificações em cada atualização mensal, encaminhados pela</t>
  </si>
  <si>
    <t>COSET-DIVEP em</t>
  </si>
  <si>
    <t>Masculino</t>
  </si>
  <si>
    <t>Feminino</t>
  </si>
  <si>
    <t>Investigações por Ocupação NIVEL 1 e Sexo</t>
  </si>
  <si>
    <t>Ocupação NIVEL 1</t>
  </si>
  <si>
    <t>Ocupações Especiais (estudante)</t>
  </si>
  <si>
    <t>Ocupações Especiais (dona de casa)</t>
  </si>
  <si>
    <t>Ocupações Especiais (aposentado/pensionista)</t>
  </si>
  <si>
    <t>DESEMPREGADO CRONICO</t>
  </si>
  <si>
    <t>Investigações por Ocupação NIVEL 6 e Sexo</t>
  </si>
  <si>
    <t>Raça</t>
  </si>
  <si>
    <t xml:space="preserve">Investigações por Fx Etária ST </t>
  </si>
  <si>
    <t xml:space="preserve">Investigações por Raça </t>
  </si>
  <si>
    <t>Mês da Notificação</t>
  </si>
  <si>
    <t>Janeiro</t>
  </si>
  <si>
    <t>Fevereiro</t>
  </si>
  <si>
    <t>Marco</t>
  </si>
  <si>
    <t>Julho</t>
  </si>
  <si>
    <t>Agosto</t>
  </si>
  <si>
    <t>Setembro</t>
  </si>
  <si>
    <t>Outubro</t>
  </si>
  <si>
    <t>Novembro</t>
  </si>
  <si>
    <t>Dezembro</t>
  </si>
  <si>
    <t>Sexo</t>
  </si>
  <si>
    <t>Em Branco</t>
  </si>
  <si>
    <t>Ignorado</t>
  </si>
  <si>
    <t>Faixa Etária ST</t>
  </si>
  <si>
    <t>&lt; 1 ano</t>
  </si>
  <si>
    <t>1 a 4 anos</t>
  </si>
  <si>
    <t>5 a 9 anos</t>
  </si>
  <si>
    <t>10 a 14 anos</t>
  </si>
  <si>
    <t>15 a 17 anos</t>
  </si>
  <si>
    <t>70 a 79 anos</t>
  </si>
  <si>
    <t>80 anos e mais</t>
  </si>
  <si>
    <t>Indigena</t>
  </si>
  <si>
    <t>Analfabeto</t>
  </si>
  <si>
    <t>4ª série completa do EF</t>
  </si>
  <si>
    <t>Ensino fundamental completo</t>
  </si>
  <si>
    <t>Regime de Tratamento</t>
  </si>
  <si>
    <t>Ambulatorial</t>
  </si>
  <si>
    <t>Evolução do Caso</t>
  </si>
  <si>
    <t>Incapacidade parcial permanente</t>
  </si>
  <si>
    <t>Incapacidade total permanente</t>
  </si>
  <si>
    <t>Óbito pelo acidente</t>
  </si>
  <si>
    <t>Óbito por outras causas</t>
  </si>
  <si>
    <t>Emissão de CAT</t>
  </si>
  <si>
    <t>Situação Mercado Trabalho</t>
  </si>
  <si>
    <t>Aposentado</t>
  </si>
  <si>
    <t>Desempregado</t>
  </si>
  <si>
    <t>Trab. avulso</t>
  </si>
  <si>
    <t>Empregador</t>
  </si>
  <si>
    <t>NRS Reg Saúde Mun Not</t>
  </si>
  <si>
    <t>NRS Centro-Leste</t>
  </si>
  <si>
    <t>...Região de Saúde de Feira de Santana</t>
  </si>
  <si>
    <t>......Capela do Alto Alegre</t>
  </si>
  <si>
    <t>......Conceição do Jacuípe</t>
  </si>
  <si>
    <t>......Riachão do Jacuípe</t>
  </si>
  <si>
    <t>......São Gonçalo dos Campos</t>
  </si>
  <si>
    <t>...Região de Saúde de Itaberaba</t>
  </si>
  <si>
    <t>......Boa Vista do Tupim</t>
  </si>
  <si>
    <t>......Marcionílio Souza</t>
  </si>
  <si>
    <t>...Região de Saúde de Seabra</t>
  </si>
  <si>
    <t>...Região de Saúde de Serrinha</t>
  </si>
  <si>
    <t>......Conceição do Coité</t>
  </si>
  <si>
    <t>......Euclides da Cunha</t>
  </si>
  <si>
    <t>NRS Centro-Norte</t>
  </si>
  <si>
    <t>...Região de Saúde de Irecê</t>
  </si>
  <si>
    <t>......América Dourada</t>
  </si>
  <si>
    <t>......Barra do Mendes</t>
  </si>
  <si>
    <t>......Barro Alto</t>
  </si>
  <si>
    <t>......Cafarnaum</t>
  </si>
  <si>
    <t>......Canarana</t>
  </si>
  <si>
    <t>......Central</t>
  </si>
  <si>
    <t>......Gentio do Ouro</t>
  </si>
  <si>
    <t>......Ibipeba</t>
  </si>
  <si>
    <t>......Ibititá</t>
  </si>
  <si>
    <t>......Irecê</t>
  </si>
  <si>
    <t>......Itaguaçu da Bahia</t>
  </si>
  <si>
    <t>......João Dourado</t>
  </si>
  <si>
    <t>......Jussara</t>
  </si>
  <si>
    <t>......Lapão</t>
  </si>
  <si>
    <t>......Mulungu do Morro</t>
  </si>
  <si>
    <t>......Presidente Dutra</t>
  </si>
  <si>
    <t>......São Gabriel</t>
  </si>
  <si>
    <t>......Uibaí</t>
  </si>
  <si>
    <t>......Xique-Xique</t>
  </si>
  <si>
    <t>...Região de Saúde de Jacobina</t>
  </si>
  <si>
    <t>......Caém</t>
  </si>
  <si>
    <t>......Caldeirão Grande</t>
  </si>
  <si>
    <t>......Capim Grosso</t>
  </si>
  <si>
    <t>......Jacobina</t>
  </si>
  <si>
    <t>......Mairi</t>
  </si>
  <si>
    <t>......Miguel Calmon</t>
  </si>
  <si>
    <t>......Mirangaba</t>
  </si>
  <si>
    <t>......Morro do Chapéu</t>
  </si>
  <si>
    <t>......Ourolândia</t>
  </si>
  <si>
    <t>......Piritiba</t>
  </si>
  <si>
    <t>......Quixabeira</t>
  </si>
  <si>
    <t>......São José do Jacuípe</t>
  </si>
  <si>
    <t>......Saúde</t>
  </si>
  <si>
    <t>......Serrolândia</t>
  </si>
  <si>
    <t>......Tapiramutá</t>
  </si>
  <si>
    <t>......Umburanas</t>
  </si>
  <si>
    <t>......Várzea da Roça</t>
  </si>
  <si>
    <t>......Várzea do Poço</t>
  </si>
  <si>
    <t>......Várzea Nova</t>
  </si>
  <si>
    <t>NRS Extremo Sul</t>
  </si>
  <si>
    <t>...Região de Saúde de Porto Seguro</t>
  </si>
  <si>
    <t>......Belmonte</t>
  </si>
  <si>
    <t>......Eunápolis</t>
  </si>
  <si>
    <t>......Guaratinga</t>
  </si>
  <si>
    <t>......Itabela</t>
  </si>
  <si>
    <t>......Itagimirim</t>
  </si>
  <si>
    <t>......Itapebi</t>
  </si>
  <si>
    <t>......Porto Seguro</t>
  </si>
  <si>
    <t>......Santa Cruz Cabrália</t>
  </si>
  <si>
    <t>...Região de Saúde de Teixeira de Freitas</t>
  </si>
  <si>
    <t>......Alcobaça</t>
  </si>
  <si>
    <t>......Caravelas</t>
  </si>
  <si>
    <t>......Ibirapuã</t>
  </si>
  <si>
    <t>......Itamaraju</t>
  </si>
  <si>
    <t>......Itanhém</t>
  </si>
  <si>
    <t>......Jucuruçu</t>
  </si>
  <si>
    <t>......Lajedão</t>
  </si>
  <si>
    <t>......Medeiros Neto</t>
  </si>
  <si>
    <t>......Mucuri</t>
  </si>
  <si>
    <t>......Nova Viçosa</t>
  </si>
  <si>
    <t>......Prado</t>
  </si>
  <si>
    <t>......Teixeira de Freitas</t>
  </si>
  <si>
    <t>......Vereda</t>
  </si>
  <si>
    <t>NRS Leste</t>
  </si>
  <si>
    <t>...Região de Saúde de Camaçari</t>
  </si>
  <si>
    <t>......Camaçari</t>
  </si>
  <si>
    <t>......Conde</t>
  </si>
  <si>
    <t>......Dias D'Ávila</t>
  </si>
  <si>
    <t>......Mata de São João</t>
  </si>
  <si>
    <t>......Pojuca</t>
  </si>
  <si>
    <t>......Simões Filho</t>
  </si>
  <si>
    <t>...Região de Saúde de Cruz das Almas</t>
  </si>
  <si>
    <t>......Cabaceiras do Paraguaçu</t>
  </si>
  <si>
    <t>......Cachoeira</t>
  </si>
  <si>
    <t>......Conceição da Feira</t>
  </si>
  <si>
    <t>......Cruz das Almas</t>
  </si>
  <si>
    <t>......Governador Mangabeira</t>
  </si>
  <si>
    <t>......Maragogipe</t>
  </si>
  <si>
    <t>......Muritiba</t>
  </si>
  <si>
    <t>......São Félix</t>
  </si>
  <si>
    <t>......Sapeaçu</t>
  </si>
  <si>
    <t>...Região de Saúde de Salvador</t>
  </si>
  <si>
    <t>......Candeias</t>
  </si>
  <si>
    <t>......Itaparica</t>
  </si>
  <si>
    <t>......Lauro de Freitas</t>
  </si>
  <si>
    <t>......Madre de Deus</t>
  </si>
  <si>
    <t>......Salvador</t>
  </si>
  <si>
    <t>......Santo Amaro</t>
  </si>
  <si>
    <t>......São Francisco do Conde</t>
  </si>
  <si>
    <t>......São Sebastião do Passé</t>
  </si>
  <si>
    <t>......Saubara</t>
  </si>
  <si>
    <t>......Vera Cruz</t>
  </si>
  <si>
    <t>...Região de Saúde de Santo Antônio de Jesus</t>
  </si>
  <si>
    <t>......Amargosa</t>
  </si>
  <si>
    <t>......Aratuípe</t>
  </si>
  <si>
    <t>......Castro Alves</t>
  </si>
  <si>
    <t>......Conceição do Almeida</t>
  </si>
  <si>
    <t>......Dom Macedo Costa</t>
  </si>
  <si>
    <t>......Elísio Medrado</t>
  </si>
  <si>
    <t>......Itatim</t>
  </si>
  <si>
    <t>......Jaguaripe</t>
  </si>
  <si>
    <t>......Jiquiriçá</t>
  </si>
  <si>
    <t>......Laje</t>
  </si>
  <si>
    <t>......Milagres</t>
  </si>
  <si>
    <t>......Muniz Ferreira</t>
  </si>
  <si>
    <t>......Mutuípe</t>
  </si>
  <si>
    <t>......Nazaré</t>
  </si>
  <si>
    <t>......Presidente Tancredo Neves</t>
  </si>
  <si>
    <t>......Salinas da Margarida</t>
  </si>
  <si>
    <t>......Santa Teresinha</t>
  </si>
  <si>
    <t>......São Felipe</t>
  </si>
  <si>
    <t>......São Miguel das Matas</t>
  </si>
  <si>
    <t>......Ubaíra</t>
  </si>
  <si>
    <t>......Varzedo</t>
  </si>
  <si>
    <t>......Santo Antônio de Jesus</t>
  </si>
  <si>
    <t>NRS Nordeste</t>
  </si>
  <si>
    <t>...Região de Saúde de Alagoinhas</t>
  </si>
  <si>
    <t>......Acajutiba</t>
  </si>
  <si>
    <t>......Alagoinhas</t>
  </si>
  <si>
    <t>......Aporá</t>
  </si>
  <si>
    <t>......Araçás</t>
  </si>
  <si>
    <t>......Aramari</t>
  </si>
  <si>
    <t>......Cardeal da Silva</t>
  </si>
  <si>
    <t>......Catu</t>
  </si>
  <si>
    <t>......Crisópolis</t>
  </si>
  <si>
    <t>......Entre Rios</t>
  </si>
  <si>
    <t>......Esplanada</t>
  </si>
  <si>
    <t>......Inhambupe</t>
  </si>
  <si>
    <t>......Itanagra</t>
  </si>
  <si>
    <t>......Itapicuru</t>
  </si>
  <si>
    <t>......Jandaíra</t>
  </si>
  <si>
    <t>......Ouriçangas</t>
  </si>
  <si>
    <t>......Pedrão</t>
  </si>
  <si>
    <t>......Rio Real</t>
  </si>
  <si>
    <t>......Sátiro Dias</t>
  </si>
  <si>
    <t>...Região de Saúde de Ribeira do Pombal</t>
  </si>
  <si>
    <t>......Adustina</t>
  </si>
  <si>
    <t>......Antas</t>
  </si>
  <si>
    <t>......Banzaê</t>
  </si>
  <si>
    <t>......Cícero Dantas</t>
  </si>
  <si>
    <t>......Cipó</t>
  </si>
  <si>
    <t>......Coronel João Sá</t>
  </si>
  <si>
    <t>......Fátima</t>
  </si>
  <si>
    <t>......Heliópolis</t>
  </si>
  <si>
    <t>......Nova Soure</t>
  </si>
  <si>
    <t>......Novo Triunfo</t>
  </si>
  <si>
    <t>......Olindina</t>
  </si>
  <si>
    <t>......Paripiranga</t>
  </si>
  <si>
    <t>......Ribeira do Amparo</t>
  </si>
  <si>
    <t>......Ribeira do Pombal</t>
  </si>
  <si>
    <t>......Sítio do Quinto</t>
  </si>
  <si>
    <t>NRS Norte</t>
  </si>
  <si>
    <t>...Região de Saúde de Juazeiro</t>
  </si>
  <si>
    <t>......Campo Alegre de Lourdes</t>
  </si>
  <si>
    <t>......Canudos</t>
  </si>
  <si>
    <t>......Casa Nova</t>
  </si>
  <si>
    <t>......Curaçá</t>
  </si>
  <si>
    <t>......Juazeiro</t>
  </si>
  <si>
    <t>......Pilão Arcado</t>
  </si>
  <si>
    <t>......Remanso</t>
  </si>
  <si>
    <t>......Sento Sé</t>
  </si>
  <si>
    <t>......Sobradinho</t>
  </si>
  <si>
    <t>......Uauá</t>
  </si>
  <si>
    <t>...Região de Saúde de Paulo Afonso</t>
  </si>
  <si>
    <t>.......Abaré</t>
  </si>
  <si>
    <t>.......Chorrochó</t>
  </si>
  <si>
    <t>.......Glória</t>
  </si>
  <si>
    <t>.......Jeremoabo</t>
  </si>
  <si>
    <t>.......Macururé</t>
  </si>
  <si>
    <t>.......Paulo Afonso</t>
  </si>
  <si>
    <t>.......Pedro Alexandre</t>
  </si>
  <si>
    <t>.......Rodelas</t>
  </si>
  <si>
    <t>.......Santa Brígida</t>
  </si>
  <si>
    <t>...Região de Saúde de Senhor do Bonfim</t>
  </si>
  <si>
    <t>......Andorinha</t>
  </si>
  <si>
    <t>......Antônio Gonçalves</t>
  </si>
  <si>
    <t>......Campo Formoso</t>
  </si>
  <si>
    <t>......Filadélfia</t>
  </si>
  <si>
    <t>......Itiúba</t>
  </si>
  <si>
    <t>......Jaguarari</t>
  </si>
  <si>
    <t>......Pindobaçu</t>
  </si>
  <si>
    <t>......Ponto Novo</t>
  </si>
  <si>
    <t>......Senhor do Bonfim</t>
  </si>
  <si>
    <t>NRS Oeste</t>
  </si>
  <si>
    <t>...Região de Saúde de Barreiras</t>
  </si>
  <si>
    <t>......Angical</t>
  </si>
  <si>
    <t>......Baianópolis</t>
  </si>
  <si>
    <t>......Barreiras</t>
  </si>
  <si>
    <t>......Brejolândia</t>
  </si>
  <si>
    <t>......Catolândia</t>
  </si>
  <si>
    <t>......Cotegipe</t>
  </si>
  <si>
    <t>......Cristópolis</t>
  </si>
  <si>
    <t>......Formosa do Rio Preto</t>
  </si>
  <si>
    <t>......Luís Eduardo Magalhães</t>
  </si>
  <si>
    <t>......Mansidão</t>
  </si>
  <si>
    <t>......Riachão das Neves</t>
  </si>
  <si>
    <t>......Santa Rita de Cássia</t>
  </si>
  <si>
    <t>......São Desidério</t>
  </si>
  <si>
    <t>......Tabocas do Brejo Velho</t>
  </si>
  <si>
    <t>......Wanderley</t>
  </si>
  <si>
    <t>...Região de Saúde de Ibotirama</t>
  </si>
  <si>
    <t>......Barra</t>
  </si>
  <si>
    <t>......Brotas de Macaúbas</t>
  </si>
  <si>
    <t>......Buritirama</t>
  </si>
  <si>
    <t>......Ibotirama</t>
  </si>
  <si>
    <t>......Ipupiara</t>
  </si>
  <si>
    <t>......Morpará</t>
  </si>
  <si>
    <t>......Muquém de São Francisco</t>
  </si>
  <si>
    <t>......Oliveira dos Brejinhos</t>
  </si>
  <si>
    <t>......Paratinga</t>
  </si>
  <si>
    <t>...Região de Saúde de Santa Maria da Vitória</t>
  </si>
  <si>
    <t>......Bom Jesus da Lapa</t>
  </si>
  <si>
    <t>......Canápolis</t>
  </si>
  <si>
    <t>......Cocos</t>
  </si>
  <si>
    <t>......Coribe</t>
  </si>
  <si>
    <t>......Correntina</t>
  </si>
  <si>
    <t>......Jaborandi</t>
  </si>
  <si>
    <t>......Santa Maria da Vitória</t>
  </si>
  <si>
    <t>......Santana</t>
  </si>
  <si>
    <t>......São Félix do Coribe</t>
  </si>
  <si>
    <t>......Serra do Ramalho</t>
  </si>
  <si>
    <t>......Serra Dourada</t>
  </si>
  <si>
    <t>......Sítio do Mato</t>
  </si>
  <si>
    <t>NRS Sudoeste</t>
  </si>
  <si>
    <t>...Região de Saúde de Brumado</t>
  </si>
  <si>
    <t>......Aracatu</t>
  </si>
  <si>
    <t>......Barra da Estiva</t>
  </si>
  <si>
    <t>......Boquira</t>
  </si>
  <si>
    <t>......Botuporã</t>
  </si>
  <si>
    <t>......Brumado</t>
  </si>
  <si>
    <t>......Caturama</t>
  </si>
  <si>
    <t>......Contendas do Sincorá</t>
  </si>
  <si>
    <t>......Dom Basílio</t>
  </si>
  <si>
    <t>......Érico Cardoso</t>
  </si>
  <si>
    <t>......Guajeru</t>
  </si>
  <si>
    <t>......Ibicoara</t>
  </si>
  <si>
    <t>......Ibipitanga</t>
  </si>
  <si>
    <t>......Ituaçu</t>
  </si>
  <si>
    <t>......Jussiape</t>
  </si>
  <si>
    <t>......Livramento de Nossa Senhora</t>
  </si>
  <si>
    <t>......Macaúbas</t>
  </si>
  <si>
    <t>......Malhada de Pedras</t>
  </si>
  <si>
    <t>......Paramirim</t>
  </si>
  <si>
    <t>......Rio de Contas</t>
  </si>
  <si>
    <t>......Rio do Pires</t>
  </si>
  <si>
    <t>......Tanhaçu</t>
  </si>
  <si>
    <t>...Região de Saúde de Guanambi</t>
  </si>
  <si>
    <t>......Caculé</t>
  </si>
  <si>
    <t>......Caetité</t>
  </si>
  <si>
    <t>......Candiba</t>
  </si>
  <si>
    <t>......Carinhanha</t>
  </si>
  <si>
    <t>......Feira da Mata</t>
  </si>
  <si>
    <t>......Guanambi</t>
  </si>
  <si>
    <t>......Ibiassucê</t>
  </si>
  <si>
    <t>......Igaporã</t>
  </si>
  <si>
    <t>......Iuiú</t>
  </si>
  <si>
    <t>......Jacaraci</t>
  </si>
  <si>
    <t>......Lagoa Real</t>
  </si>
  <si>
    <t>......Licínio de Almeida</t>
  </si>
  <si>
    <t>......Malhada</t>
  </si>
  <si>
    <t>......Matina</t>
  </si>
  <si>
    <t>......Mortugaba</t>
  </si>
  <si>
    <t>......Palmas de Monte Alto</t>
  </si>
  <si>
    <t>......Pindaí</t>
  </si>
  <si>
    <t>......Riacho de Santana</t>
  </si>
  <si>
    <t>......Rio do Antônio</t>
  </si>
  <si>
    <t>......Sebastião Laranjeiras</t>
  </si>
  <si>
    <t>......Tanque Novo</t>
  </si>
  <si>
    <t>......Urandi</t>
  </si>
  <si>
    <t>...Região de Saúde de Itapetinga</t>
  </si>
  <si>
    <t>......Caatiba</t>
  </si>
  <si>
    <t>......Firmino Alves</t>
  </si>
  <si>
    <t>......Ibicuí</t>
  </si>
  <si>
    <t>......Iguaí</t>
  </si>
  <si>
    <t>......Itambé</t>
  </si>
  <si>
    <t>......Itapetinga</t>
  </si>
  <si>
    <t>......Itarantim</t>
  </si>
  <si>
    <t>......Itororó</t>
  </si>
  <si>
    <t>......Macarani</t>
  </si>
  <si>
    <t>......Maiquinique</t>
  </si>
  <si>
    <t>......Nova Canaã</t>
  </si>
  <si>
    <t>......Potiraguá</t>
  </si>
  <si>
    <t>...Região de Saúde de Vitória da Conquista</t>
  </si>
  <si>
    <t>......Anagé</t>
  </si>
  <si>
    <t>......Barra do Choça</t>
  </si>
  <si>
    <t>......Belo Campo</t>
  </si>
  <si>
    <t>......Bom Jesus da Serra</t>
  </si>
  <si>
    <t>......Caetanos</t>
  </si>
  <si>
    <t>......Cândido Sales</t>
  </si>
  <si>
    <t>......Caraíbas</t>
  </si>
  <si>
    <t>......Condeúba</t>
  </si>
  <si>
    <t>......Cordeiros</t>
  </si>
  <si>
    <t>......Encruzilhada</t>
  </si>
  <si>
    <t>......Maetinga</t>
  </si>
  <si>
    <t>......Mirante</t>
  </si>
  <si>
    <t>......Piripá</t>
  </si>
  <si>
    <t>......Planalto</t>
  </si>
  <si>
    <t>......Poções</t>
  </si>
  <si>
    <t>......Presidente Jânio Quadros</t>
  </si>
  <si>
    <t>......Ribeirão do Largo</t>
  </si>
  <si>
    <t>......Tremedal</t>
  </si>
  <si>
    <t>......Vitória da Conquista</t>
  </si>
  <si>
    <t>NRS Sul</t>
  </si>
  <si>
    <t>...Região de Saúde de Ilhéus</t>
  </si>
  <si>
    <t>......Arataca</t>
  </si>
  <si>
    <t>......Canavieiras</t>
  </si>
  <si>
    <t>......Ilhéus</t>
  </si>
  <si>
    <t>......Itacaré</t>
  </si>
  <si>
    <t>......Mascote</t>
  </si>
  <si>
    <t>......Santa Luzia</t>
  </si>
  <si>
    <t>......Una</t>
  </si>
  <si>
    <t>......Uruçuca</t>
  </si>
  <si>
    <t>...Região de Saúde de Itabuna</t>
  </si>
  <si>
    <t>......Almadina</t>
  </si>
  <si>
    <t>......Aurelino Leal</t>
  </si>
  <si>
    <t>......Barro Preto</t>
  </si>
  <si>
    <t>......Buerarema</t>
  </si>
  <si>
    <t>......Camacan</t>
  </si>
  <si>
    <t>......Coaraci</t>
  </si>
  <si>
    <t>......Floresta Azul</t>
  </si>
  <si>
    <t>......Gongogi</t>
  </si>
  <si>
    <t>......Ibicaraí</t>
  </si>
  <si>
    <t>......Ibirapitanga</t>
  </si>
  <si>
    <t>......Itabuna</t>
  </si>
  <si>
    <t>......Itaju do Colônia</t>
  </si>
  <si>
    <t>......Itajuípe</t>
  </si>
  <si>
    <t>......Itapé</t>
  </si>
  <si>
    <t>......Itapitanga</t>
  </si>
  <si>
    <t>......Jussari</t>
  </si>
  <si>
    <t>......Maraú</t>
  </si>
  <si>
    <t>......Pau Brasil</t>
  </si>
  <si>
    <t>......Santa Cruz da Vitória</t>
  </si>
  <si>
    <t>......São José da Vitória</t>
  </si>
  <si>
    <t>......Ubaitaba</t>
  </si>
  <si>
    <t>......Ubatã</t>
  </si>
  <si>
    <t>...Região de Saúde de Jequié</t>
  </si>
  <si>
    <t>......Aiquara</t>
  </si>
  <si>
    <t>......Apuarema</t>
  </si>
  <si>
    <t>......Barra do Rocha</t>
  </si>
  <si>
    <t>......Boa Nova</t>
  </si>
  <si>
    <t>......Brejões</t>
  </si>
  <si>
    <t>......Cravolândia</t>
  </si>
  <si>
    <t>......Dário Meira</t>
  </si>
  <si>
    <t>......Ibirataia</t>
  </si>
  <si>
    <t>......Ipiaú</t>
  </si>
  <si>
    <t>......Irajuba</t>
  </si>
  <si>
    <t>......Iramaia</t>
  </si>
  <si>
    <t>......Itagi</t>
  </si>
  <si>
    <t>......Itagibá</t>
  </si>
  <si>
    <t>......Itamari</t>
  </si>
  <si>
    <t>......Itaquara</t>
  </si>
  <si>
    <t>......Itiruçu</t>
  </si>
  <si>
    <t>......Jaguaquara</t>
  </si>
  <si>
    <t>......Jequié</t>
  </si>
  <si>
    <t>......Jitaúna</t>
  </si>
  <si>
    <t>......Lafaiete Coutinho</t>
  </si>
  <si>
    <t>......Lajedo do Tabocal</t>
  </si>
  <si>
    <t>......Manoel Vitorino</t>
  </si>
  <si>
    <t>......Maracás</t>
  </si>
  <si>
    <t>......Nova Itarana</t>
  </si>
  <si>
    <t>......Planaltino</t>
  </si>
  <si>
    <t>......Santa Inês</t>
  </si>
  <si>
    <t>...Região de Saúde de Valença</t>
  </si>
  <si>
    <t>......Cairu</t>
  </si>
  <si>
    <t>......Camamu</t>
  </si>
  <si>
    <t>......Gandu</t>
  </si>
  <si>
    <t>......Igrapiúna</t>
  </si>
  <si>
    <t>......Ituberá</t>
  </si>
  <si>
    <t>......Nilo Peçanha</t>
  </si>
  <si>
    <t>......Nova Ibiá</t>
  </si>
  <si>
    <t>......Piraí do Norte</t>
  </si>
  <si>
    <t>......Taperoá</t>
  </si>
  <si>
    <t>......Teolândia</t>
  </si>
  <si>
    <t>......Valença</t>
  </si>
  <si>
    <t>......Wenceslau Guimarães</t>
  </si>
  <si>
    <t>Município ignorado</t>
  </si>
  <si>
    <t>NRS Reg Saúde Mun Res</t>
  </si>
  <si>
    <t>290010 Abaíra</t>
  </si>
  <si>
    <t>290020 Abaré</t>
  </si>
  <si>
    <t>290030 Acajutiba</t>
  </si>
  <si>
    <t>290035 Adustina</t>
  </si>
  <si>
    <t>290040 Água Fria</t>
  </si>
  <si>
    <t>290060 Aiquara</t>
  </si>
  <si>
    <t>290070 Alagoinhas</t>
  </si>
  <si>
    <t>290080 Alcobaça</t>
  </si>
  <si>
    <t>290090 Almadina</t>
  </si>
  <si>
    <t>290100 Amargosa</t>
  </si>
  <si>
    <t>290110 Amélia Rodrigues</t>
  </si>
  <si>
    <t>290115 América Dourada</t>
  </si>
  <si>
    <t>290120 Anagé</t>
  </si>
  <si>
    <t>290130 Andaraí</t>
  </si>
  <si>
    <t>290135 Andorinha</t>
  </si>
  <si>
    <t>290140 Angical</t>
  </si>
  <si>
    <t>290150 Anguera</t>
  </si>
  <si>
    <t>290160 Antas</t>
  </si>
  <si>
    <t>290170 Antônio Cardoso</t>
  </si>
  <si>
    <t>290180 Antônio Gonçalves</t>
  </si>
  <si>
    <t>290190 Aporá</t>
  </si>
  <si>
    <t>290195 Apuarema</t>
  </si>
  <si>
    <t>290205 Araças</t>
  </si>
  <si>
    <t>290200 Aracatu</t>
  </si>
  <si>
    <t>290210 Araci</t>
  </si>
  <si>
    <t>290220 Aramari</t>
  </si>
  <si>
    <t>290225 Arataca</t>
  </si>
  <si>
    <t>290230 Aratuípe</t>
  </si>
  <si>
    <t>290240 Aurelino Leal</t>
  </si>
  <si>
    <t>290250 Baianópolis</t>
  </si>
  <si>
    <t>290260 Baixa Grande</t>
  </si>
  <si>
    <t>290265 Banzaê</t>
  </si>
  <si>
    <t>290270 Barra</t>
  </si>
  <si>
    <t>290280 Barra da Estiva</t>
  </si>
  <si>
    <t>290290 Barra do Choça</t>
  </si>
  <si>
    <t>290300 Barra do Mendes</t>
  </si>
  <si>
    <t>290310 Barra do Rocha</t>
  </si>
  <si>
    <t>290320 Barreiras</t>
  </si>
  <si>
    <t>290323 Barro Alto</t>
  </si>
  <si>
    <t>290330 Barro Preto</t>
  </si>
  <si>
    <t>290327 Barrocas</t>
  </si>
  <si>
    <t>290340 Belmonte</t>
  </si>
  <si>
    <t>290350 Belo Campo</t>
  </si>
  <si>
    <t>290360 Biritinga</t>
  </si>
  <si>
    <t>290370 Boa Nova</t>
  </si>
  <si>
    <t>290380 Boa Vista do Tupim</t>
  </si>
  <si>
    <t>290390 Bom Jesus da Lapa</t>
  </si>
  <si>
    <t>290395 Bom Jesus da Serra</t>
  </si>
  <si>
    <t>290400 Boninal</t>
  </si>
  <si>
    <t>290405 Bonito</t>
  </si>
  <si>
    <t>290410 Boquira</t>
  </si>
  <si>
    <t>290420 Botuporã</t>
  </si>
  <si>
    <t>290430 Brejões</t>
  </si>
  <si>
    <t>290440 Brejolândia</t>
  </si>
  <si>
    <t>290450 Brotas de Macaúbas</t>
  </si>
  <si>
    <t>290460 Brumado</t>
  </si>
  <si>
    <t>290470 Buerarema</t>
  </si>
  <si>
    <t>290475 Buritirama</t>
  </si>
  <si>
    <t>290480 Caatiba</t>
  </si>
  <si>
    <t>290485 Cabaceiras do Paraguaçu</t>
  </si>
  <si>
    <t>290490 Cachoeira</t>
  </si>
  <si>
    <t>290500 Caculé</t>
  </si>
  <si>
    <t>290510 Caém</t>
  </si>
  <si>
    <t>290515 Caetanos</t>
  </si>
  <si>
    <t>290520 Caetité</t>
  </si>
  <si>
    <t>290530 Cafarnaum</t>
  </si>
  <si>
    <t>290540 Cairu</t>
  </si>
  <si>
    <t>290550 Caldeirão Grande</t>
  </si>
  <si>
    <t>290560 Camacan</t>
  </si>
  <si>
    <t>290570 Camaçari</t>
  </si>
  <si>
    <t>290580 Camamu</t>
  </si>
  <si>
    <t>290590 Campo Alegre de Lourdes</t>
  </si>
  <si>
    <t>290600 Campo Formoso</t>
  </si>
  <si>
    <t>290610 Canápolis</t>
  </si>
  <si>
    <t>290620 Canarana</t>
  </si>
  <si>
    <t>290630 Canavieiras</t>
  </si>
  <si>
    <t>290640 Candeal</t>
  </si>
  <si>
    <t>290650 Candeias</t>
  </si>
  <si>
    <t>290660 Candiba</t>
  </si>
  <si>
    <t>290670 Cândido Sales</t>
  </si>
  <si>
    <t>290680 Cansanção</t>
  </si>
  <si>
    <t>290682 Canudos</t>
  </si>
  <si>
    <t>290685 Capela do Alto Alegre</t>
  </si>
  <si>
    <t>290689 Caraíbas</t>
  </si>
  <si>
    <t>290690 Caravelas</t>
  </si>
  <si>
    <t>290700 Cardeal da Silva</t>
  </si>
  <si>
    <t>290710 Carinhanha</t>
  </si>
  <si>
    <t>290720 Casa Nova</t>
  </si>
  <si>
    <t>290730 Castro Alves</t>
  </si>
  <si>
    <t>290740 Catolândia</t>
  </si>
  <si>
    <t>290750 Catu</t>
  </si>
  <si>
    <t>290755 Caturama</t>
  </si>
  <si>
    <t>290760 Central</t>
  </si>
  <si>
    <t>290770 Chorrochó</t>
  </si>
  <si>
    <t>290780 Cícero Dantas</t>
  </si>
  <si>
    <t>290790 Cipó</t>
  </si>
  <si>
    <t>290800 Coaraci</t>
  </si>
  <si>
    <t>290810 Cocos</t>
  </si>
  <si>
    <t>290820 Conceição da Feira</t>
  </si>
  <si>
    <t>290840 Conceição do Coité</t>
  </si>
  <si>
    <t>290850 Conceição do Jacuípe</t>
  </si>
  <si>
    <t>290860 Conde</t>
  </si>
  <si>
    <t>290870 Condeúba</t>
  </si>
  <si>
    <t>290880 Contendas do Sincorá</t>
  </si>
  <si>
    <t>290890 Coração de Maria</t>
  </si>
  <si>
    <t>290900 Cordeiros</t>
  </si>
  <si>
    <t>290910 Coribe</t>
  </si>
  <si>
    <t>290920 Coronel João Sá</t>
  </si>
  <si>
    <t>290930 Correntina</t>
  </si>
  <si>
    <t>290940 Cotegipe</t>
  </si>
  <si>
    <t>290950 Cravolândia</t>
  </si>
  <si>
    <t>290960 Crisópolis</t>
  </si>
  <si>
    <t>290970 Cristópolis</t>
  </si>
  <si>
    <t>290980 Cruz das Almas</t>
  </si>
  <si>
    <t>290990 Curaçá</t>
  </si>
  <si>
    <t>291000 Dário Meira</t>
  </si>
  <si>
    <t>291005 Dias d'Ávila</t>
  </si>
  <si>
    <t>291010 Dom Basílio</t>
  </si>
  <si>
    <t>291020 Dom Macedo Costa</t>
  </si>
  <si>
    <t>291030 Elísio Medrado</t>
  </si>
  <si>
    <t>291040 Encruzilhada</t>
  </si>
  <si>
    <t>291050 Entre Rios</t>
  </si>
  <si>
    <t>290050 Érico Cardoso</t>
  </si>
  <si>
    <t>291060 Esplanada</t>
  </si>
  <si>
    <t>291070 Euclides da Cunha</t>
  </si>
  <si>
    <t>291072 Eunápolis</t>
  </si>
  <si>
    <t>291075 Fátima</t>
  </si>
  <si>
    <t>291077 Feira da Mata</t>
  </si>
  <si>
    <t>291080 Feira de Santana</t>
  </si>
  <si>
    <t>291085 Filadélfia</t>
  </si>
  <si>
    <t>291090 Firmino Alves</t>
  </si>
  <si>
    <t>291100 Floresta Azul</t>
  </si>
  <si>
    <t>291110 Formosa do Rio Preto</t>
  </si>
  <si>
    <t>291120 Gandu</t>
  </si>
  <si>
    <t>291125 Gavião</t>
  </si>
  <si>
    <t>291130 Gentio do Ouro</t>
  </si>
  <si>
    <t>291140 Glória</t>
  </si>
  <si>
    <t>291150 Gongogi</t>
  </si>
  <si>
    <t>291160 Governador Mangabeira</t>
  </si>
  <si>
    <t>291165 Guajeru</t>
  </si>
  <si>
    <t>291170 Guanambi</t>
  </si>
  <si>
    <t>291180 Guaratinga</t>
  </si>
  <si>
    <t>291185 Heliópolis</t>
  </si>
  <si>
    <t>291200 Ibiassucê</t>
  </si>
  <si>
    <t>291210 Ibicaraí</t>
  </si>
  <si>
    <t>291220 Ibicoara</t>
  </si>
  <si>
    <t>291230 Ibicuí</t>
  </si>
  <si>
    <t>291240 Ibipeba</t>
  </si>
  <si>
    <t>291250 Ibipitanga</t>
  </si>
  <si>
    <t>291260 Ibiquera</t>
  </si>
  <si>
    <t>291270 Ibirapitanga</t>
  </si>
  <si>
    <t>291280 Ibirapuã</t>
  </si>
  <si>
    <t>291290 Ibirataia</t>
  </si>
  <si>
    <t>291300 Ibitiara</t>
  </si>
  <si>
    <t>291310 Ibititá</t>
  </si>
  <si>
    <t>291320 Ibotirama</t>
  </si>
  <si>
    <t>291330 Ichu</t>
  </si>
  <si>
    <t>291340 Igaporã</t>
  </si>
  <si>
    <t>291345 Igrapiúna</t>
  </si>
  <si>
    <t>291350 Iguaí</t>
  </si>
  <si>
    <t>291360 Ilhéus</t>
  </si>
  <si>
    <t>291370 Inhambupe</t>
  </si>
  <si>
    <t>291380 Ipecaetá</t>
  </si>
  <si>
    <t>291390 Ipiaú</t>
  </si>
  <si>
    <t>291400 Ipirá</t>
  </si>
  <si>
    <t>291410 Ipupiara</t>
  </si>
  <si>
    <t>291420 Irajuba</t>
  </si>
  <si>
    <t>291430 Iramaia</t>
  </si>
  <si>
    <t>291440 Iraquara</t>
  </si>
  <si>
    <t>291450 Irará</t>
  </si>
  <si>
    <t>291460 Irecê</t>
  </si>
  <si>
    <t>291465 Itabela</t>
  </si>
  <si>
    <t>291470 Itaberaba</t>
  </si>
  <si>
    <t>291480 Itabuna</t>
  </si>
  <si>
    <t>291490 Itacaré</t>
  </si>
  <si>
    <t>291500 Itaeté</t>
  </si>
  <si>
    <t>291510 Itagi</t>
  </si>
  <si>
    <t>291520 Itagibá</t>
  </si>
  <si>
    <t>291530 Itagimirim</t>
  </si>
  <si>
    <t>291535 Itaguaçu da Bahia</t>
  </si>
  <si>
    <t>291540 Itaju do Colônia</t>
  </si>
  <si>
    <t>291550 Itajuípe</t>
  </si>
  <si>
    <t>291560 Itamaraju</t>
  </si>
  <si>
    <t>291570 Itamari</t>
  </si>
  <si>
    <t>291580 Itambé</t>
  </si>
  <si>
    <t>291590 Itanagra</t>
  </si>
  <si>
    <t>291600 Itanhém</t>
  </si>
  <si>
    <t>291610 Itaparica</t>
  </si>
  <si>
    <t>291620 Itapé</t>
  </si>
  <si>
    <t>291630 Itapebi</t>
  </si>
  <si>
    <t>291640 Itapetinga</t>
  </si>
  <si>
    <t>291650 Itapicuru</t>
  </si>
  <si>
    <t>291660 Itapitanga</t>
  </si>
  <si>
    <t>291670 Itaquara</t>
  </si>
  <si>
    <t>291680 Itarantim</t>
  </si>
  <si>
    <t>291685 Itatim</t>
  </si>
  <si>
    <t>291690 Itiruçu</t>
  </si>
  <si>
    <t>291700 Itiúba</t>
  </si>
  <si>
    <t>291710 Itororó</t>
  </si>
  <si>
    <t>291720 Ituaçu</t>
  </si>
  <si>
    <t>291730 Ituberá</t>
  </si>
  <si>
    <t>291733 Iuiú</t>
  </si>
  <si>
    <t>291735 Jaborandi</t>
  </si>
  <si>
    <t>291740 Jacaraci</t>
  </si>
  <si>
    <t>291760 Jaguaquara</t>
  </si>
  <si>
    <t>291770 Jaguarari</t>
  </si>
  <si>
    <t>291780 Jaguaripe</t>
  </si>
  <si>
    <t>291790 Jandaíra</t>
  </si>
  <si>
    <t>291800 Jequié</t>
  </si>
  <si>
    <t>291810 Jeremoabo</t>
  </si>
  <si>
    <t>291820 Jiquiriçá</t>
  </si>
  <si>
    <t>291830 Jitaúna</t>
  </si>
  <si>
    <t>291835 João Dourado</t>
  </si>
  <si>
    <t>291840 Juazeiro</t>
  </si>
  <si>
    <t>291845 Jucuruçu</t>
  </si>
  <si>
    <t>291850 Jussara</t>
  </si>
  <si>
    <t>291855 Jussari</t>
  </si>
  <si>
    <t>291860 Jussiape</t>
  </si>
  <si>
    <t>291870 Lafaiete Coutinho</t>
  </si>
  <si>
    <t>291875 Lagoa Real</t>
  </si>
  <si>
    <t>291880 Laje</t>
  </si>
  <si>
    <t>291890 Lajedão</t>
  </si>
  <si>
    <t>291900 Lajedinho</t>
  </si>
  <si>
    <t>291905 Lajedo do Tabocal</t>
  </si>
  <si>
    <t>291910 Lamarão</t>
  </si>
  <si>
    <t>291915 Lapão</t>
  </si>
  <si>
    <t>291930 Lençóis</t>
  </si>
  <si>
    <t>291940 Licínio de Almeida</t>
  </si>
  <si>
    <t>291950 Livramento de Nossa Senhora</t>
  </si>
  <si>
    <t>291955 Luís Eduardo Magalhães</t>
  </si>
  <si>
    <t>291960 Macajuba</t>
  </si>
  <si>
    <t>291970 Macarani</t>
  </si>
  <si>
    <t>291980 Macaúbas</t>
  </si>
  <si>
    <t>291990 Macururé</t>
  </si>
  <si>
    <t>291992 Madre de Deus</t>
  </si>
  <si>
    <t>291995 Maetinga</t>
  </si>
  <si>
    <t>292000 Maiquinique</t>
  </si>
  <si>
    <t>292010 Mairi</t>
  </si>
  <si>
    <t>292020 Malhada</t>
  </si>
  <si>
    <t>292030 Malhada de Pedras</t>
  </si>
  <si>
    <t>292040 Manoel Vitorino</t>
  </si>
  <si>
    <t>292045 Mansidão</t>
  </si>
  <si>
    <t>292050 Maracás</t>
  </si>
  <si>
    <t>292060 Maragogipe</t>
  </si>
  <si>
    <t>292070 Maraú</t>
  </si>
  <si>
    <t>292080 Marcionílio Souza</t>
  </si>
  <si>
    <t>292090 Mascote</t>
  </si>
  <si>
    <t>292100 Mata de São João</t>
  </si>
  <si>
    <t>292105 Matina</t>
  </si>
  <si>
    <t>292110 Medeiros Neto</t>
  </si>
  <si>
    <t>292120 Miguel Calmon</t>
  </si>
  <si>
    <t>292130 Milagres</t>
  </si>
  <si>
    <t>292140 Mirangaba</t>
  </si>
  <si>
    <t>292145 Mirante</t>
  </si>
  <si>
    <t>292150 Monte Santo</t>
  </si>
  <si>
    <t>292160 Morpará</t>
  </si>
  <si>
    <t>292170 Morro do Chapéu</t>
  </si>
  <si>
    <t>292180 Mortugaba</t>
  </si>
  <si>
    <t>292190 Mucugê</t>
  </si>
  <si>
    <t>292200 Mucuri</t>
  </si>
  <si>
    <t>292205 Mulungu do Morro</t>
  </si>
  <si>
    <t>292210 Mundo Novo</t>
  </si>
  <si>
    <t>292225 Muquém de São Francisco</t>
  </si>
  <si>
    <t>292230 Muritiba</t>
  </si>
  <si>
    <t>292240 Mutuípe</t>
  </si>
  <si>
    <t>292250 Nazaré</t>
  </si>
  <si>
    <t>292260 Nilo Peçanha</t>
  </si>
  <si>
    <t>292265 Nordestina</t>
  </si>
  <si>
    <t>292270 Nova Canaã</t>
  </si>
  <si>
    <t>292273 Nova Fátima</t>
  </si>
  <si>
    <t>292275 Nova Ibiá</t>
  </si>
  <si>
    <t>292280 Nova Itarana</t>
  </si>
  <si>
    <t>292285 Nova Redenção</t>
  </si>
  <si>
    <t>292290 Nova Soure</t>
  </si>
  <si>
    <t>292300 Nova Viçosa</t>
  </si>
  <si>
    <t>292303 Novo Horizonte</t>
  </si>
  <si>
    <t>292305 Novo Triunfo</t>
  </si>
  <si>
    <t>292310 Olindina</t>
  </si>
  <si>
    <t>292320 Oliveira dos Brejinhos</t>
  </si>
  <si>
    <t>292330 Ouriçangas</t>
  </si>
  <si>
    <t>292335 Ourolândia</t>
  </si>
  <si>
    <t>292340 Palmas de Monte Alto</t>
  </si>
  <si>
    <t>292350 Palmeiras</t>
  </si>
  <si>
    <t>292360 Paramirim</t>
  </si>
  <si>
    <t>292370 Paratinga</t>
  </si>
  <si>
    <t>292380 Paripiranga</t>
  </si>
  <si>
    <t>292390 Pau Brasil</t>
  </si>
  <si>
    <t>292400 Paulo Afonso</t>
  </si>
  <si>
    <t>292405 Pé de Serra</t>
  </si>
  <si>
    <t>292410 Pedrão</t>
  </si>
  <si>
    <t>292420 Pedro Alexandre</t>
  </si>
  <si>
    <t>292440 Pilão Arcado</t>
  </si>
  <si>
    <t>292450 Pindaí</t>
  </si>
  <si>
    <t>292460 Pindobaçu</t>
  </si>
  <si>
    <t>292465 Pintadas</t>
  </si>
  <si>
    <t>292467 Piraí do Norte</t>
  </si>
  <si>
    <t>292470 Piripá</t>
  </si>
  <si>
    <t>292480 Piritiba</t>
  </si>
  <si>
    <t>292490 Planaltino</t>
  </si>
  <si>
    <t>292500 Planalto</t>
  </si>
  <si>
    <t>292510 Poções</t>
  </si>
  <si>
    <t>292520 Pojuca</t>
  </si>
  <si>
    <t>292525 Ponto Novo</t>
  </si>
  <si>
    <t>292540 Potiraguá</t>
  </si>
  <si>
    <t>292560 Presidente Dutra</t>
  </si>
  <si>
    <t>292570 Presidente Jânio Quadros</t>
  </si>
  <si>
    <t>292575 Presidente Tancredo Neves</t>
  </si>
  <si>
    <t>292580 Queimadas</t>
  </si>
  <si>
    <t>292590 Quijingue</t>
  </si>
  <si>
    <t>292593 Quixabeira</t>
  </si>
  <si>
    <t>292595 Rafael Jambeiro</t>
  </si>
  <si>
    <t>292600 Remanso</t>
  </si>
  <si>
    <t>292610 Retirolândia</t>
  </si>
  <si>
    <t>292620 Riachão das Neves</t>
  </si>
  <si>
    <t>292630 Riachão do Jacuípe</t>
  </si>
  <si>
    <t>292640 Riacho de Santana</t>
  </si>
  <si>
    <t>292650 Ribeira do Amparo</t>
  </si>
  <si>
    <t>292665 Ribeirão do Largo</t>
  </si>
  <si>
    <t>292670 Rio de Contas</t>
  </si>
  <si>
    <t>292680 Rio do Antônio</t>
  </si>
  <si>
    <t>292690 Rio do Pires</t>
  </si>
  <si>
    <t>292700 Rio Real</t>
  </si>
  <si>
    <t>292710 Rodelas</t>
  </si>
  <si>
    <t>292720 Ruy Barbosa</t>
  </si>
  <si>
    <t>292730 Salinas da Margarida</t>
  </si>
  <si>
    <t>292750 Santa Bárbara</t>
  </si>
  <si>
    <t>292760 Santa Brígida</t>
  </si>
  <si>
    <t>292770 Santa Cruz Cabrália</t>
  </si>
  <si>
    <t>292780 Santa Cruz da Vitória</t>
  </si>
  <si>
    <t>292790 Santa Inês</t>
  </si>
  <si>
    <t>292805 Santa Luzia</t>
  </si>
  <si>
    <t>292810 Santa Maria da Vitória</t>
  </si>
  <si>
    <t>292840 Santa Rita de Cássia</t>
  </si>
  <si>
    <t>292850 Santa Teresinha</t>
  </si>
  <si>
    <t>292800 Santaluz</t>
  </si>
  <si>
    <t>292820 Santana</t>
  </si>
  <si>
    <t>292830 Santanópolis</t>
  </si>
  <si>
    <t>292860 Santo Amaro</t>
  </si>
  <si>
    <t>292870 Santo Antônio de Jesus</t>
  </si>
  <si>
    <t>292880 Santo Estêvão</t>
  </si>
  <si>
    <t>292895 São Domingos</t>
  </si>
  <si>
    <t>292910 São Felipe</t>
  </si>
  <si>
    <t>292900 São Félix</t>
  </si>
  <si>
    <t>292905 São Félix do Coribe</t>
  </si>
  <si>
    <t>292920 São Francisco do Conde</t>
  </si>
  <si>
    <t>292925 São Gabriel</t>
  </si>
  <si>
    <t>292930 São Gonçalo dos Campos</t>
  </si>
  <si>
    <t>292935 São José da Vitória</t>
  </si>
  <si>
    <t>292937 São José do Jacuípe</t>
  </si>
  <si>
    <t>292940 São Miguel das Matas</t>
  </si>
  <si>
    <t>292950 São Sebastião do Passé</t>
  </si>
  <si>
    <t>292960 Sapeaçu</t>
  </si>
  <si>
    <t>292970 Sátiro Dias</t>
  </si>
  <si>
    <t>292975 Saubara</t>
  </si>
  <si>
    <t>292980 Saúde</t>
  </si>
  <si>
    <t>292990 Seabra</t>
  </si>
  <si>
    <t>293000 Sebastião Laranjeiras</t>
  </si>
  <si>
    <t>293010 Senhor do Bonfim</t>
  </si>
  <si>
    <t>293020 Sento Sé</t>
  </si>
  <si>
    <t>293015 Serra do Ramalho</t>
  </si>
  <si>
    <t>293030 Serra Dourada</t>
  </si>
  <si>
    <t>293040 Serra Preta</t>
  </si>
  <si>
    <t>293050 Serrinha</t>
  </si>
  <si>
    <t>293060 Serrolândia</t>
  </si>
  <si>
    <t>293070 Simões Filho</t>
  </si>
  <si>
    <t>293075 Sítio do Mato</t>
  </si>
  <si>
    <t>293076 Sítio do Quinto</t>
  </si>
  <si>
    <t>293077 Sobradinho</t>
  </si>
  <si>
    <t>293080 Souto Soares</t>
  </si>
  <si>
    <t>293090 Tabocas do Brejo Velho</t>
  </si>
  <si>
    <t>293100 Tanhaçu</t>
  </si>
  <si>
    <t>293105 Tanque Novo</t>
  </si>
  <si>
    <t>293110 Tanquinho</t>
  </si>
  <si>
    <t>293130 Tapiramutá</t>
  </si>
  <si>
    <t>293135 Teixeira de Freitas</t>
  </si>
  <si>
    <t>293140 Teodoro Sampaio</t>
  </si>
  <si>
    <t>293150 Teofilândia</t>
  </si>
  <si>
    <t>293160 Teolândia</t>
  </si>
  <si>
    <t>293170 Terra Nova</t>
  </si>
  <si>
    <t>293180 Tremedal</t>
  </si>
  <si>
    <t>293190 Tucano</t>
  </si>
  <si>
    <t>293200 Uauá</t>
  </si>
  <si>
    <t>293210 Ubaíra</t>
  </si>
  <si>
    <t>293220 Ubaitaba</t>
  </si>
  <si>
    <t>293230 Ubatã</t>
  </si>
  <si>
    <t>293240 Uibaí</t>
  </si>
  <si>
    <t>293245 Umburanas</t>
  </si>
  <si>
    <t>293250 Una</t>
  </si>
  <si>
    <t>293260 Urandi</t>
  </si>
  <si>
    <t>293270 Uruçuca</t>
  </si>
  <si>
    <t>293280 Utinga</t>
  </si>
  <si>
    <t>293290 Valença</t>
  </si>
  <si>
    <t>293300 Valente</t>
  </si>
  <si>
    <t>293305 Várzea da Roça</t>
  </si>
  <si>
    <t>293310 Várzea do Poço</t>
  </si>
  <si>
    <t>293315 Várzea Nova</t>
  </si>
  <si>
    <t>293317 Varzedo</t>
  </si>
  <si>
    <t>293320 Vera Cruz</t>
  </si>
  <si>
    <t>293325 Vereda</t>
  </si>
  <si>
    <t>293330 Vitória da Conquista</t>
  </si>
  <si>
    <t>293340 Wagner</t>
  </si>
  <si>
    <t>293345 Wanderley</t>
  </si>
  <si>
    <t>293350 Wenceslau Guimarães</t>
  </si>
  <si>
    <t>293360 Xique-Xique</t>
  </si>
  <si>
    <t>290000 Município da Bahia Ignorado</t>
  </si>
  <si>
    <t>Seção Atividade Econômica</t>
  </si>
  <si>
    <t>F-Construção</t>
  </si>
  <si>
    <t>J-Informação e comunicação</t>
  </si>
  <si>
    <t>M-Atividades profissionais, científicas e técnicas</t>
  </si>
  <si>
    <t>P-Educação</t>
  </si>
  <si>
    <t>Q-Saúde humana e serviços sociais</t>
  </si>
  <si>
    <t>S-Outras atividades de serviços</t>
  </si>
  <si>
    <t>Classe Atividade Econômica</t>
  </si>
  <si>
    <t xml:space="preserve">           NAO INFORMADA/NAO SE APLICA</t>
  </si>
  <si>
    <t>Investigações segundo Evolução do Caso</t>
  </si>
  <si>
    <t>Investigações segundo Emissão de CAT</t>
  </si>
  <si>
    <r>
      <t xml:space="preserve">Investigações por </t>
    </r>
    <r>
      <rPr>
        <b/>
        <sz val="12"/>
        <color indexed="8"/>
        <rFont val="Calibri"/>
        <family val="2"/>
      </rPr>
      <t>NRS Reg Saúde Mun Res</t>
    </r>
  </si>
  <si>
    <t>Investigações segundo Situação Mercado Trabalho</t>
  </si>
  <si>
    <t>Investigações por Mês da Notificação</t>
  </si>
  <si>
    <t>Investigações segundo Gestante</t>
  </si>
  <si>
    <t>2º Trimestre</t>
  </si>
  <si>
    <t>Idade gestacional Ignorada</t>
  </si>
  <si>
    <t>Não se Aplica</t>
  </si>
  <si>
    <t>Investigações segundo Regime de Tratamento</t>
  </si>
  <si>
    <t>Investigações por NRS Reg Saúde Mun Not</t>
  </si>
  <si>
    <t>Período:</t>
  </si>
  <si>
    <t>Investigações por Classe Atividade Econômica e Sexo</t>
  </si>
  <si>
    <t>Investigações segundo Escolaridade</t>
  </si>
  <si>
    <t>%Masc</t>
  </si>
  <si>
    <t>%Fem</t>
  </si>
  <si>
    <t>%Total</t>
  </si>
  <si>
    <t>Investigações por Escolaridade</t>
  </si>
  <si>
    <t>Análise por Nível Geográfico</t>
  </si>
  <si>
    <t>Informações Gerais</t>
  </si>
  <si>
    <t>Acre</t>
  </si>
  <si>
    <t>Amazonas</t>
  </si>
  <si>
    <t>Roraima</t>
  </si>
  <si>
    <t>Tocantins</t>
  </si>
  <si>
    <t>Rio Grande do Norte</t>
  </si>
  <si>
    <t>Pernambuco</t>
  </si>
  <si>
    <t>Alagoas</t>
  </si>
  <si>
    <t>Sergipe</t>
  </si>
  <si>
    <t>Bahia</t>
  </si>
  <si>
    <t>Minas Gerais</t>
  </si>
  <si>
    <t>Rio de Janeiro</t>
  </si>
  <si>
    <t>Rio Grande do Sul</t>
  </si>
  <si>
    <t>Mato Grosso do Sul</t>
  </si>
  <si>
    <t>Mato Grosso</t>
  </si>
  <si>
    <t>Distrito Federal</t>
  </si>
  <si>
    <t>Investigações por UF de Notificação</t>
  </si>
  <si>
    <t>UF de Notificação</t>
  </si>
  <si>
    <t>Distribuição por Municípios</t>
  </si>
  <si>
    <t>Distribuição por Regiões de Saúde</t>
  </si>
  <si>
    <t>Distribuição por Núcleos Regionais/Macrorregiões  de Saúde</t>
  </si>
  <si>
    <t>Frequencia &gt; 0</t>
  </si>
  <si>
    <t>Frequencia</t>
  </si>
  <si>
    <t>Análise da Atividade Econômica e Ocupação por Sexo</t>
  </si>
  <si>
    <t>Classificação das Atividades Econômicas (CNAE 1.0+CNAE 2.2)</t>
  </si>
  <si>
    <t>Classificação Brasileira de Ocupações (CBO-versão 2002)</t>
  </si>
  <si>
    <t>Grandes Grupos Ocupacionais</t>
  </si>
  <si>
    <t>Classes da CNAE</t>
  </si>
  <si>
    <t>Ocupações detalhadas</t>
  </si>
  <si>
    <t>1º Trimestre</t>
  </si>
  <si>
    <t>3º Trimestre</t>
  </si>
  <si>
    <t>A-Agricultura, pecuária, prod florestal, pesca</t>
  </si>
  <si>
    <t>B-Indústrias extrativas</t>
  </si>
  <si>
    <t>C-Indústrias de transformação</t>
  </si>
  <si>
    <t>D-Eletricidade e gás</t>
  </si>
  <si>
    <t>E-Água, esgoto, ativ. gestão resíduos e descontami</t>
  </si>
  <si>
    <t>G-Comércio, repara veículos automotores, motocicle</t>
  </si>
  <si>
    <t>H-Transporte, armazenagem e correio</t>
  </si>
  <si>
    <t>I-Alojamento e alimentação</t>
  </si>
  <si>
    <t>K-Atividades financeiras, seguros e serviços relac</t>
  </si>
  <si>
    <t>L-Atividades imobiliárias</t>
  </si>
  <si>
    <t>N-Atividades administrativas, serviços complementa</t>
  </si>
  <si>
    <t>O-Administração pública, defesa, seguridade social</t>
  </si>
  <si>
    <t>R-Artes, cultura, esporte e recreação</t>
  </si>
  <si>
    <t>T-Serviços domésticos</t>
  </si>
  <si>
    <t>U-Organismos Internacionais</t>
  </si>
  <si>
    <t>01112      CULTIVO DE CEREAIS PARA GRAOS</t>
  </si>
  <si>
    <t>01113      CULTIVO DE CEREAIS</t>
  </si>
  <si>
    <t>01120      CULTIVO DE ALGODAO HERBACEO</t>
  </si>
  <si>
    <t>01121      CULTIVO DE ALGODAO HERBACEO E DE OUTRAS FIBRAS DE LAVOURA TEMPORARIA</t>
  </si>
  <si>
    <t>01130      CULTIVO DE CANA-DE-ACUCAR</t>
  </si>
  <si>
    <t>01139      CULTIVO DE CANA-DE ACUCAR</t>
  </si>
  <si>
    <t>01147      CULTIVO DE FUMO</t>
  </si>
  <si>
    <t>01155      CULTIVO DE SOJA</t>
  </si>
  <si>
    <t>01164      CULTIVO DE OLEAGINOSAS DE LAVOURA TEMPORARIA, EXCETO SOJA</t>
  </si>
  <si>
    <t>01198      CULTIVO DE OUTROS PRODUTOS DE LAVOURA TEMPORARIA</t>
  </si>
  <si>
    <t>01199      CULTIVO DE PLANTAS DE LAVOURA TEMPORARIA NAO ESPECIFICADAS ANTERIORMENTE</t>
  </si>
  <si>
    <t>01210      CULTIVO DE HORTALICAS, LEGUMES E OUTROS PRODUTOS DA HORTICULTURA</t>
  </si>
  <si>
    <t>01211      HORTICULTURA</t>
  </si>
  <si>
    <t>01228      CULTIVO DE FLORES, PLANTAS ORNAMENTAIS E PRODUTOS DE VIVEIRO</t>
  </si>
  <si>
    <t>01229      CULTIVO DE FLORES E PLANTAS ORNAMENTAIS</t>
  </si>
  <si>
    <t>01317      CULTIVO DE FRUTAS CITRICAS</t>
  </si>
  <si>
    <t>01318      CULTIVO DE LARANJA</t>
  </si>
  <si>
    <t>01325      CULTIVO DE CAFE</t>
  </si>
  <si>
    <t>01333      CULTIVO DE CACAU</t>
  </si>
  <si>
    <t>01334      CULTIVO DE FRUTAS DE LAVOURA PERMANENTE, EXCETO LARANJA E UVA</t>
  </si>
  <si>
    <t>01341      CULTIVO DE UVA</t>
  </si>
  <si>
    <t>01392      CULTIVO DE OUTROS PRODUTOS DE LAVOURA PERMANENTE</t>
  </si>
  <si>
    <t>01393      CULTIVO DE PLANTAS DE LAVOURA PERMANENTE NAO ESPECIFICADAS ANTERIORMENTE</t>
  </si>
  <si>
    <t>01414      CRIACAO DE BOVINOS</t>
  </si>
  <si>
    <t>01415      PRODUCAO DE SEMENTES CERTIFICADAS</t>
  </si>
  <si>
    <t>01422      CRIACAO DE OUTROS ANIMAIS DE GRANDE PORTE</t>
  </si>
  <si>
    <t>01423      PRODUCAO DE MUDAS E OUTRAS FORMAS DE PROPAGACAO VEGETAL, CERTIFICADAS</t>
  </si>
  <si>
    <t>01430      CRIACAO DE OVINOS</t>
  </si>
  <si>
    <t>01449      CRIACAO DE SUINOS</t>
  </si>
  <si>
    <t>01457      CRIACAO DE AVES</t>
  </si>
  <si>
    <t>01465      CRIACAO DE OUTROS ANIMAIS</t>
  </si>
  <si>
    <t>01503      PRODUCAO MISTA  LAVOURA E PECUARIA</t>
  </si>
  <si>
    <t>01539      CRIACAO DE CAPRINOS E OVINOS</t>
  </si>
  <si>
    <t>01598      CRIACAO DE ANIMAIS NAO ESPECIFICADOS ANTERIORMENTE</t>
  </si>
  <si>
    <t>01610      ATIVIDADES DE APOIO A AGRICULTURA</t>
  </si>
  <si>
    <t>01619      ATIVIDADES DE SERVICOS RELACIONADOS COM A AGRICULTURA</t>
  </si>
  <si>
    <t>01627      ATIVIDADES DE SERVICOS RELACIONADOS COM A PECUARIA, EXCETO ATIVIDADES VETERINARIAS</t>
  </si>
  <si>
    <t>01628      ATIVIDADES DE APOIO A PECUARIA</t>
  </si>
  <si>
    <t>01636      ATIVIDADES DE POS-COLHEITA</t>
  </si>
  <si>
    <t>01708      CACA, REPOVOAMENTO CINEGETICO E SERVICOS RELACIONADOS</t>
  </si>
  <si>
    <t>01709      CACA E SERVICOS RELACIONADOS</t>
  </si>
  <si>
    <t>02101      PRODUCAO FLORESTAL - FLORESTAS PLANTADAS</t>
  </si>
  <si>
    <t>02119      SILVICULTURA</t>
  </si>
  <si>
    <t>02127      EXPLORACAO FLORESTAL</t>
  </si>
  <si>
    <t>02135      ATIVIDADES DE SERVICOS RELACIONADOS COM A SILVICULTURA E A EXPLORACAO FLORESTAL</t>
  </si>
  <si>
    <t>02209      PRODUCAO FLORESTAL - FLORESTAS NATIVAS</t>
  </si>
  <si>
    <t>02306      ATIVIDADES DE APOIO A PRODUCAO FLORESTAL</t>
  </si>
  <si>
    <t>03116      PESCA EM AGUA SALGADA</t>
  </si>
  <si>
    <t>03124      PESCA EM AGUA DOCE</t>
  </si>
  <si>
    <t>03213      AQUICULTURA EM AGUA SALGADA E SALOBRA</t>
  </si>
  <si>
    <t>03221      AQUICULTURA EM AGUA DOCE</t>
  </si>
  <si>
    <t>05118      PESCA E SERVICOS RELACIONADOS</t>
  </si>
  <si>
    <t>05126      AGRICULTURA E SERVICOS RELACIONADOS</t>
  </si>
  <si>
    <t>07294      EXTRACAO DE MINERAIS METALICOS NAO-FERROSOS NAO ESPECIFICADOS ANTERIORMENTE</t>
  </si>
  <si>
    <t>08916      EXTRACAO DE MINERAIS PARA FABRICACAO DE ADUBOS, FERTILIZANTES E OUTROS PRODUTOS QUIMICOS</t>
  </si>
  <si>
    <t>08932      EXTRACAO DE GEMAS (PEDRAS PRECIOSAS E SEMIPRECIOSAS)</t>
  </si>
  <si>
    <t>08991      EXTRACAO DE MINERAIS NAO-METALICOS NAO ESPECIFICADOS ANTERIORMENTE</t>
  </si>
  <si>
    <t>09106      ATIVIDADES DE APOIO A EXTRACAO DE PETROLEO E GAS NATURAL</t>
  </si>
  <si>
    <t>09904      ATIVIDADES DE APOIO A EXTRACAO DE MINERAIS, EXCETO PETROLEO E GAS NATURAL</t>
  </si>
  <si>
    <t>10006      EXTRACAO DE CARVAO MINERAL</t>
  </si>
  <si>
    <t>10112      ABATE DE RESES, EXCETO SUINOS</t>
  </si>
  <si>
    <t>10121      ABATE DE SUINOS, AVES E OUTROS PEQUENOS ANIMAIS</t>
  </si>
  <si>
    <t>10139      FABRICACAO DE PRODUTOS DE CARNE</t>
  </si>
  <si>
    <t>10201      PRESERVACAO DO PESCADO E FABRICACAO DE PRODUTOS DO PESCADO</t>
  </si>
  <si>
    <t>10317      FABRICACAO DE CONSERVAS DE FRUTAS</t>
  </si>
  <si>
    <t>10325      FABRICACAO DE CONSERVAS DE LEGUMES E OUTROS VEGETAIS</t>
  </si>
  <si>
    <t>10333      FABRICACAO DE SUCOS DE FRUTAS, HORTALICAS E LEGUMES</t>
  </si>
  <si>
    <t>10414      FABRICACAO DE OLEOS VEGETAIS EM BRUTO, EXCETO OLEO DE MILHO</t>
  </si>
  <si>
    <t>10422      FABRICACAO DE OLEOS VEGETAIS REFINADOS, EXCETO OLEO DE MILHO</t>
  </si>
  <si>
    <t>10431      FABRICACAO DE MARGARINA E OUTRAS GORDURAS VEGETAIS E DE OLEOS NAO-COMESTIVEIS DE ANIMAIS</t>
  </si>
  <si>
    <t>10520      FABRICACAO DE LATICINIOS</t>
  </si>
  <si>
    <t>10538      FABRICACAO DE SORVETES E OUTROS GELADOS COMESTIVEIS</t>
  </si>
  <si>
    <t>10643      FABRICACAO DE FARINHA DE MILHO E DERIVADOS, EXCETO OLEOS DE MILHO</t>
  </si>
  <si>
    <t>10651      FABRICACAO DE AMIDOS E FECULAS DE VEGETAIS E DE OLEOS DE MILHO</t>
  </si>
  <si>
    <t>10660      FABRICACAO DE ALIMENTOS PARA ANIMAIS</t>
  </si>
  <si>
    <t>10694      MOAGEM E FABRICACAO DE PRODUTOS DE ORIGEM VEGETAL NAO ESPECIFICADOS ANTERIORMENTE</t>
  </si>
  <si>
    <t>10716      FABRICACAO DE ACUCAR EM BRUTO</t>
  </si>
  <si>
    <t>10724      FABRICACAO DE ACUCAR REFINADO</t>
  </si>
  <si>
    <t>10821      FABRICACAO DE PRODUTOS A BASE DE CAFE</t>
  </si>
  <si>
    <t>10911      FABRICACAO DE PRODUTOS DE PANIFICACAO</t>
  </si>
  <si>
    <t>10937      FABRICACAO DE PRODUTOS DERIVADOS DO CACAU, DE CHOCOLATES E CONFEITOS</t>
  </si>
  <si>
    <t>10953      FABRICACAO DE ESPECIARIAS, MOLHOS, TEMPEROS E CONDIMENTOS</t>
  </si>
  <si>
    <t>10961      FABRICACAO DE ALIMENTOS E PRATOS PRONTOS</t>
  </si>
  <si>
    <t>10996      FABRICACAO DE PRODUTOS ALIMENTICIOS NAO ESPECIFICADOS ANTERIORMENTE</t>
  </si>
  <si>
    <t>11100      EXTRACAO DE PETROLEO E GAS NATURAL</t>
  </si>
  <si>
    <t>11119      FABRICACAO DE AGUARDENTES E OUTRAS BEBIDAS DESTILADAS</t>
  </si>
  <si>
    <t>11207      ATIVIDADES DE SERVICOS RELACIONADOS COM A EXTRACAO DE PETROLEO E GAS - EXCETO A PROSPECCAO REALIZADA POR TERCEIROS</t>
  </si>
  <si>
    <t>11216      FABRICACAO DE AGUAS ENVASADAS</t>
  </si>
  <si>
    <t>11224      FABRICACAO DE REFRIGERANTES E DE OUTRAS BEBIDAS NAO-ALCOOLICAS</t>
  </si>
  <si>
    <t>12107      PROCESSAMENTO INDUSTRIAL DO FUMO</t>
  </si>
  <si>
    <t>13102      EXTRACAO DE MINERIO DE FERRO</t>
  </si>
  <si>
    <t>13111      PREPARACAO E FIACAO DE FIBRAS DE ALGODAO</t>
  </si>
  <si>
    <t>13120      PREPARACAO E FIACAO DE FIBRAS TEXTEIS NATURAIS, EXCETO ALGODAO</t>
  </si>
  <si>
    <t>13138      FIACAO DE FIBRAS ARTIFICIAIS E SINTETICAS</t>
  </si>
  <si>
    <t>13146      FABRICACAO DE LINHAS PARA COSTURAR E BORDAR</t>
  </si>
  <si>
    <t>13218      EXTRACAO DE MINERIO DE ALUMINIO</t>
  </si>
  <si>
    <t>13219      TECELAGEM DE FIOS DE ALGODAO</t>
  </si>
  <si>
    <t>13226      EXTRACAO DE MINERIO DE ESTANHO</t>
  </si>
  <si>
    <t>13234      EXTRACAO DE MINERIO DE MANGANES</t>
  </si>
  <si>
    <t>13235      TECELAGEM DE FIOS DE FIBRAS ARTIFICIAIS E SINTETICAS</t>
  </si>
  <si>
    <t>13242      EXTRACAO DE MINERIO DE METAIS PRECIOSOS</t>
  </si>
  <si>
    <t>13250      EXTRACAO DE MINERAIS RADIOATIVOS</t>
  </si>
  <si>
    <t>13293      EXTRACAO DE OUTROS MINERAIS METALICOS NAO-FERROSOS</t>
  </si>
  <si>
    <t>13405      ACABAMENTOS EM FIOS, TECIDOS E ARTEFATOS TEXTEIS</t>
  </si>
  <si>
    <t>13511      FABRICACAO DE ARTEFATOS TEXTEIS PARA USO DOMESTICO</t>
  </si>
  <si>
    <t>13545      FABRICACAO DE TECIDOS ESPECIAIS, INCLUSIVE ARTEFATOS</t>
  </si>
  <si>
    <t>13596      FABRICACAO DE OUTROS PRODUTOS TEXTEIS NAO ESPECIFICADOS ANTERIORMENTE</t>
  </si>
  <si>
    <t>14109      EXTRACAO DE PEDRA, AREIA E ARGILA</t>
  </si>
  <si>
    <t>14118      CONFECCAO DE ROUPAS INTIMAS</t>
  </si>
  <si>
    <t>14126      CONFECCAO DE PECAS DO VESTUARIO, EXCETO ROUPAS INTIMAS</t>
  </si>
  <si>
    <t>14142      FABRICACAO DE ACESSORIOS DO VESTUARIO, EXCETO PARA SEGURANCA E PROTECAO</t>
  </si>
  <si>
    <t>14214      EXTRACAO DE MINERAIS PARA FABRICACAO DE ADUBOS, FERTILIZANTES E PRODUTOS QUIMICOS</t>
  </si>
  <si>
    <t>14222      EXTRACAO E REFINO DE SAL MARINHO E SAL-GEMA</t>
  </si>
  <si>
    <t>14223      FABRICACAO DE ARTIGOS DO VESTUARIO, PRODUZIDOS EM MALHARIAS E TRICOTAGENS, EXCETO MEIAS</t>
  </si>
  <si>
    <t>14290      EXTRACAO DE OUTROS MINERAIS NAO-METALICOS</t>
  </si>
  <si>
    <t>15113      ABATE DE RESES, PREPARACAO DE PRODUTOS DE CARNE</t>
  </si>
  <si>
    <t>15121      ABATE DE AVES E OUTROS PEQUENOS ANIMAIS E PREPARACAO DE PRODUTOS DE CARNE</t>
  </si>
  <si>
    <t>15130      PREPARACAO DE CARNE, BANHA E PRODUTOS DE SALSICHARIA NAO ASSOCIADA AO ABATE</t>
  </si>
  <si>
    <t>15148      PREPARACAO E PRESERVACAO DO PESCADO E FABRICACAO DE CONSERVAS DE PEIXES, CRUSTACEOS E MOLUSCOS</t>
  </si>
  <si>
    <t>15210      PROCESSAMENTO, PRESERVACAO E PRODUCAO DE CONSERVAS DE FRUTAS</t>
  </si>
  <si>
    <t>15211      FABRICACAO DE ARTIGOS PARA VIAGEM, BOLSAS E SEMELHANTES DE QUALQUER MATERIAL</t>
  </si>
  <si>
    <t>15229      PROCESSAMENTO, PRESERVACAO E PRODUCAO DE CONSERVAS DE LEGUMES E OUTROS VEGETAIS</t>
  </si>
  <si>
    <t>15237      PRODUCAO DE SUCOS DE FRUTAS E DE LEGUMES</t>
  </si>
  <si>
    <t>15297      FABRICACAO DE ARTEFATOS DE COURO NAO ESPECIFICADOS ANTERIORMENTE</t>
  </si>
  <si>
    <t>15318      PRODUCAO DE OLEOS VEGETAIS EM BRUTO</t>
  </si>
  <si>
    <t>15326      REFINO DE OLEOS VEGETAIS</t>
  </si>
  <si>
    <t>15334      PREPARACAO DE MARGARINA E DE OUTRAS GORDURAS VEGETAIS E DE OLEOS DE ORIGEM ANIMAL NAO COMESTIVEIS</t>
  </si>
  <si>
    <t>15335      FABRICACAO DE CALCADOS DE MATERIAL SINTETICO</t>
  </si>
  <si>
    <t>15394      FABRICACAO DE CALCADOS DE MATERIAIS NAO ESPECIFICADOS ANTERIORMENTE</t>
  </si>
  <si>
    <t>15408      FABRICACAO DE PARTES PARA CALCADOS, DE QUALQUER MATERIAL</t>
  </si>
  <si>
    <t>15415      PREPARACAO DO LEITE</t>
  </si>
  <si>
    <t>15423      FABRICACAO DE PRODUTOS DO LATICINIO</t>
  </si>
  <si>
    <t>15431      FABRICACAO DE SORVETES</t>
  </si>
  <si>
    <t>15512      BENEFICIAMENTO DE ARROZ E FABRICACAO DE PRODUTOS DO ARROZ</t>
  </si>
  <si>
    <t>15520      MOAGEM DE TRIGO E FABRICACAO DE DERIVADOS</t>
  </si>
  <si>
    <t>15539      FABRICACAO DE FARINHA DE MANDIOCA E DERIVADOS</t>
  </si>
  <si>
    <t>15547      FABRICACAO DE FARINHA DE MILHO E DERIVADOS</t>
  </si>
  <si>
    <t>15555      FABRICACAO DE AMIDOS E FECULAS DE VEGETAIS E FABRICACAO DE OLEOS DE MILHO</t>
  </si>
  <si>
    <t>15563      FABRICACAO DE RACOES BALANCEADAS PARA ANIMAIS</t>
  </si>
  <si>
    <t>15598      BENEFICIAMENTO, MOAGEM  E PREPARACAO DE OUTROS PRODUTOS DE ORIGEM VEGETAL</t>
  </si>
  <si>
    <t>15610      USINAS DE ACUCAR</t>
  </si>
  <si>
    <t>15628      REFINO E MOAGEM DE ACUCAR</t>
  </si>
  <si>
    <t>15717      TORREFACAO E MOAGEM DE CAFE</t>
  </si>
  <si>
    <t>15725      FABRICACAO DE CAFE SOLUVEL</t>
  </si>
  <si>
    <t>15814      FABRICACAO DE PRODUTOS DE PADARIA, CONFEITARIA E PASTELARIA</t>
  </si>
  <si>
    <t>15822      FABRICACAO DE BISCOITOS E BOLACHAS</t>
  </si>
  <si>
    <t>15830      PRODUCAO DE DERIVADOS DO CACAU E ELABORACAO DE CHOCOLATES, BALAS, GOMAS DE MASCAR</t>
  </si>
  <si>
    <t>15849      FABRICACAO DE MASSAS ALIMENTICIAS</t>
  </si>
  <si>
    <t>15857      PREPARACAO DE ESPECIARIAS, MOLHOS, TEMPEROS E CONDIMENTOS</t>
  </si>
  <si>
    <t>15865      PREPARACAO DE PRODUTOS  DIETETICOS, ALIMENTOS PARA CRIANCAS E OUTROS ALIMENTOS CONSERVADOS</t>
  </si>
  <si>
    <t>15890      FABRICACAO DE OUTROS PRODUTOS ALIMENTICIOS</t>
  </si>
  <si>
    <t>15911      FABRICACAO, RETIFICACAO, HOMOGENEIZACAO E MISTURA DE AGUARDENTES E OUTRAS BEBIDAS DESTILADAS</t>
  </si>
  <si>
    <t>15920      FABRICACAO DE VINHO</t>
  </si>
  <si>
    <t>15938      FABRICACAO DE MALTE, CERVEJAS E CHOPES</t>
  </si>
  <si>
    <t>15946      ENGARRAFAMENTO E GASEIFICACAO DE AGUAS MINERAIS</t>
  </si>
  <si>
    <t>15954      FABRICACAO DE REFRIGERANTES E REFRESCOS</t>
  </si>
  <si>
    <t>16004      FABRICACAO DE PRODUTOS DO FUMO</t>
  </si>
  <si>
    <t>16218      FABRICACAO DE MADEIRA LAMINADA E DE CHAPAS DE MADEIRA COMPENSADA, PRENSADA E AGLOMERADA</t>
  </si>
  <si>
    <t>16226      FABRICACAO DE ESTRUTURAS DE MADEIRA E DE ARTIGOS DE CARPINTARIA PARA CONSTRUCAO</t>
  </si>
  <si>
    <t>16234      FABRICACAO DE ARTEFATOS DE TANOARIA E DE EMBALAGENS DE MADEIRA</t>
  </si>
  <si>
    <t>16293      FABRICACAO DE ARTEFATOS DE MADEIRA, PALHA, CORTICA, VIME E MATERIAL TRANCADO NAO ESPECIFICADOS ANTERIORMENTE, EXCETO MOVEIS</t>
  </si>
  <si>
    <t>17116      BENEFICIAMENTO DE ALGODAO</t>
  </si>
  <si>
    <t>17191      BENEFICIAMENTO DE OUTRAS FIBRAS TEXTEIS NATURAIS</t>
  </si>
  <si>
    <t>17213      FIACAO DE ALGODAO</t>
  </si>
  <si>
    <t>17221      FIACAO DE FIBRAS TEXTEIS NATURAIS, EXCETO ALGODAO</t>
  </si>
  <si>
    <t>17222      FABRICACAO DE CARTOLINA E PAPEL-CARTAO</t>
  </si>
  <si>
    <t>17230      FIACAO DE FIBRAS ARTIFICIAIS OU SINTETICAS</t>
  </si>
  <si>
    <t>17248      FABRICACAO DE LINHAS E FIOS PARA COSTURAR E BORDAR</t>
  </si>
  <si>
    <t>17310      TECELAGEM DE ALGODAO</t>
  </si>
  <si>
    <t>17320      FABRICACAO DE EMBALAGENS DE CARTOLINA E PAPEL-CARTAO</t>
  </si>
  <si>
    <t>17329      TECELAGEM DE FIOS DE FIBRAS TEXTEIS NATURAIS, EXCETO ALGODAO</t>
  </si>
  <si>
    <t>17337      TECELAGEM DE FIOS E FILAMENTOS CONTINUOS ARTIFICIAIS OU SINTETICOS</t>
  </si>
  <si>
    <t>17338      FABRICACAO DE CHAPAS E DE EMBALAGENS DE PAPELAO ONDULADO</t>
  </si>
  <si>
    <t>17418      FABRICACAO DE ARTIGOS DE TECIDO DE USO DOMESTICO, INCLUINDO TECELAGEM</t>
  </si>
  <si>
    <t>17419      FABRICACAO DE PRODUTOS DE PAPEL, CARTOLINA, PAPEL-CARTAO E PAPELAO ONDULADO PARA USO COMERCIAL E DE ESCRITORIO</t>
  </si>
  <si>
    <t>17427      FABRICACAO DE PRODUTOS DE PAPEL PARA USOS DOMESTICO E HIGIENICO-SANITARIO</t>
  </si>
  <si>
    <t>17493      FABRICACAO DE OUTROS ARTEFATOS TEXTEIS, INCLUINDO TECELAGEM</t>
  </si>
  <si>
    <t>17494      FABRICACAO DE PRODUTOS DE PASTAS CELULOSICAS, PAPEL, CARTOLINA, PAPEL-CARTAO E PAPELAO ONDULADO NAO ESPECIFICADOS ANTERIORMENTE</t>
  </si>
  <si>
    <t>17507      ACABAMENTOS EM FIOS, TECIDOS E ARTIGOS TEXTEIS, POR TERCEIROS</t>
  </si>
  <si>
    <t>17612      FABRICACAO DE ARTEFATOS TEXTEIS A PARTIR DE TECIDOS EXCETO VESTUARIO</t>
  </si>
  <si>
    <t>17620      FABRICACAO DE ARTEFATOS DE TAPECARIA</t>
  </si>
  <si>
    <t>17639      FABRICACAO DE ARTEFATOS DE CORDOARIA</t>
  </si>
  <si>
    <t>17647      FABRICACAO DE TECIDOS ESPECIAIS - INCLUSIVE ARTEFATOS</t>
  </si>
  <si>
    <t>17698      FABRICACAO DE OUTROS ARTIGOS TEXTEIS - EXCETO VESTUARIO</t>
  </si>
  <si>
    <t>17710      FABRICACAO DE TECIDOS DE MALHA</t>
  </si>
  <si>
    <t>17728      FABRICACAO DE MEIAS</t>
  </si>
  <si>
    <t>17795      FABRICACAO DE OUTROS ARTIGOS DO VESTUARIO PRODUZIDOS EM MALHARIAS (TRICOTAGENS)</t>
  </si>
  <si>
    <t>18112      CONFECCAO DE ROUPAS INTIMAS, BLUSAS, CAMISAS E SEMELHANTES</t>
  </si>
  <si>
    <t>18113      IMPRESSAO DE JORNAIS, LIVROS, REVISTAS E OUTRAS PUBLICACOES PERIODICAS</t>
  </si>
  <si>
    <t>18120      CONFECCAO DE PECAS DO VESTUARIO - EXCETO ROUPAS INTIMAS, BLUSAS, CAMISAS  E SEMELHANTES</t>
  </si>
  <si>
    <t>18121      IMPRESSAO DE MATERIAL DE SEGURANCA</t>
  </si>
  <si>
    <t>18130      IMPRESSAO DE MATERIAIS PARA OUTROS USOS</t>
  </si>
  <si>
    <t>18139      CONFECCAO DE ROUPAS PROFISSIONAIS</t>
  </si>
  <si>
    <t>18210      FABRICACAO DE ACESSORIOS DO VESTUARIO</t>
  </si>
  <si>
    <t>18211      SERVICOS DE PRE-IMPRESSAO</t>
  </si>
  <si>
    <t>18228      FABRICACAO DE ACESSORIOS PARA SEGURANCA INDUSTRIAL E PESSOAL</t>
  </si>
  <si>
    <t>18229      SERVICOS DE ACABAMENTOS GRAFICOS</t>
  </si>
  <si>
    <t>18300      REPRODUCAO DE MATERIAIS GRAVADOS EM QUALQUER SUPORTE</t>
  </si>
  <si>
    <t>19100      CURTIMENTO E OUTRAS PREPARACOES DE COURO</t>
  </si>
  <si>
    <t>19216      FABRICACAO DE MALAS, BOLSAS, VALISES E OUTROS ARTEFATOS PARA VIAGEM, DE QUALQUER MATERIAL</t>
  </si>
  <si>
    <t>19217      FABRICACAO DE PRODUTOS DO REFINO DE PETROLEO</t>
  </si>
  <si>
    <t>19225      FABRICACAO DE PRODUTOS DERIVADOS DO PETROLEO, EXCETO PRODUTOS DO REFINO</t>
  </si>
  <si>
    <t>19291      FABRICACAO DE OUTROS ARTEFATOS DE COURO</t>
  </si>
  <si>
    <t>19313      FABRICACAO DE CALCADOS DE COURO</t>
  </si>
  <si>
    <t>19314      FABRICACAO DE ALCOOL</t>
  </si>
  <si>
    <t>19321      FABRICACAO DE TENIS DE QUALQUER MATERIAL</t>
  </si>
  <si>
    <t>19322      FABRICACAO DE BIOCOMBUSTIVEIS, EXCETO ALCOOL</t>
  </si>
  <si>
    <t>19330      FABRICACAO DE CALCADOS DE PLASTICO</t>
  </si>
  <si>
    <t>19399      FABRICACAO DE CALCADOS DE OUTROS MATERIAIS</t>
  </si>
  <si>
    <t>20109      DESDOBRAMENTO DE MADEIRA</t>
  </si>
  <si>
    <t>20134      FABRICACAO DE ADUBOS E FERTILIZANTES</t>
  </si>
  <si>
    <t>20193      FABRICACAO DE PRODUTOS QUIMICOS INORGANICOS NAO ESPECIFICADOS ANTERIORMENTE</t>
  </si>
  <si>
    <t>20214      FABRICACAO DE MADEIRA LAMINADA E DE CHAPAS DE MADEIRA COMPENSADA, PRENSADA OU AGLOMERADA</t>
  </si>
  <si>
    <t>20222      FABRICACAO DE ESQUADRIAS DE MADEIRA, DE CASAS DE MADEIRA PRE-FABRICADAS, DE ESTRUTURAS DE MADEIRA E ARTIGOS DE CARPINTARIA</t>
  </si>
  <si>
    <t>20223      FABRICACAO DE INTERMEDIARIOS PARA PLASTIFICANTES, RESINAS E FIBRAS</t>
  </si>
  <si>
    <t>20230      FABRICACAO DE ARTEFATOS DE TANOARIA E EMBALAGENS DE MADEIRA</t>
  </si>
  <si>
    <t>20290      FABRICACAO DE ARTEFATOS DIVERSOS DE MADEIRA, PALHA, CORTICA E MATERIAL TRANCADO - EXCETO MOVEIS</t>
  </si>
  <si>
    <t>20291      FABRICACAO DE PRODUTOS QUIMICOS ORGANICOS NAO ESPECIFICADOS ANTERIORMENTE</t>
  </si>
  <si>
    <t>20401      FABRICACAO DE FIBRAS ARTIFICIAIS E SINTETICAS</t>
  </si>
  <si>
    <t>20517      FABRICACAO DE DEFENSIVOS AGRICOLAS</t>
  </si>
  <si>
    <t>20525      FABRICACAO DE DESINFESTANTES DOMISSANITARIOS</t>
  </si>
  <si>
    <t>20614      FABRICACAO DE SABOES E DETERGENTES SINTETICOS</t>
  </si>
  <si>
    <t>20631      FABRICACAO DE COSMETICOS, PRODUTOS DE PERFUMARIA E DE HIGIENE PESSOAL</t>
  </si>
  <si>
    <t>20991      FABRICACAO DE PRODUTOS QUIMICOS NAO ESPECIFICADOS ANTERIORMENTE</t>
  </si>
  <si>
    <t>21105      FABRICACAO DE CELULOSE E OUTRAS PASTAS PARA A FABRICACAO DE PAPEL</t>
  </si>
  <si>
    <t>21210      FABRICACAO DE PAPEL</t>
  </si>
  <si>
    <t>21229      FABRICACAO DE PAPELAO LISO, CARTOLINA E CARTAO</t>
  </si>
  <si>
    <t>21238      FABRICACAO DE PREPARACOES FARMACEUTICAS</t>
  </si>
  <si>
    <t>21318      FABRICACAO DE EMBALAGENS DE PAPEL</t>
  </si>
  <si>
    <t>21326      FABRICACAO DE EMBALAGENS  DE PAPELAO - INCLUSIVE A FABRICACAO DE PAPELAO CORRUGADO</t>
  </si>
  <si>
    <t>21415      FABRICACAO DE ARTEFATOS DE PAPEL, PAPELAO, CARTOLINA E CARTAO PARA ESCRITORIO</t>
  </si>
  <si>
    <t>21423      FABRICACAO DE FITAS E FORMULARIOS CONTINUOS - IMPRESSOS OU NAO</t>
  </si>
  <si>
    <t>21490      FABRICACAO DE OUTROS ARTEFATOS DE PASTAS, PAPEL, PAPELAO, CARTOLINA E CARTAO</t>
  </si>
  <si>
    <t>22129      REFORMA DE PNEUMATICOS USADOS</t>
  </si>
  <si>
    <t>22144      EDICAO DE DISCOS, FITAS E OUTROS MATERIAIS GRAVADOS</t>
  </si>
  <si>
    <t>22152      EDICAO DE LIVROS, REVISTAS E JORNAIS</t>
  </si>
  <si>
    <t>22160      EDICAO E IMPRESSAO DE LIVROS</t>
  </si>
  <si>
    <t>22179      EDICAO E IMPRESSAO DE JORNAIS</t>
  </si>
  <si>
    <t>22187      EDICAO E IMPRESSAO DE REVISTAS</t>
  </si>
  <si>
    <t>22195      EDICAO, EDICAO E IMPRESSAO DE OUTROS PRODUTOS GRAFICOS</t>
  </si>
  <si>
    <t>22196      FABRICACAO DE ARTEFATOS DE BORRACHA NAO ESPECIFICADOS ANTERIORMENTE</t>
  </si>
  <si>
    <t>22217      IMPRESSAO DE JORNAIS, REVISTAS E LIVROS</t>
  </si>
  <si>
    <t>22218      FABRICACAO DE LAMINADOS PLANOS E TUBULARES DE MATERIAL PLASTICO</t>
  </si>
  <si>
    <t>22225      IMPRESSAO DE MATERIAL ESCOLAR  E DE MATERIAL PARA USOS INDUSTRIAL E COMERCIAL</t>
  </si>
  <si>
    <t>22226      FABRICACAO DE EMBALAGENS DE MATERIAL PLASTICO</t>
  </si>
  <si>
    <t>22234      FABRICACAO DE TUBOS E ACESSORIOS DE MATERIAL PLASTICO PARA USO NA CONSTRUCAO</t>
  </si>
  <si>
    <t>22292      EXECUCAO DE OUTROS SERVICOS GRAFICOS</t>
  </si>
  <si>
    <t>22293      FABRICACAO DE ARTEFATOS DE MATERIAL PLASTICO NAO ESPECIFICADOS ANTERIORMENTE</t>
  </si>
  <si>
    <t>22314      REPRODUCAO DE DISCOS E FITAS</t>
  </si>
  <si>
    <t>22322      REPRODUCAO DE FITAS DE VIDEOS</t>
  </si>
  <si>
    <t>22349      REPRODUCAO DE SOFTWARES EM DISQUETES E FITAS</t>
  </si>
  <si>
    <t>23108      COQUERIAS</t>
  </si>
  <si>
    <t>23213      REFINO DE PETROLEO</t>
  </si>
  <si>
    <t>23299      OUTRAS FORMAS DE PRODUCAO DE DERIVADOS DO PETROLEO</t>
  </si>
  <si>
    <t>23302      ELABORACAO DE COMBUSTIVEIS NUCLEARES</t>
  </si>
  <si>
    <t>23303      FABRICACAO DE ARTEFATOS DE CONCRETO, CIMENTO, FIBROCIMENTO, GESSO E MATERIAIS SEMELHANTES</t>
  </si>
  <si>
    <t>23400      PRODUCAO DE ALCOOL</t>
  </si>
  <si>
    <t>23427      FABRICACAO DE PRODUTOS CERAMICOS NAO-REFRATARIOS PARA USO ESTRUTURAL NA CONSTRUCAO</t>
  </si>
  <si>
    <t>23494      FABRICACAO DE PRODUTOS CERAMICOS NAO-REFRATARIOS NAO ESPECIFICADOS ANTERIORMENTE</t>
  </si>
  <si>
    <t>23915      APARELHAMENTO E OUTROS TRABALHOS EM PEDRAS</t>
  </si>
  <si>
    <t>23923      FABRICACAO DE CAL E GESSO</t>
  </si>
  <si>
    <t>23991      FABRICACAO DE PRODUTOS DE MINERAIS NAO-METALICOS NAO ESPECIFICADOS ANTERIORMENTE</t>
  </si>
  <si>
    <t>24112      FABRICACAO DE CLORO E ALCALIS</t>
  </si>
  <si>
    <t>24120      FABRICACAO DE INTERMEDIARIOS PARA FERTILIZANTES</t>
  </si>
  <si>
    <t>24139      FABRICACAO DE FERTILIZANTES FOSFATADOS, NITROGENADOS E POTASSICOS</t>
  </si>
  <si>
    <t>24147      FABRICACAO DE GASES INDUSTRIAIS</t>
  </si>
  <si>
    <t>24198      FABRICACAO DE OUTROS PRODUTOS INORGANICOS</t>
  </si>
  <si>
    <t>24210      FABRICACAO DE PRODUTOS PETROQUIMICOS BASICOS</t>
  </si>
  <si>
    <t>24228      FABRICACAO DE INTERMEDIARIOS PARA RESINAS E FIBRAS</t>
  </si>
  <si>
    <t>24295      FABRICACAO DE OUTROS PRODUTOS QUIMICOS ORGANICOS</t>
  </si>
  <si>
    <t>24317      FABRICACAO DE RESINAS TERMOPLASTICAS</t>
  </si>
  <si>
    <t>24318      PRODUCAO DE TUBOS DE ACO COM COSTURA</t>
  </si>
  <si>
    <t>24325      FABRICACAO DE RESINAS TERMOFIXAS</t>
  </si>
  <si>
    <t>24333      FABRICACAO DE ELASTOMEROS</t>
  </si>
  <si>
    <t>24393      PRODUCAO DE OUTROS TUBOS DE FERRO E ACO</t>
  </si>
  <si>
    <t>24414      FABRICACAO DE FIBRAS, FIOS, CABOS E FILAMENTOS CONTINUOS ARTIFICIAIS</t>
  </si>
  <si>
    <t>24422      FABRICACAO DE FIBRAS, FIOS, CABOS E FILAMENTOS CONTINUOS SINTETICOS</t>
  </si>
  <si>
    <t>24431      METALURGIA DO COBRE</t>
  </si>
  <si>
    <t>24491      METALURGIA DOS METAIS NAO-FERROSOS E SUAS LIGAS NAO ESPECIFICADOS ANTERIORMENTE</t>
  </si>
  <si>
    <t>24511      FABRICACAO DE PRODUTOS FARMOQUIMICOS</t>
  </si>
  <si>
    <t>24512      FUNDICAO DE FERRO E ACO</t>
  </si>
  <si>
    <t>24520      FABRICACAO DE MEDICAMENTOS PARA USO HUMANO</t>
  </si>
  <si>
    <t>24521      FUNDICAO DE METAIS NAO-FERROSOS E SUAS LIGAS</t>
  </si>
  <si>
    <t>24538      FABRICACAO DE MEDICAMENTOS PARA USO VETERINARIO</t>
  </si>
  <si>
    <t>24546      FABRICACAO DE MATERIAIS PARA USOS MEDICOS, HOSPITALARES E ODONTOLOGICOS</t>
  </si>
  <si>
    <t>24619      FABRICACAO DE INSETICIDAS</t>
  </si>
  <si>
    <t>24627      FABRICACAO DE FUNGICIDAS</t>
  </si>
  <si>
    <t>24635      FABRICACAO DE HERBICIDAS</t>
  </si>
  <si>
    <t>24694      FABRICACAO DE OUTROS DEFENSIVOS AGRICOLAS</t>
  </si>
  <si>
    <t>24716      FABRICACAO DE SABOES, SABONETES E DETERGENTES SINTETICOS</t>
  </si>
  <si>
    <t>24724      FABRICACAO DE PRODUTOS DE LIMPEZA E POLIMENTO</t>
  </si>
  <si>
    <t>24732      FABRICACAO DE ARTIGOS DE PERFUMARIA E COSMETICOS</t>
  </si>
  <si>
    <t>24813      FABRICACAO DE TINTAS, VERNIZES, ESMALTES E LACAS</t>
  </si>
  <si>
    <t>24821      FABRICACAO DE TINTAS DE IMPRESSAO</t>
  </si>
  <si>
    <t>24830      FABRICACAO DE IMPERMEABILIZANTES, SOLVENTES E PRODUTOS AFINS</t>
  </si>
  <si>
    <t>24910      FABRICACAO DE ADESIVOS E SELANTES</t>
  </si>
  <si>
    <t>24929      FABRICACAO DE EXPLOSIVOS</t>
  </si>
  <si>
    <t>24937      FABRICACAO DE CATALISADORES</t>
  </si>
  <si>
    <t>24945      FABRICACAO DE ADITIVOS DE USO INDUSTRIAL</t>
  </si>
  <si>
    <t>24953      FABRICACAO DE CHAPAS, FILMES, PAPEIS E OUTROS MATERIAIS E PRODUTOS QUIMICOS PARA FOTOGRAFIA</t>
  </si>
  <si>
    <t>24961      FABRICACAO DE DISCOS E FITAS VIRGENS</t>
  </si>
  <si>
    <t>24996      FABRICACAO DE OUTROS PRODUTOS QUIMICOS NAO ESPECIFICADOS ANTERIORMENTE</t>
  </si>
  <si>
    <t>25110      FABRICACAO DE ESTRUTURAS METALICAS</t>
  </si>
  <si>
    <t>25119      FABRICACAO DE PNEUMATICOS E DE CAMARAS-DE-AR</t>
  </si>
  <si>
    <t>25127      RECONDICIONAMENTO DE PNEUMATICOS</t>
  </si>
  <si>
    <t>25194      FABRICACAO DE ARTEFATOS DIVERSOS DE BORRACHA</t>
  </si>
  <si>
    <t>25216      FABRICACAO DE LAMINADOS PLANOS E TUBULARES DE PLASTICO</t>
  </si>
  <si>
    <t>25224      FABRICACAO DE EMBALAGEM DE PLASTICO</t>
  </si>
  <si>
    <t>25225      FABRICACAO DE CALDEIRAS GERADORAS DE VAPOR, EXCETO PARA AQUECIMENTO CENTRAL E PARA VEICULOS</t>
  </si>
  <si>
    <t>25291      FABRICACAO DE ARTEFATOS DIVERSOS DE PLASTICO</t>
  </si>
  <si>
    <t>25314      PRODUCAO DE FORJADOS DE ACO E DE METAIS NAO-FERROSOS E SUAS LIGAS</t>
  </si>
  <si>
    <t>25322      PRODUCAO DE ARTEFATOS ESTAMPADOS DE METAL, METALURGIA DO PO</t>
  </si>
  <si>
    <t>25390      SERVICOS DE USINAGEM, SOLDA, TRATAMENTO E REVESTIMENTO EM METAIS</t>
  </si>
  <si>
    <t>25420      FABRICACAO DE ARTIGOS DE SERRALHERIA, EXCETO ESQUADRIAS</t>
  </si>
  <si>
    <t>25438      FABRICACAO DE FERRAMENTAS</t>
  </si>
  <si>
    <t>25501      FABRICACAO DE EQUIPAMENTO BELICO PESADO, ARMAS DE FOGO E MUNICOES</t>
  </si>
  <si>
    <t>25926      FABRICACAO DE PRODUTOS DE TREFILADOS DE METAL</t>
  </si>
  <si>
    <t>25934      FABRICACAO DE ARTIGOS DE METAL PARA USO DOMESTICO E PESSOAL</t>
  </si>
  <si>
    <t>25993      FABRICACAO DE PRODUTOS DE METAL NAO ESPECIFICADOS ANTERIORMENTE</t>
  </si>
  <si>
    <t>26108      FABRICACAO DE COMPONENTES ELETRONICOS</t>
  </si>
  <si>
    <t>26115      FABRICACAO DE VIDRO PLANO E DE SEGURANCA</t>
  </si>
  <si>
    <t>26123      FABRICACAO DE EMBALAGENS DE VIDRO</t>
  </si>
  <si>
    <t>26190      FABRICACAO DE ARTIGOS DE VIDRO</t>
  </si>
  <si>
    <t>26204      FABRICACAO DE CIMENTO</t>
  </si>
  <si>
    <t>26213      FABRICACAO DE EQUIPAMENTOS DE INFORMATICA</t>
  </si>
  <si>
    <t>26221      FABRICACAO DE PERIFERICOS PARA EQUIPAMENTOS DE INFORMATICA</t>
  </si>
  <si>
    <t>26301      FABRICACAO DE ARTEFATOS DE CONCRETO, CIMENTO, FIBROCIMENTO, GESSO E ESTUQUE</t>
  </si>
  <si>
    <t>26311      FABRICACAO DE EQUIPAMENTOS TRANSMISSORES DE COMUNICACAO</t>
  </si>
  <si>
    <t>26329      FABRICACAO DE APARELHOS TELEFONICOS E DE OUTROS EQUIPAMENTOS DE COMUNICACAO</t>
  </si>
  <si>
    <t>26400      FABRICACAO DE APARELHOS DE RECEPCAO, REPRODUCAO, GRAVACAO E AMPLIFICACAO DE AUDIO E VIDEO</t>
  </si>
  <si>
    <t>26417      FABRICACAO DE PRODUTOS CERAMICOS NAO-REFRATARIOS PARA USO ESTRUTURAL NA CONSTRUCAO CIVIL</t>
  </si>
  <si>
    <t>26425      FABRICACAO DE PRODUTOS CERAMICOS REFRATARIOS</t>
  </si>
  <si>
    <t>26492      FABRICACAO DE PRODUTOS CERAMICOS NAO-REFRATARIOS PARA USOS DIVERSOS</t>
  </si>
  <si>
    <t>26515      FABRICACAO DE APARELHOS E EQUIPAMENTOS DE MEDIDA, TESTE E CONTROLE</t>
  </si>
  <si>
    <t>26604      FABRICACAO DE APARELHOS ELETROMEDICOS E ELETROTERAPEUTICOS E EQUIPAMENTOS DE IRRADIACAO</t>
  </si>
  <si>
    <t>26701      FABRICACAO DE EQUIPAMENTOS E INSTRUMENTOS OPTICOS, FOTOGRAFICOS E CINEMATOGRAFICOS</t>
  </si>
  <si>
    <t>26809      FABRICACAO DE MIDIAS VIRGENS, MAGNETICAS E OPTICAS</t>
  </si>
  <si>
    <t>26913      BRITAMENTO, APARELHAMENTO E OUTROS TRABALHOS EM PEDRAS (NAO ASSOCIADOS A EXTRACAO)</t>
  </si>
  <si>
    <t>26921      FABRICACAO DE CAL VIRGEM, CAL HIDRATADA E GESSO</t>
  </si>
  <si>
    <t>26999      FABRICACAO DE OUTROS PRODUTOS DE MINERAIS NAO-METALICOS</t>
  </si>
  <si>
    <t>27104      FABRICACAO DE GERADORES, TRANSFORMADORES E MOTORES ELETRICOS</t>
  </si>
  <si>
    <t>27138      PRODUCAO DE FERRO-GUSA</t>
  </si>
  <si>
    <t>27146      PRODUCAO DE FERROLIGAS</t>
  </si>
  <si>
    <t>27210      FABRICACAO DE PILHAS, BATERIAS E ACUMULADORES ELETRICOS, EXCETO PARA VEICULOS AUTOMOTORES</t>
  </si>
  <si>
    <t>27228      FABRICACAO DE BATERIAS E ACUMULADORES PARA VEICULOS AUTOMOTORES</t>
  </si>
  <si>
    <t>27235      PRODUCAO DE SEMI-ACABADOS DE ACO</t>
  </si>
  <si>
    <t>27243      PRODUCAO DE LAMINADOS PLANOS DE ACO</t>
  </si>
  <si>
    <t>27251      PRODUCAO DE LAMINADOS LONGOS DE ACO</t>
  </si>
  <si>
    <t>27260      PRODUCAO DE RELAMINADOS, TREFILADOS E PERFILADOS DE ACO</t>
  </si>
  <si>
    <t>27316      FABRICACAO DE TUBOS DE ACO COM COSTURA</t>
  </si>
  <si>
    <t>27317      FABRICACAO DE APARELHOS E EQUIPAMENTOS PARA DISTRIBUICAO E CONTROLE DE ENERGIA ELETRICA</t>
  </si>
  <si>
    <t>27391      FABRICACAO DE OUTROS TUBOS DE FERRO E ACO</t>
  </si>
  <si>
    <t>27406      FABRICACAO DE LAMPADAS E OUTROS EQUIPAMENTOS DE ILUMINACAO</t>
  </si>
  <si>
    <t>27413      METALURGIA DO ALUMINIO E SUAS LIGAS</t>
  </si>
  <si>
    <t>27421      METALURGIA DOS METAIS PRECIOSOS</t>
  </si>
  <si>
    <t>27499      METALURGIA DE OUTROS METAIS NAO-FERROSOS E SUAS LIGAS</t>
  </si>
  <si>
    <t>27510      FABRICACAO DE PECAS FUNDIDAS DE FERRO E ACO</t>
  </si>
  <si>
    <t>27529      FABRICACAO DE PECAS FUNDIDAS DE METAIS NAO-FERROSOS E SUAS LIGAS</t>
  </si>
  <si>
    <t>27597      FABRICACAO DE APARELHOS ELETRODOMESTICOS NAO ESPECIFICADOS ANTERIORMENTE</t>
  </si>
  <si>
    <t>27902      FABRICACAO DE EQUIPAMENTOS E APARELHOS ELETRICOS NAO ESPECIFICADOS ANTERIORMENTE</t>
  </si>
  <si>
    <t>28118      FABRICACAO DE ESTRUTURAS METALICAS PARA EDIFICIOS, PONTES, TORRES DE TRANSMISSAO, ANDAIMES E OUTROS FINS</t>
  </si>
  <si>
    <t>28119      FABRICACAO DE MOTORES E TURBINAS, EXCETO PARA AVIOES E VEICULOS RODOVIARIOS</t>
  </si>
  <si>
    <t>28126      FABRICACAO DE ESQUADRIAS DE METAL</t>
  </si>
  <si>
    <t>28127      FABRICACAO DE EQUIPAMENTOS HIDRAULICOS E PNEUMATICOS, EXCETO VALVULAS</t>
  </si>
  <si>
    <t>28134      FABRICACAO DE OBRAS DE CALDEIRARIA PESADA</t>
  </si>
  <si>
    <t>28135      FABRICACAO DE VALVULAS, REGISTROS E DISPOSITIVOS SEMELHANTES</t>
  </si>
  <si>
    <t>28151      FABRICACAO DE EQUIPAMENTOS DE TRANSMISSAO PARA FINS INDUSTRIAIS</t>
  </si>
  <si>
    <t>28215      FABRICACAO DE TANQUES, RESERVATORIOS METALICOS E CALDEIRAS PARA AQUECIMENTO CENTRAL</t>
  </si>
  <si>
    <t>28216      FABRICACAO DE APARELHOS E EQUIPAMENTOS PARA INSTALACOES TERMICAS</t>
  </si>
  <si>
    <t>28223      FABRICACAO DE CALDEIRAS GERADORAS DE VAPOR - EXCETO PARA AQUECIMENTO CENTRAL E PARA VEICULOS</t>
  </si>
  <si>
    <t>28232      FABRICACAO DE MAQUINAS E APARELHOS DE REFRIGERACAO E VENTILACAO PARA USO INDUSTRIAL E COMERCIAL</t>
  </si>
  <si>
    <t>28241      FABRICACAO DE APARELHOS E EQUIPAMENTOS DE AR CONDICIONADO</t>
  </si>
  <si>
    <t>28259      FABRICACAO DE MAQUINAS E EQUIPAMENTOS PARA SANEAMENTO BASICO E AMBIENTAL</t>
  </si>
  <si>
    <t>28291      FABRICACAO DE MAQUINAS E EQUIPAMENTOS DE USO GERAL NAO ESPECIFICADOS ANTERIORMENTE</t>
  </si>
  <si>
    <t>28312      PRODUCAO DE FORJADOS DE ACO</t>
  </si>
  <si>
    <t>28320      PRODUCAO DE FORJADOS DE METAIS NAO-FERROSOS E SUAS LIGAS</t>
  </si>
  <si>
    <t>28321      FABRICACAO DE EQUIPAMENTOS PARA IRRIGACAO AGRICOLA</t>
  </si>
  <si>
    <t>28330      FABRICACAO DE MAQUINAS E EQUIPAMENTOS PARA A AGRICULTURA E PECUARIA, EXCETO PARA IRRIGACAO</t>
  </si>
  <si>
    <t>28339      FABRICACAO DE ARTEFATOS ESTAMPADOS DE METAL</t>
  </si>
  <si>
    <t>28347      METALURGIA DO PO</t>
  </si>
  <si>
    <t>28398      TEMPERA, CEMENTACAO E TRATAMENTO TERMICO DO ACO, SERVICOS DE USINAGEM, GALVANOTECNICA E SOLDA</t>
  </si>
  <si>
    <t>28410      FABRICACAO DE ARTIGOS DE CUTELARIA</t>
  </si>
  <si>
    <t>28428      FABRICACAO DE ARTIGOS DE SERRALHERIA - EXCETO ESQUADRIAS</t>
  </si>
  <si>
    <t>28436      FABRICACAO DE FERRAMENTAS MANUAIS</t>
  </si>
  <si>
    <t>28526      FABRICACAO DE OUTRAS MAQUINAS E EQUIPAMENTOS PARA USO NA EXTRACAO MINERAL, EXCETO NA EXTRACAO DE PETROLEO</t>
  </si>
  <si>
    <t>28534      FABRICACAO DE TRATORES, EXCETO AGRICOLAS</t>
  </si>
  <si>
    <t>28542      FABRICACAO DE MAQUINAS E EQUIPAMENTOS PARA TERRAPLENAGEM, PAVIMENTACAO E CONSTRUCAO, EXCETO TRATORES</t>
  </si>
  <si>
    <t>28615      FABRICACAO DE MAQUINAS PARA A INDUSTRIA METALURGICA, EXCETO MAQUINAS-FERRAMENTA</t>
  </si>
  <si>
    <t>28623      FABRICACAO DE MAQUINAS E EQUIPAMENTOS PARA AS INDUSTRIAS DE ALIMENTOS, BEBIDAS E FUMO</t>
  </si>
  <si>
    <t>28640      FABRICACAO DE MAQUINAS E EQUIPAMENTOS PARA AS INDUSTRIAS DO VESTUARIO, DO COURO E DE CALCADOS</t>
  </si>
  <si>
    <t>28666      FABRICACAO DE MAQUINAS E EQUIPAMENTOS PARA A INDUSTRIA DO PLASTICO</t>
  </si>
  <si>
    <t>28691      FABRICACAO DE MAQUINAS E EQUIPAMENTOS PARA USO INDUSTRIAL ESPECIFICO NAO ESPECIFICADOS ANTERIORMENTE</t>
  </si>
  <si>
    <t>28819      MANUTENCAO E REPARACAO DE TANQUES, RESERVATORIOS METALICOS E CALDEIRAS PARA AQUECIMENTO CENTRAL</t>
  </si>
  <si>
    <t>28827      MANUTENCAO E REPARACAO DE CALDEIRAS GERADORAS DE VAPOR - EXCETO PARA AQUECIMENTO CENTRAL E PARA VEICULOS</t>
  </si>
  <si>
    <t>28916      FABRICACAO DE EMBALAGENS METALICAS</t>
  </si>
  <si>
    <t>28924      FABRICACAO DE ARTEFATOS DE TREFILADOS</t>
  </si>
  <si>
    <t>28932      FABRICACAO DE ARTIGOS DE FUNILARIA E DE ARTIGOS DE METAL PARA USOS DOMESTICO E PESSOAL</t>
  </si>
  <si>
    <t>28991      FABRICACAO DE OUTROS PRODUTOS ELABORADOS DE METAL</t>
  </si>
  <si>
    <t>29114      FABRICACAO DE MOTORES ESTACIONARIOS DE COMBUSTAO INTERNA, TURBINAS E OUTRAS MAQUINAS MOTRIZES NAO-ELETRICAS - EXCETO PARA AVIOES E VEICULOS RODOVIARIOS</t>
  </si>
  <si>
    <t>29122      FABRICACAO DE BOMBAS E CARNEIROS HIDRAULICOS</t>
  </si>
  <si>
    <t>29130      FABRICACAO DE VALVULAS, TORNEIRAS E REGISTROS</t>
  </si>
  <si>
    <t>29149      FABRICACAO DE COMPRESSORES</t>
  </si>
  <si>
    <t>29157      FABRICACAO DE EQUIPAMENTOS DE TRANSMISSAO PARA FINS INDUSTRIAIS - INCLUSIVE ROLAMENTOS</t>
  </si>
  <si>
    <t>29211      FABRICACAO DE FORNOS INDUSTRIAIS, APARELHOS E EQUIPAMENTOS NAO-ELETRICOS PARA INSTALACOES TERMICAS</t>
  </si>
  <si>
    <t>29220      FABRICACAO DE ESTUFAS E FORNOS ELETRICOS PARA FINS INDUSTRIAIS</t>
  </si>
  <si>
    <t>29238      FABRICACAO DE MAQUINAS, EQUIPAMENTOS E APARELHOS PARA TRANSPORTE E ELEVACAO DE CARGAS E PESSOAS</t>
  </si>
  <si>
    <t>29246      FABRICACAO DE MAQUINAS E APARELHOS DE REFRIGERACAO E VENTILACAO DE USOS INDUSTRIAL E COMERCIAL</t>
  </si>
  <si>
    <t>29254      FABRICACAO DE APARELHOS DE AR-CONDICIONADO</t>
  </si>
  <si>
    <t>29297      FABRICACAO DE OUTRAS MAQUINAS E EQUIPAMENTOS DE USO GERAL</t>
  </si>
  <si>
    <t>29301      FABRICACAO DE CABINES, CARROCERIAS E REBOQUES PARA VEICULOS AUTOMOTORES</t>
  </si>
  <si>
    <t>29319      FABRICACAO DE MAQUINAS E EQUIPAMENTOS PARA AGRICULTURA, AVICULTURA E OBTENCAO DE PRODUTOS ANIMAIS</t>
  </si>
  <si>
    <t>29327      FABRICACAO DE TRATORES AGRICOLAS</t>
  </si>
  <si>
    <t>29408      FABRICACAO DE MAQUINAS-FERRAMENTA</t>
  </si>
  <si>
    <t>29417      FABRICACAO DE PECAS E ACESSORIOS PARA O SISTEMA MOTOR DE VEICULOS AUTOMOTORES</t>
  </si>
  <si>
    <t>29425      FABRICACAO DE PECAS E ACESSORIOS PARA OS SISTEMAS DE MARCHA E TRANSMISSAO DE VEICULOS AUTOMOTORES</t>
  </si>
  <si>
    <t>29433      FABRICACAO DE PECAS E ACESSORIOS PARA O SISTEMA DE FREIOS DE VEICULOS AUTOMOTORES</t>
  </si>
  <si>
    <t>29441      FABRICACAO DE PECAS E ACESSORIOS PARA O SISTEMA DE DIRECAO E SUSPENSAO DE VEICULOS AUTOMOTORES</t>
  </si>
  <si>
    <t>29450      FABRICACAO DE MATERIAL ELETRICO E ELETRONICO PARA VEICULOS AUTOMOTORES, EXCETO BATERIAS</t>
  </si>
  <si>
    <t>29492      FABRICACAO DE PECAS E ACESSORIOS PARA VEICULOS AUTOMOTORES NAO ESPECIFICADOS ANTERIORMENTE</t>
  </si>
  <si>
    <t>29506      RECONDICIONAMENTO E RECUPERACAO DE MOTORES PARA VEICULOS AUTOMOTORES</t>
  </si>
  <si>
    <t>29513      FABRICACAO DE MAQUINAS E EQUIPAMENTOS PARA A PROSPECCAO E EXTRACAO DE PETROLEO</t>
  </si>
  <si>
    <t>29521      FABRICACAO DE OUTRAS MAQUINAS E EQUIPAMENTOS DE USO NA EXTRACAO MINERAL E CONSTRUCAO</t>
  </si>
  <si>
    <t>29530      FABRICACAO DE TRATORES DE ESTEIRA E TRATORES DE USO NA EXTRACAO MINERAL E CONSTRUCAO</t>
  </si>
  <si>
    <t>29548      FABRICACAO DE MAQUINAS E EQUIPAMENTOS DE TERRAPLENAGEM E PAVIMENTACAO</t>
  </si>
  <si>
    <t>29610      FABRICACAO DE MAQUINAS PARA A INDUSTRIA METALURGICA - EXCETO MAQUINAS-FERRAMENTA</t>
  </si>
  <si>
    <t>29629      FABRICACAO DE MAQUINAS E EQUIPAMENTOS PARA AS INDUSTRIAS ALIMENTAR, DE BEBIDA E FUMO</t>
  </si>
  <si>
    <t>29637      FABRICACAO DE MAQUINAS E EQUIPAMENTOS PARA A INDUSTRIA TEXTIL</t>
  </si>
  <si>
    <t>29645      FABRICACAO DE MAQUINAS E EQUIPAMENTOS PARA AS INDUSTRIAS DO  VESTUARIO E DE COURO E CALCADOS</t>
  </si>
  <si>
    <t>29653      FABRICACAO DE MAQUINAS E EQUIPAMENTOS PARA AS INDUSTRIAS DE CELULOSE, PAPEL E PAPELAO E ARTEFATOS</t>
  </si>
  <si>
    <t>29696      FABRICACAO DE OUTRAS MAQUINAS E EQUIPAMENTOS DE USO ESPECIFICO</t>
  </si>
  <si>
    <t>29718      FABRICACAO DE ARMAS DE FOGO E MUNICOES</t>
  </si>
  <si>
    <t>29726      FABRICACAO DE EQUIPAMENTO BELICO PESADO</t>
  </si>
  <si>
    <t>29815      FABRICACAO DE FOGOES, REFRIGERADORES E MAQUINAS DE LAVAR E SECAR PARA USO DOMESTICO</t>
  </si>
  <si>
    <t>29890      FABRICACAO DE OUTROS APARELHOS ELETRODOMESTICOS</t>
  </si>
  <si>
    <t>29912      MANUTENCAO E REPARACAO DE MOTORES, BOMBAS, COMPRESSORES E EQUIPAMENTOS DE TRANSMISSAO</t>
  </si>
  <si>
    <t>29920      MANUTENCAO E REPARACAO DE MAQUINAS E EQUIPAMENTOS DE USO GERAL</t>
  </si>
  <si>
    <t>29939      MANUTENCAO E REPARACAO DE TRATORES E DE MAQUINAS E EQUIPAMENTOS PARA AGRICULUTRA, AVICULTURA E OBTENCAO DE PRODUTOS ANIMAIS</t>
  </si>
  <si>
    <t>29947      MANUTENCAO E REPARACAO DE MAQUINAS-FERRAMENTA</t>
  </si>
  <si>
    <t>29955      MANUTENCAO E REPARACAO DE MAQUINAS E EQUIPAMENTOS DE USO NA EXTRACAO MINERAL E CONSTRUCAO</t>
  </si>
  <si>
    <t>29963      MANUTENCAO E REPARACAO DE MAQUINAS E EQUIPAMENTOS DE USO ESPECIFICO</t>
  </si>
  <si>
    <t>30112      FABRICACAO DE MAQUINAS DE ESCREVER E CALCULAR, COPIADORAS E OUTROS EQUIPAMENTOS NAO-ELETRONICOS PARA ESCRITORIO</t>
  </si>
  <si>
    <t>30113      CONSTRUCAO DE EMBARCACOES E ESTRUTURAS FLUTUANTES</t>
  </si>
  <si>
    <t>30120      FABRICACAO DE MAQUINAS DE ESCREVER E CALCULAR, COPIADORAS E OUTROS EQUIPAMENTOS ELETRONICOS DESTINADOS A AUTOMACAO GERENCIAL E COMERCIAL</t>
  </si>
  <si>
    <t>30121      CONSTRUCAO DE EMBARCACOES PARA ESPORTE E LAZER</t>
  </si>
  <si>
    <t>30210      FABRICACAO DE COMPUTADORES</t>
  </si>
  <si>
    <t>30228      FABRICACAO DE EQUIPAMENTOS PERIFERICOS PARA MAQUINAS ELETRONICAS PARA TRATAMENTO DE INFORMACOES</t>
  </si>
  <si>
    <t>30318      FABRICACAO DE LOCOMOTIVAS, VAGOES E OUTROS MATERIAIS RODANTES</t>
  </si>
  <si>
    <t>30415      FABRICACAO DE AERONAVES</t>
  </si>
  <si>
    <t>30423      FABRICACAO DE TURBINAS, MOTORES E OUTROS COMPONENTES E PECAS PARA AERONAVES</t>
  </si>
  <si>
    <t>30504      FABRICACAO DE VEICULOS MILITARES DE COMBATE</t>
  </si>
  <si>
    <t>30997      FABRICACAO DE EQUIPAMENTOS DE TRANSPORTE NAO ESPECIFICADOS ANTERIORMENTE</t>
  </si>
  <si>
    <t>31039      FABRICACAO DE MOVEIS DE OUTROS MATERIAIS, EXCETO MADEIRA E METAL</t>
  </si>
  <si>
    <t>31119      FABRICACAO DE GERADORES DE CORRENTE CONTINUA OU ALTERNADA</t>
  </si>
  <si>
    <t>31127      FABRICACAO DE TRANSFORMADORES, INDUTORES, CONVERSORES, SINCRONIZADORES E SEMELHANTES</t>
  </si>
  <si>
    <t>31135      FABRICACAO DE MOTORES ELETRICOS</t>
  </si>
  <si>
    <t>31216      FABRICACAO DE SUBESTACOES, QUADROS DE COMANDO, REGULADORES DE VOLTAGEM E OUTROS APARELHOS E EQUIPAMENTOS PARA DISTRIBUICAO E CONTROLE DE ENERGIA ELETRICA</t>
  </si>
  <si>
    <t>31224      FABRICACAO DE MATERIAL ELETRICO PARA INSTALACOES EM CIRCUITO DE CONSUMO</t>
  </si>
  <si>
    <t>31305      FABRICACAO DE FIOS, CABOS E CONDUTORES ELETRICOS ISOLADOS</t>
  </si>
  <si>
    <t>31410      FABRICACAO DE PILHAS, BATERIAS E ACUMULADORES ELETRICOS - EXCETO PARA VEICULOS</t>
  </si>
  <si>
    <t>31429      FABRICACAO DE BATERIAS E ACUMULADORES PARA VEICULOS</t>
  </si>
  <si>
    <t>31518      FABRICACAO DE LAMPADAS</t>
  </si>
  <si>
    <t>31526      FABRICACAO DE LUMINARIAS E EQUIPAMENTOS DE ILUMINACAO - EXCETO PARA VEICULOS</t>
  </si>
  <si>
    <t>31607      FABRICACAO DE MATERIAL ELETRICO PARA VEICULOS - EXCETO BATERIAS</t>
  </si>
  <si>
    <t>31810      MANUTENCAO E REPARACAO DE GERADORES, TRANSFORMADORES E MOTORES ELETRICOS</t>
  </si>
  <si>
    <t>31828      MANUTENCAO E REPARACAO DE BATERIAS E ACUMULADORES ELETRICOS - EXCETO PARA VEICULOS</t>
  </si>
  <si>
    <t>31895      MANUTENCAO E REPARACAO DE MAQUINAS, APARELHOS E MATERIAIS ELETRICOS NAO ESPECIFICADOS ANTERIORMENTE</t>
  </si>
  <si>
    <t>31917      FABRICACAO DE ELETRODOS, CONTATOS E OUTROS ARTIGOS DE CARVAO E GRAFITA PARA USO ELETRICO, ELETROIMAS E ISOLADORES</t>
  </si>
  <si>
    <t>31925      FABRICACAO DE APARELHOS E UTENSILIOS PARA SINALIZACAO E ALARME</t>
  </si>
  <si>
    <t>31992      FABRICACAO DE OUTROS APARELHOS OU EQUIPAMENTOS ELETRICOS</t>
  </si>
  <si>
    <t>32107      FABRICACAO DE MATERIAL ELETRONICO BASICO</t>
  </si>
  <si>
    <t>32116      LAPIDACAO DE GEMAS E FABRICACAO DE ARTEFATOS DE OURIVESARIA E JOALHERIA</t>
  </si>
  <si>
    <t>32124      FABRICACAO DE BIJUTERIAS E ARTEFATOS SEMELHANTES</t>
  </si>
  <si>
    <t>32212      FABRICACAO DE EQUIPAMENTOS TRANSMISSORES DE RADIO E TELEVISAO E DE EQUIPAMENTOS PARA ESTACOES TELEFONICAS, PARA RADIOTELEFONIA E RADIOTELEGRAFIA - INCLUSIVE DE MICROONDAS E REPETIDORAS</t>
  </si>
  <si>
    <t>32220      FABRICACAO DE APARELHOS TELEFONICOS, SISTEMAS DE INTERCOMUNICACAO E SEMELHANTES</t>
  </si>
  <si>
    <t>32301      FABRICACAO DE APARELHOS RECEPTORES DE RADIO E TELEVISAO E DE REPRODUCAO, GRAVACAO OU AMPLIFICACAO DE SOM E VIDEO</t>
  </si>
  <si>
    <t>32302      FABRICACAO DE ARTEFATOS PARA PESCA E ESPORTE</t>
  </si>
  <si>
    <t>32400      FABRICACAO DE BRINQUEDOS E JOGOS RECREATIVOS</t>
  </si>
  <si>
    <t>32507      FABRICACAO DE INSTRUMENTOS E MATERIAIS PARA USO MEDICO E ODONTOLOGICO E DE ARTIGOS OPTICOS</t>
  </si>
  <si>
    <t>32905      MANUTENCAO E REPARACAO DE APARELHOS E EQUIPAMENTOS DE TELEFONIA E RADIOTELEFONIA E DE TRANSMISSORES DE TELEVISAO E RADIO - EXCETO TELEFONES</t>
  </si>
  <si>
    <t>32922      FABRICACAO DE EQUIPAMENTOS E ACESSORIOS PARA SEGURANCA E PROTECAO PESSOAL E PROFISSIONAL</t>
  </si>
  <si>
    <t>32990      FABRICACAO DE PRODUTOS DIVERSOS NAO ESPECIFICADOS ANTERIORMENTE</t>
  </si>
  <si>
    <t>33103      FABRICACAO DE APARELHOS E INSTRUMENTOS PARA USOS MEDICO-HOSPITALARES, ODONTOLOGICOS E DE LABORATORIOS E APARELHOS ORTOPEDICOS</t>
  </si>
  <si>
    <t>33112      MANUTENCAO E REPARACAO DE TANQUES, RESERVATORIOS METALICOS E CALDEIRAS, EXCETO PARA VEICULOS</t>
  </si>
  <si>
    <t>33121      MANUTENCAO E REPARACAO DE EQUIPAMENTOS ELETRONICOS E OPTICOS</t>
  </si>
  <si>
    <t>33139      MANUTENCAO E REPARACAO DE MAQUINAS E EQUIPAMENTOS ELETRICOS</t>
  </si>
  <si>
    <t>33147      MANUTENCAO E REPARACAO DE MAQUINAS E EQUIPAMENTOS DA INDUSTRIA MECANICA</t>
  </si>
  <si>
    <t>33155      MANUTENCAO E REPARACAO DE VEICULOS FERROVIARIOS</t>
  </si>
  <si>
    <t>33163      MANUTENCAO E REPARACAO DE AERONAVES</t>
  </si>
  <si>
    <t>33171      MANUTENCAO E REPARACAO DE EMBARCACOES</t>
  </si>
  <si>
    <t>33198      MANUTENCAO E REPARACAO DE EQUIPAMENTOS E PRODUTOS NAO ESPECIFICADOS ANTERIORMENTE</t>
  </si>
  <si>
    <t>33200      FABRICACAO DE APARELHOS E INSTRUMENTOS DE MEDIDA, TESTE E CONTROLE - EXCETO EQUIPAMENTOS PARA CONTROLE DE PROCESSOS INDUSTRIAIS</t>
  </si>
  <si>
    <t>33210      INSTALACAO DE MAQUINAS E EQUIPAMENTOS INDUSTRIAIS</t>
  </si>
  <si>
    <t>33295      INSTALACAO DE EQUIPAMENTOS NAO ESPECIFICADOS ANTERIORMENTE</t>
  </si>
  <si>
    <t>33308      FABRICACAO DE MAQUINAS, APARELHOS E EQUIPAMENTOS DE SISTEMAS ELETRONICOS DEDICADOS A AUTOMACAO INDUSTRIAL E CONTROLE DO PROCESSO PRODUTIVO</t>
  </si>
  <si>
    <t>33405      FABRICACAO DE APARELHOS, INSTRUMENTOS E MATERIAIS OPTICOS, FOTOGRAFICOS E CINEMATOGRAFICOS</t>
  </si>
  <si>
    <t>33502      FABRICACAO DE CRONOMETROS E RELOGIOS</t>
  </si>
  <si>
    <t>33910      MANUTENCAO E REPARACAO DE EQUIPAMENTOS MEDICO-HOSPITALARES, ODONTOLOGICOS E DE LABORATORIO</t>
  </si>
  <si>
    <t>33928      MANUTENCAO E REPARACAO DE APARELHOS E INSTRUMENTOS DE MEDIDA, TESTE E CONTROLE - EXCETO EQUIPAMENTOS DE CONTROLE DE PROCESSOS INDUSTRIAIS</t>
  </si>
  <si>
    <t>33936      MANUTENCAO E REPARACAO DE MAQUINAS, APARELHOS E EQUIPAMENTOS DE SISTEMAS ELETRONICOS DEDICADOS A AUTOMACAO INDUSTRIAL E CONTROLE DO PROCESSO PRODUTIVO</t>
  </si>
  <si>
    <t>33944      MANUTENCAO E REPARACAO DE INSTRUMENTOS OPTICOS E CINEMATOGRAFICOS</t>
  </si>
  <si>
    <t>34100      FABRICACAO DE AUTOMOVEIS, CAMIONETAS E UTILITARIOS</t>
  </si>
  <si>
    <t>34207      FABRICACAO DE CAMINHOES E ONIBUS</t>
  </si>
  <si>
    <t>34312      FABRICACAO DE CABINES, CARROCERIAS E REBOQUES PARA CAMINHAO</t>
  </si>
  <si>
    <t>34320      FABRICACAO DE CARROCERIAS PARA ONIBUS</t>
  </si>
  <si>
    <t>34398      FABRICACAO DE CABINES, CARROCERIAS E REBOQUES PARA OUTROS VEICULOS</t>
  </si>
  <si>
    <t>34410      FABRICACAO DE PECAS E ACESSORIOS PARA O SISTEMA MOTOR</t>
  </si>
  <si>
    <t>34428      FABRICACAO DE PECAS E ACESSORIOS PARA OS SISTEMAS DE MARCHA E TRANSMISSAO</t>
  </si>
  <si>
    <t>34436      FABRICACAO DE PECAS E ACESSORIOS PARA O SISTEMA DE FREIOS</t>
  </si>
  <si>
    <t>34444      FABRICACAO DE PECAS E ACESSORIOS PARA O SISTEMA DE DIRECAO E SUSPENSAO</t>
  </si>
  <si>
    <t>34495      FABRICACAO DE OUTRAS PECAS E ACESSORIOS PARA VEICULOS AUTOMOTORES NAO ESPECIFICADAS ANTERIORMENTE</t>
  </si>
  <si>
    <t>34509      RECONDICIONAMENTO OU RECUPERACAO DE MOTORES PARA VEICULOS AUTOMOTORES</t>
  </si>
  <si>
    <t>35114      CONSTRUCAO E REPARACAO DE EMBARCACOES E ESTRUTURAS FLUTUANTES</t>
  </si>
  <si>
    <t>35115      GERACAO DE ENERGIA ELETRICA</t>
  </si>
  <si>
    <t>35122      CONSTRUCAO E REPARACAO DE EMBARCACOES PARA ESPORTE E LAZER</t>
  </si>
  <si>
    <t>35204      PRODUCAO DE GAS, PROCESSAMENTO DE GAS NATURAL, DISTRIBUICAO DE COMBUSTIVEIS GASOSOS POR REDES URBANAS</t>
  </si>
  <si>
    <t>35211      CONSTRUCAO E MONTAGEM DE LOCOMOTIVAS, VAGOES E OUTROS MATERIAIS RODANTES</t>
  </si>
  <si>
    <t>35220      FABRICACAO DE PECAS E ACESSORIOS PARA VEICULOS FERROVIARIOS</t>
  </si>
  <si>
    <t>35238      REPARACAO DE VEICULOS FERROVIARIOS</t>
  </si>
  <si>
    <t>35301      PRODUCAO E DISTRIBUICAO DE VAPOR, AGUA QUENTE E AR CONDICIONADO</t>
  </si>
  <si>
    <t>35319      CONSTRUCAO E MONTAGEM DE AERONAVES</t>
  </si>
  <si>
    <t>35327      REPARACAO DE AERONAVES</t>
  </si>
  <si>
    <t>35912      FABRICACAO DE MOTOCICLETAS</t>
  </si>
  <si>
    <t>35920      FABRICACAO DE BICICLETAS E TRICICLOS NAO-MOTORIZADOS</t>
  </si>
  <si>
    <t>35998      FABRICACAO DE OUTROS EQUIPAMENTOS DE TRANSPORTE</t>
  </si>
  <si>
    <t>36110      FABRICACAO DE MOVEIS COM PREDOMINANCIA DE MADEIRA</t>
  </si>
  <si>
    <t>36129      FABRICACAO DE MOVEIS COM PREDOMINANCIA DE METAL</t>
  </si>
  <si>
    <t>36137      FABRICACAO DE MOVEIS DE OUTROS MATERIAIS</t>
  </si>
  <si>
    <t>36145      FABRICACAO DE COLCHOES</t>
  </si>
  <si>
    <t>36919      LAPIDACAO DE PEDRAS PRECIOSAS E SEMI-PRECIOSAS, FABRICACAO DE ARTEFATOS DE OURIVESARIA E JOALHERIA</t>
  </si>
  <si>
    <t>36927      FABRICACAO DE INSTRUMENTOS MUSICAIS</t>
  </si>
  <si>
    <t>36935      FABRICACAO DE ARTEFATOS PARA CACA, PESCA E ESPORTE</t>
  </si>
  <si>
    <t>36943      FABRICACAO DE BRINQUEDOS E DE JOGOS RECREATIVOS</t>
  </si>
  <si>
    <t>36951      FABRICACAO DE CANETAS, LAPIS, FITAS IMPRESSORAS PARA MAQUINAS E OUTROS ARTIGOS PARA ESCRITORIO</t>
  </si>
  <si>
    <t>36960      FABRICACAO DE AVIAMENTOS PARA COSTURA</t>
  </si>
  <si>
    <t>36978      FABRICACAO DE ESCOVAS, PINCEIS E VASSOURAS</t>
  </si>
  <si>
    <t>36994      FABRICACAO DE PRODUTOS DIVERSOS</t>
  </si>
  <si>
    <t>37011      GESTAO DE REDES DE ESGOTO</t>
  </si>
  <si>
    <t>37029      ATIVIDADES RELACIONADAS A ESGOTO, EXCETO A GESTAO DE REDES</t>
  </si>
  <si>
    <t>37109      RECICLAGEM DE SUCATAS METALICAS</t>
  </si>
  <si>
    <t>37206      RECICLAGEM DE SUCATAS NAO-METALICAS</t>
  </si>
  <si>
    <t>38114      COLETA DE RESIDUOS NAO-PERIGOSOS</t>
  </si>
  <si>
    <t>38122      COLETA DE RESIDUOS PERIGOSOS</t>
  </si>
  <si>
    <t>38211      TRATAMENTO E DISPOSICAO DE RESIDUOS NAO-PERIGOSOS</t>
  </si>
  <si>
    <t>38220      TRATAMENTO E DISPOSICAO DE RESIDUOS PERIGOSOS</t>
  </si>
  <si>
    <t>38319      RECUPERACAO DE MATERIAIS METALICOS</t>
  </si>
  <si>
    <t>38327      RECUPERACAO DE MATERIAIS PLASTICOS</t>
  </si>
  <si>
    <t>38394      RECUPERACAO DE MATERIAIS NAO ESPECIFICADOS ANTERIORMENTE</t>
  </si>
  <si>
    <t>39005      DESCONTAMINACAO E OUTROS SERVICOS DE GESTAO DE RESIDUOS</t>
  </si>
  <si>
    <t>40118      PRODUCAO DE ENERGIA ELETRICA</t>
  </si>
  <si>
    <t>40126      TRANSMISSAO DE ENERGIA ELETRICA</t>
  </si>
  <si>
    <t>40134      COMERCIO ATACADISTA DE ENERGIA ELETRICA</t>
  </si>
  <si>
    <t>40142      DISTRIBUICAO DE ENERGIA ELETRICA</t>
  </si>
  <si>
    <t>40207      PRODUCAO E DISTRIBUICAO DE GAS ATRAVES DE TUBULACOES</t>
  </si>
  <si>
    <t>40304      PRODUCAO E DISTRIBUICAO DE VAPOR E AGUA QUENTE</t>
  </si>
  <si>
    <t>41009      CAPTACAO, TRATAMENTO E DISTRIBUICAO DE AGUA</t>
  </si>
  <si>
    <t>41107      INCORPORACAO DE EMPREENDIMENTOS IMOBILIARIOS</t>
  </si>
  <si>
    <t>41204      CONSTRUCAO DE EDIFICIOS</t>
  </si>
  <si>
    <t>42111      CONSTRUCAO DE RODOVIAS E FERROVIAS</t>
  </si>
  <si>
    <t>42120      CONSTRUCAO DE OBRAS-DE-ARTE ESPECIAIS</t>
  </si>
  <si>
    <t>42138      OBRAS DE URBANIZACAO - RUAS, PRACAS E CALCADAS</t>
  </si>
  <si>
    <t>42219      OBRAS PARA GERACAO E DISTRIBUICAO DE ENERGIA ELETRICA E PARA TELECOMUNICACOES</t>
  </si>
  <si>
    <t>42227      CONSTRUCAO DE REDES DE ABASTECIMENTO DE AGUA, COLETA DE ESGOTO E CONSTRUCOES CORRELATAS</t>
  </si>
  <si>
    <t>42235      CONSTRUCAO DE REDES DE TRANSPORTES POR DUTOS, EXCETO PARA AGUA E ESGOTO</t>
  </si>
  <si>
    <t>42910      OBRAS PORTUARIAS, MARITIMAS E FLUVIAIS</t>
  </si>
  <si>
    <t>42928      MONTAGEM DE INSTALACOES INDUSTRIAIS E DE ESTRUTURAS METALICAS</t>
  </si>
  <si>
    <t>42995      OBRAS DE ENGENHARIA CIVIL NAO ESPECIFICADAS ANTERIORMENTE</t>
  </si>
  <si>
    <t>43118      DEMOLICAO E PREPARACAO DE CANTEIROS DE OBRAS</t>
  </si>
  <si>
    <t>43126      PERFURACOES E SONDAGENS</t>
  </si>
  <si>
    <t>43134      OBRAS DE TERRAPLENAGEM</t>
  </si>
  <si>
    <t>43193      SERVICOS DE PREPARACAO DO TERRENO NAO ESPECIFICADOS ANTERIORMENTE</t>
  </si>
  <si>
    <t>43223      INSTALACOES HIDRAULICAS, DE SISTEMAS DE VENTILACAO E REFRIGERACAO</t>
  </si>
  <si>
    <t>43291      OBRAS DE INSTALACOES EM CONSTRUCOES NAO ESPECIFICADAS ANTERIORMENTE</t>
  </si>
  <si>
    <t>43916      OBRAS DE FUNDACOES</t>
  </si>
  <si>
    <t>43991      SERVICOS ESPECIALIZADOS PARA CONSTRUCAO NAO ESPECIFICADOS ANTERIORMENTE</t>
  </si>
  <si>
    <t>45110      DEMOLICAO E PREPARACAO DO TERRENO</t>
  </si>
  <si>
    <t>45128      SONDAGENS E FUNDACOES DESTINADAS A CONSTRUCAO</t>
  </si>
  <si>
    <t>45129      REPRESENTANTES COMERCIAIS E AGENTES DO COMERCIO DE VEICULOS AUTOMOTORES</t>
  </si>
  <si>
    <t>45136      GRANDES MOVIMENTACOES DE TERRA</t>
  </si>
  <si>
    <t>45217      EDIFICACOES (RESIDENCIAIS, INDUSTRIAIS, COMERCIAIS E DE SERVICOS)</t>
  </si>
  <si>
    <t>45225      OBRAS VIARIAS</t>
  </si>
  <si>
    <t>45233      OBRAS DE ARTE ESPECIAIS</t>
  </si>
  <si>
    <t>45250      OBRAS DE MONTAGEM</t>
  </si>
  <si>
    <t>45292      OBRAS DE OUTROS TIPOS</t>
  </si>
  <si>
    <t>45307      COMERCIO DE PECAS E ACESSORIOS PARA VEICULOS AUTOMOTORES</t>
  </si>
  <si>
    <t>45314      OBRAS PARA GERACAO E DISTRIBUICAO DE ENERGIA ELETRICA</t>
  </si>
  <si>
    <t>45330      OBRAS PARA TELECOMUNICACOES</t>
  </si>
  <si>
    <t>45411      INSTALACOES ELETRICAS</t>
  </si>
  <si>
    <t>45412      COMERCIO POR ATACADO E A VAREJO DE MOTOCICLETAS, PECAS E ACESSORIOS</t>
  </si>
  <si>
    <t>45420      INSTALACOES DE SISTEMAS DE AR CONDICIONADO, DE VENTILACAO E REFRIGERACAO</t>
  </si>
  <si>
    <t>45421      REPRESENTANTES COMERCIAIS E AGENTES DO COMERCIO DE MOTOCICLETAS, PECAS E ACESSORIOS</t>
  </si>
  <si>
    <t>45438      INSTALACOES HIDRAULICAS, SANITARIAS, DE GAS E DE SISTEMA DE PREVENCAO CONTRA INCENDIO</t>
  </si>
  <si>
    <t>45497      OUTRAS OBRAS DE INSTALACOES</t>
  </si>
  <si>
    <t>45500      OBRAS DE ACABAMENTO</t>
  </si>
  <si>
    <t>45608      ALUGUEL DE EQUIPAMENTOS DE CONSTRUCAO E DEMOLICAO COM OPERARIOS</t>
  </si>
  <si>
    <t>46117      REPRESENTANTES COMERCIAIS E AGENTES DO COMERCIO DE MATERIAS-PRIMAS AGRICOLAS E ANIMAIS VIVOS</t>
  </si>
  <si>
    <t>46125      REPRESENTANTES COMERCIAIS E AGENTES DO COMERCIO DE COMBUSTIVEIS, MINERAIS, PRODUTOS SIDERURGICOS E QUIMICOS</t>
  </si>
  <si>
    <t>46141      REPRESENTANTES COMERCIAIS E AGENTES DO COMERCIO DE MAQUINAS, EQUIPAMENTOS, EMBARCACOES E AERONAVES</t>
  </si>
  <si>
    <t>46150      REPRESENTANTES COMERCIAIS E AGENTES DO COMERCIO DE ELETRODOMESTICOS, MOVEIS E ARTIGOS DE USO DOMESTICO</t>
  </si>
  <si>
    <t>46168      REPRESENTANTES COMERCIAIS E AGENTES DO COMERCIO DE TEXTEIS, VESTUARIO, CALCADOS E ARTIGOS DE VIAGEM</t>
  </si>
  <si>
    <t>46192      REPRESENTANTES COMERCIAIS E AGENTES DO COMERCIO DE MERCADORIAS EM GERAL NAO ESPECIALIZADO</t>
  </si>
  <si>
    <t>46214      COMERCIO ATACADISTA DE CAFE EM GRAO</t>
  </si>
  <si>
    <t>46222      COMERCIO ATACADISTA DE SOJA</t>
  </si>
  <si>
    <t>46231      COMERCIO ATACADISTA DE ANIMAIS VIVOS, ALIMENTOS PARA ANIMAIS E MATERIAS-PRIMAS AGRICOLAS, EXCETO CAFE E SOJA</t>
  </si>
  <si>
    <t>46311      COMERCIO ATACADISTA DE LEITE E LATICINIOS</t>
  </si>
  <si>
    <t>46320      COMERCIO ATACADISTA DE CEREAIS E LEGUMINOSAS BENEFICIADOS, FARINHAS, AMIDOS E FECULAS</t>
  </si>
  <si>
    <t>46346      COMERCIO ATACADISTA DE CARNES, PRODUTOS DA CARNE E PESCADO</t>
  </si>
  <si>
    <t>46371      COMERCIO ATACADISTA ESPECIALIZADO EM PRODUTOS ALIMENTICIOS NAO ESPECIFICADOS ANTERIORMENTE</t>
  </si>
  <si>
    <t>46397      COMERCIO ATACADISTA DE PRODUTOS ALIMENTICIOS EM GERAL</t>
  </si>
  <si>
    <t>46419      COMERCIO ATACADISTA DE TECIDOS, ARTEFATOS DE TECIDOS E DE ARMARINHO</t>
  </si>
  <si>
    <t>46427      COMERCIO ATACADISTA DE ARTIGOS DO VESTUARIO E ACESSORIOS</t>
  </si>
  <si>
    <t>46435      COMERCIO ATACADISTA DE CALCADOS E ARTIGOS DE VIAGEM</t>
  </si>
  <si>
    <t>46443      COMERCIO ATACADISTA DE PRODUTOS FARMACEUTICOS PARA USO HUMANO E VETERINARIO</t>
  </si>
  <si>
    <t>46451      COMERCIO ATACADISTA DE INSTRUMENTOS E MATERIAIS PARA USO MEDICO, CIRURGICO, ORTOPEDICO E ODONTOLOGICO</t>
  </si>
  <si>
    <t>46460      COMERCIO ATACADISTA DE COSMETICOS, PRODUTOS DE PERFUMARIA E DE HIGIENE PESSOAL</t>
  </si>
  <si>
    <t>46478      COMERCIO ATACADISTA DE ARTIGOS DE ESCRITORIO E DE PAPELARIA, LIVROS, JORNAIS E OUTRAS PUBLICACOES</t>
  </si>
  <si>
    <t>46494      COMERCIO ATACADISTA DE EQUIPAMENTOS E ARTIGOS DE USO PESSOAL E DOMESTICO NAO ESPECIFICADOS ANTERIORMENTE</t>
  </si>
  <si>
    <t>46516      COMERCIO ATACADISTA DE COMPUTADORES, PERIFERICOS E SUPRIMENTOS DE INFORMATICA</t>
  </si>
  <si>
    <t>46524      COMERCIO ATACADISTA DE COMPONENTES ELETRONICOS E EQUIPAMENTOS DE TELEFONIA E COMUNICACAO</t>
  </si>
  <si>
    <t>46613      COMERCIO ATACADISTA DE MAQUINAS, APARELHOS E EQUIPAMENTOS PARA USO AGROPECUARIO, PARTES E PECAS</t>
  </si>
  <si>
    <t>46621      COMERCIO ATACADISTA DE MAQUINAS, EQUIPAMENTOS PARA TERRAPLENAGEM, MINERACAO E CONSTRUCAO, PARTES E PECAS</t>
  </si>
  <si>
    <t>46630      COMERCIO ATACADISTA DE MAQUINAS E EQUIPAMENTOS PARA USO INDUSTRIAL, PARTES E PECAS</t>
  </si>
  <si>
    <t>46648      COMERCIO ATACADISTA DE MAQUINAS, APARELHOS E EQUIPAMENTOS PARA USO ODONTO-MEDICO-HOSPITALAR, PARTES E PECAS</t>
  </si>
  <si>
    <t>46656      COMERCIO ATACADISTA DE MAQUINAS E EQUIPAMENTOS PARA USO COMERCIAL, PARTES E PECAS</t>
  </si>
  <si>
    <t>46699      COMERCIO ATACADISTA DE MAQUINAS, APARELHOS E EQUIPAMENTOS NAO ESPECIFICADOS ANTERIORMENTE, PARTES E PECAS</t>
  </si>
  <si>
    <t>46711      COMERCIO ATACADISTA DE MADEIRA E PRODUTOS DERIVADOS</t>
  </si>
  <si>
    <t>46729      COMERCIO ATACADISTA DE FERRAGENS E FERRAMENTAS</t>
  </si>
  <si>
    <t>46737      COMERCIO ATACADISTA DE MATERIAL ELETRICO</t>
  </si>
  <si>
    <t>46745      COMERCIO ATACADISTA DE CIMENTO</t>
  </si>
  <si>
    <t>46796      COMERCIO ATACADISTA ESPECIALIZADO DE MATERIAIS DE CONSTRUCAO NAO ESPECIFICADOS ANTERIORMENTE E DE MATERIAIS DE CONSTRUCAO EM GERAL</t>
  </si>
  <si>
    <t>46818      COMERCIO ATACADISTA DE COMBUSTIVEIS SOLIDOS, LIQUIDOS E GASOSOS, EXCETO GAS NATURAL E GLP</t>
  </si>
  <si>
    <t>46826      COMERCIO ATACADISTA DE GAS LIQUEFEITO DE PETROLEO (GLP)</t>
  </si>
  <si>
    <t>46834      COMERCIO ATACADISTA DE DEFENSIVOS AGRICOLAS, ADUBOS, FERTILIZANTES E CORRETIVOS DO SOLO</t>
  </si>
  <si>
    <t>46842      COMERCIO ATACADISTA DE PRODUTOS QUIMICOS E PETROQUIMICOS, EXCETO AGROQUIMICOS</t>
  </si>
  <si>
    <t>46851      COMERCIO ATACADISTA DE PRODUTOS SIDERURGICOS E METALURGICOS, EXCETO PARA CONSTRUCAO</t>
  </si>
  <si>
    <t>46869      COMERCIO ATACADISTA DE PAPEL E PAPELAO EM BRUTO E DE EMBALAGENS</t>
  </si>
  <si>
    <t>46893      COMERCIO ATACADISTA ESPECIALIZADO DE OUTROS PRODUTOS INTERMEDIARIOS NAO ESPECIFICADOS ANTERIORMENTE</t>
  </si>
  <si>
    <t>46915      COMERCIO ATACADISTA DE MERCADORIAS EM GERAL, COM PREDOMINANCIA DE PRODUTOS ALIMENTICIOS</t>
  </si>
  <si>
    <t>46923      COMERCIO ATACADISTA DE MERCADORIAS EM GERAL, COM PREDOMINANCIA DE INSUMOS AGROPECUARIOS</t>
  </si>
  <si>
    <t>46931      COMERCIO ATACADISTA DE MERCADORIAS EM GERAL, SEM PREDOMINANCIA DE ALIMENTOS OU DE INSUMOS AGROPECUARIOS</t>
  </si>
  <si>
    <t>47113      COMERCIO VAREJISTA DE MERCADORIAS EM GERAL, COM PREDOMINANCIA DE PRODUTOS ALIMENTICIOS - HIPERMERCADOS E SUPERMERCADOS</t>
  </si>
  <si>
    <t>47121      COMERCIO VAREJISTA DE MERCADORIAS EM GERAL, COM PREDOMINANCIA DE PRODUTOS ALIMENTICIOS - MINIMERCADOS, MERCEARIAS E ARMAZENS</t>
  </si>
  <si>
    <t>47130      COMERCIO VAREJISTA DE MERCADORIAS EM GERAL, SEM PREDOMINANCIA DE PRODUTOS ALIMENTICIOS</t>
  </si>
  <si>
    <t>47211      COMERCIO VAREJISTA DE PRODUTOS DE PADARIA, LATICINIO, DOCES, BALAS E SEMELHANTES</t>
  </si>
  <si>
    <t>47229      COMERCIO VAREJISTA DE CARNES E PESCADOS - ACOUGUES E PEIXARIAS</t>
  </si>
  <si>
    <t>47245      COMERCIO VAREJISTA DE HORTIFRUTIGRANJEIROS</t>
  </si>
  <si>
    <t>47296      COMERCIO VAREJISTA DE PRODUTOS ALIMENTICIOS EM GERAL OU ESPECIALIZADO EM PRODUTOS ALIMENTICIOS NAO ESPECIFICADOS ANTERIORMENTE, PRODUTOS DO FUMO</t>
  </si>
  <si>
    <t>47318      COMERCIO VAREJISTA DE COMBUSTIVEIS PARA VEICULOS AUTOMOTORES</t>
  </si>
  <si>
    <t>47326      COMERCIO VAREJISTA DE LUBRIFICANTES</t>
  </si>
  <si>
    <t>47415      COMERCIO VAREJISTA DE TINTAS E MATERIAIS PARA PINTURA</t>
  </si>
  <si>
    <t>47423      COMERCIO VAREJISTA DE MATERIAL ELETRICO</t>
  </si>
  <si>
    <t>47431      COMERCIO VAREJISTA DE VIDROS</t>
  </si>
  <si>
    <t>47440      COMERCIO VAREJISTA DE FERRAGENS, MADEIRA E MATERIAIS DE CONSTRUCAO</t>
  </si>
  <si>
    <t>47512      COMERCIO VAREJISTA ESPECIALIZADO DE EQUIPAMENTOS E SUPRIMENTOS DE INFORMATICA</t>
  </si>
  <si>
    <t>47521      COMERCIO VAREJISTA ESPECIALIZADO DE EQUIPAMENTOS DE TELEFONIA E COMUNICACAO</t>
  </si>
  <si>
    <t>47539      COMERCIO VAREJISTA ESPECIALIZADO DE ELETRODOMESTICOS E EQUIPAMENTOS DE AUDIO E VIDEO</t>
  </si>
  <si>
    <t>47547      COMERCIO VAREJISTA ESPECIALIZADO DE MOVEIS, COLCHOARIA E ARTIGOS DE ILUMINACAO</t>
  </si>
  <si>
    <t>47555      COMERCIO VAREJISTA ESPECIALIZADO DE TECIDOS E ARTIGOS DE CAMA, MESA E BANHO</t>
  </si>
  <si>
    <t>47563      COMERCIO VAREJISTA ESPECIALIZADO DE INSTRUMENTOS MUSICAIS E ACESSORIOS</t>
  </si>
  <si>
    <t>47571      COMERCIO VAREJISTA ESPECIALIZADO DE PECAS E ACESSORIOS PARA APARELHOS ELETROELETRONICOS PARA USO DOMESTICO, EXCETO INFORMATICA E COMUNICACAO</t>
  </si>
  <si>
    <t>47598      COMERCIO VAREJISTA DE ARTIGOS DE USO DOMESTICO NAO ESPECIFICADOS ANTERIORMENTE</t>
  </si>
  <si>
    <t>47628      COMERCIO VAREJISTA DE DISCOS, CDS, DVDS E FITAS</t>
  </si>
  <si>
    <t>47636      COMERCIO VAREJISTA DE ARTIGOS RECREATIVOS E ESPORTIVOS</t>
  </si>
  <si>
    <t>47717      COMERCIO VAREJISTA DE PRODUTOS FARMACEUTICOS PARA USO HUMANO E VETERINARIO</t>
  </si>
  <si>
    <t>47725      COMERCIO VAREJISTA DE COSMETICOS, PRODUTOS DE PERFUMARIA E DE HIGIENE PESSOAL</t>
  </si>
  <si>
    <t>47733      COMERCIO VAREJISTA DE ARTIGOS MEDICOS E ORTOPEDICOS</t>
  </si>
  <si>
    <t>47741      COMERCIO VAREJISTA DE ARTIGOS DE OPTICA</t>
  </si>
  <si>
    <t>47814      COMERCIO VAREJISTA DE ARTIGOS DO VESTUARIO E ACESSORIOS</t>
  </si>
  <si>
    <t>47822      COMERCIO VAREJISTA DE CALCADOS E ARTIGOS DE VIAGEM</t>
  </si>
  <si>
    <t>47831      COMERCIO VAREJISTA DE JOIAS E RELOGIOS</t>
  </si>
  <si>
    <t>47890      COMERCIO VAREJISTA DE OUTROS PRODUTOS NOVOS NAO ESPECIFICADOS ANTERIORMENTE</t>
  </si>
  <si>
    <t>47903      COMERCIO AMBULANTE E OUTROS TIPOS DE COMERCIO VAREJISTA</t>
  </si>
  <si>
    <t>49116      TRANSPORTE FERROVIARIO DE CARGA</t>
  </si>
  <si>
    <t>49124      TRANSPORTE METROFERROVIARIO DE PASSAGEIROS</t>
  </si>
  <si>
    <t>49213      TRANSPORTE RODOVIARIO COLETIVO DE PASSAGEIROS, COM ITINERARIO FIXO, MUNICIPAL E EM REGIAO METROPOLITANA</t>
  </si>
  <si>
    <t>49221      TRANSPORTE RODOVIARIO COLETIVO DE PASSAGEIROS, COM ITINERARIO FIXO, INTERMUNICIPAL, INTERESTADUAL E INTERNACIONAL</t>
  </si>
  <si>
    <t>49230      TRANSPORTE RODOVIARIO DE TAXI</t>
  </si>
  <si>
    <t>49248      TRANSPORTE ESCOLAR</t>
  </si>
  <si>
    <t>49299      TRANSPORTE RODOVIARIO COLETIVO DE PASSAGEIROS, SOB REGIME DE FRETAMENTO, E OUTROS TRANSPORTES RODOVIARIOS NAO ESPECIFICADOS ANTERIORMENTE</t>
  </si>
  <si>
    <t>49302      TRANSPORTE RODOVIARIO DE CARGA</t>
  </si>
  <si>
    <t>49507      TRENS TURISTICOS, TELEFERICOS E SIMILARES</t>
  </si>
  <si>
    <t>50105      COMERCIO A VAREJO E POR ATACADO DE VEICULOS AUTOMOTORES</t>
  </si>
  <si>
    <t>50202      MANUTENCAO E REPARACAO DE VEICULOS AUTOMOTORES</t>
  </si>
  <si>
    <t>50220      TRANSPORTE POR NAVEGACAO INTERIOR DE PASSAGEIROS EM LINHAS REGULARES</t>
  </si>
  <si>
    <t>50300      COMERCIO A VAREJO E POR ATACADO DE PECAS E ACESSORIOS PARA VEICULOS AUTOMOTORES</t>
  </si>
  <si>
    <t>50301      NAVEGACAO DE APOIO</t>
  </si>
  <si>
    <t>50415      COMERCIO A VAREJO E POR ATACADO DE MOTOCICLETAS, PARTES, PECAS E ACESSORIOS</t>
  </si>
  <si>
    <t>50423      MANUTENCAO E REPARACAO DE MOTOCICLETAS</t>
  </si>
  <si>
    <t>50504      COMERCIO A VAREJO DE COMBUSTIVEIS</t>
  </si>
  <si>
    <t>50912      TRANSPORTE POR NAVEGACAO DE TRAVESSIA</t>
  </si>
  <si>
    <t>50998      TRANSPORTES AQUAVIARIOS NAO ESPECIFICADOS ANTERIORMENTE</t>
  </si>
  <si>
    <t>51110      REPRESENTANTES COMERCIAIS E AGENTES DO COMERCIO DE MATERIAS-PRIMAS AGRICOLAS, ANIMAIS VIVOS, MATERIAS PRIMAS TEXTEIS E PRODUTOS SEMI-ACABADOS</t>
  </si>
  <si>
    <t>51111      TRANSPORTE AEREO DE PASSAGEIROS REGULAR</t>
  </si>
  <si>
    <t>51128      REPRESENTANTES COMERCIAIS E AGENTES DO COMERCIO DE COMBUSTIVEIS, MINERAIS, METAIS E PRODUTOS QUIMICOS INDUSTRIAIS</t>
  </si>
  <si>
    <t>51129      TRANSPORTE AEREO DE PASSAGEIROS NAO-REGULAR</t>
  </si>
  <si>
    <t>51136      REPRESENTANTES COMERCIAIS E AGENTES DO COMERCIO DE MADEIRA, MATERIAL DE CONSTRUCAO E FERRAGENS</t>
  </si>
  <si>
    <t>51144      REPRESENTANTES COMERCIAIS E AGENTES DO COMERCIO DE MAQUINAS, EQUIPAMENTOS INDUSTRIAIS, EMBARCACOES E AERONAVES</t>
  </si>
  <si>
    <t>51152      REPRESENTANTES COMERCIAIS E AGENTES DO COMERCIO DE MOVEIS E ARTIGOS DE USO DOMESTICO</t>
  </si>
  <si>
    <t>51454      COMERCIO ATACADISTA DE PRODUTOS FARMACEUTICOS, MEDICOS, ORTOPEDICOS E ODONTOLOGICOS</t>
  </si>
  <si>
    <t>51462      COMERCIO ATACADISTA DE COSMETICOS E PRODUTOS DE PERFUMARIA</t>
  </si>
  <si>
    <t>51470      COMERCIO ATACADISTA DE ARTIGOS DE ESCRITORIO E DE PAPELARIA,  LIVROS, JORNAIS, E OUTRAS PUBLICACOES</t>
  </si>
  <si>
    <t>51497      COMERCIO ATACADISTA DE OUTROS ARTIGOS DE USOS PESSOAL E DOMESTICO, NAO ESPECIFICADOS ANTERIORMENTE</t>
  </si>
  <si>
    <t>51519      COMERCIO ATACADISTA DE COMBUSTIVEIS</t>
  </si>
  <si>
    <t>51527      COMERCIO ATACADISTA DE PRODUTOS EXTRATIVOS DE ORIGEM MINERAL</t>
  </si>
  <si>
    <t>51535      COMERCIO ATACADISTA DE MADEIRA, MATERIAL DE CONSTRUCAO, FERRAGENS E FERRAMENTAS</t>
  </si>
  <si>
    <t>51543      COMERCIO ATACADISTA DE PRODUTOS QUIMICOS</t>
  </si>
  <si>
    <t>51551      COMERCIO ATACADISTA DE RESIDUOS E SUCATAS</t>
  </si>
  <si>
    <t>51594      COMERCIO ATACADISTA DE OUTROS PRODUTOS INTERMEDIARIOS NAO AGROPECUARIOS, NAO ESPECIFICADOS ANTERIORMENTE</t>
  </si>
  <si>
    <t>51616      COMERCIO ATACADISTA DE MAQUINAS, APARELHOS E EQUIPAMENTOS PARA USO AGROPECUARIO</t>
  </si>
  <si>
    <t>51640      COMERCIO ATACADISTA DE MAQUINAS E EQUIPAMENTOS PARA O COMERCIO E ESCRITORIO</t>
  </si>
  <si>
    <t>51659      COMERCIO ATACADISTA DE COMPUTADORES,  EQUIPAMENTOS DE TELEFONIA E COMUNICACAO, PARTES E PECAS</t>
  </si>
  <si>
    <t>51691      COMERCIO ATACADISTA DE MAQUINAS, APARELHOS E EQUIPAMENTOS PARA USOS INDUSTRIAL, TECNICO E PROFISSIONAL, E OUTROS USOS, NAO ESPECIFICADOS ANTERIORMENTE</t>
  </si>
  <si>
    <t>51918      COMERCIO ATACADISTA DE MERCADORIAS EM GERAL (NAO ESPECIALIZADO)</t>
  </si>
  <si>
    <t>51926      COMERCIO ATACADISTA ESPECIALIZADO EM MERCADORIAS NAO ESPECIFICADAS ANTERIORMENTE</t>
  </si>
  <si>
    <t>52116      COMERCIO VAREJISTA DE MERCADORIAS EM GERAL, COM PREDOMINANCIA DE PRODUTOS ALIMENTICIOS, COM AREA DE VENDA SUPERIOR A 5000 METROS QUADRADOS - HIPERMERCADOS</t>
  </si>
  <si>
    <t>52117      ARMAZENAMENTO</t>
  </si>
  <si>
    <t>52124      COMERCIO VAREJISTA DE MERCADORIAS EM GERAL, COM PREDOMINANCIA DE PRODUTOS ALIMENTICIOS, COM AREA DE VENDA ENTRE 300 E 5000 METROS QUADRADOS - SUPERMERCADOS</t>
  </si>
  <si>
    <t>52132      COMERCIO VAREJISTA DE MERCADORIAS EM GERAL, COM PREDOMINANCIA DE PRODUTOS ALIMENTICIOS, COM AREA DE VENDA INFERIOR A 300 METROS QUADRADOS - EXCETO LOJAS DE CONVENIENCIA</t>
  </si>
  <si>
    <t>52140      COMERCIO VAREJISTA DE MERCADORIAS EM GERAL, COM PREDOMINANCIA DE PRODUTOS ALIMENTICIOS INDUSTRIALIZADOS - LOJAS DE CONVENIENCIA</t>
  </si>
  <si>
    <t>52159      COMERCIO VAREJISTA NAO ESPECIALIZADO, SEM PREDOMINANCIA DE PRODUTOS ALIMENTICIOS</t>
  </si>
  <si>
    <t>52213      COMERCIO VAREJISTA DE PRODUTOS DE PADARIA, DE LATICINIO, FRIOS E CONSERVAS</t>
  </si>
  <si>
    <t>52214      CONCESSIONARIAS DE RODOVIAS, PONTES, TUNEIS E SERVICOS RELACIONADOS</t>
  </si>
  <si>
    <t>52221      COMERCIO VAREJISTA DE BALAS, BOMBONS E SEMELHANTES</t>
  </si>
  <si>
    <t xml:space="preserve"> 0-Forças Armadas, Policiais e Bombeiros Militares</t>
  </si>
  <si>
    <t xml:space="preserve"> 1-Membros superiores do poder público, dirigentes</t>
  </si>
  <si>
    <t xml:space="preserve"> 2-Profissionais das ciências e das artes</t>
  </si>
  <si>
    <t xml:space="preserve"> 3-Técnicos de nível médio</t>
  </si>
  <si>
    <t xml:space="preserve"> 4-Trabalhadores de serviços administrativos</t>
  </si>
  <si>
    <t xml:space="preserve"> 5-Trabs. dos serviços, vendedores do comércio</t>
  </si>
  <si>
    <t xml:space="preserve"> 6-Trabs. agropecuários, florestais, da caça</t>
  </si>
  <si>
    <t xml:space="preserve"> 7-Trabalhadores produção de bens e serviços(I)</t>
  </si>
  <si>
    <t xml:space="preserve"> 8-Trabalhadores produção de bens e serviços(II)</t>
  </si>
  <si>
    <t xml:space="preserve"> 9-Trabalhadores de manutenção e reparação</t>
  </si>
  <si>
    <t>PRESIDIÁRIO(PESSOAS CONF.INST.PENAIS, MENOR IDADE)</t>
  </si>
  <si>
    <t>NÃO INFORMADA, NÃO SE APLICA</t>
  </si>
  <si>
    <t>000000 CBO SEM DEFINICAO</t>
  </si>
  <si>
    <t>998999 IGNORADA</t>
  </si>
  <si>
    <t>XXX    NAO INFORMADA</t>
  </si>
  <si>
    <t xml:space="preserve">       EM BRANCO</t>
  </si>
  <si>
    <t>010105 OFICIAL GENERAL DA AERONAUTICA</t>
  </si>
  <si>
    <t>010110 OFICIAL GENERAL DO EXERCITO</t>
  </si>
  <si>
    <t>010115 OFICIAL GENERAL DA MARINHA</t>
  </si>
  <si>
    <t>010205 OFICIAL DA AERONAUTICA</t>
  </si>
  <si>
    <t>010210 OFICIAL DO EXERCITO</t>
  </si>
  <si>
    <t>010215 OFICIAL DA MARINHA</t>
  </si>
  <si>
    <t>010305 PRACA DA AERONAUTICA</t>
  </si>
  <si>
    <t>010310 PRACA DO EXERCITO</t>
  </si>
  <si>
    <t>010315 PRACA DA MARINHA</t>
  </si>
  <si>
    <t>020105 CORONEL DA POLICIA MILITAR</t>
  </si>
  <si>
    <t>020110 TENENTE-CORONEL DA POLICIA MILITAR</t>
  </si>
  <si>
    <t>020115 MAJOR DA POLICIA MILITAR</t>
  </si>
  <si>
    <t>020205 CAPITAO DA POLICIA MILITAR</t>
  </si>
  <si>
    <t>020305 PRIMEIRO TENENTE DE POLICIA MILITAR</t>
  </si>
  <si>
    <t>020310 SEGUNDO TENENTE DE POLICIA MILITAR</t>
  </si>
  <si>
    <t>021105 SUBTENENTE DA POLICIA MILITAR</t>
  </si>
  <si>
    <t>021110 SARGENTO DA POLICIA MILITAR</t>
  </si>
  <si>
    <t>021205 CABO DA POLICIA MILITAR</t>
  </si>
  <si>
    <t>021210 SOLDADO DA POLICIA MILITAR</t>
  </si>
  <si>
    <t>030105 CORONEL BOMBEIRO MILITAR</t>
  </si>
  <si>
    <t>030110 MAJOR BOMBEIRO MILITAR</t>
  </si>
  <si>
    <t>030115 TENENTE-CORONEL BOMBEIRO MILITAR</t>
  </si>
  <si>
    <t>030205 CAPITAO BOMBEIRO MILITAR</t>
  </si>
  <si>
    <t>030305 TENENTE DO CORPO DE BOMBEIROS MILITAR</t>
  </si>
  <si>
    <t>031105 SUBTENENTE BOMBEIRO MILITAR</t>
  </si>
  <si>
    <t>031110 SARGENTO BOMBEIRO MILITAR</t>
  </si>
  <si>
    <t>031205 CABO BOMBEIRO MILITAR</t>
  </si>
  <si>
    <t>031210 SOLDADO BOMBEIRO MILITAR</t>
  </si>
  <si>
    <t>111105 SENADOR</t>
  </si>
  <si>
    <t>111110 DEPUTADO FEDERAL</t>
  </si>
  <si>
    <t>111115 DEPUTADO ESTADUAL E DISTRITAL</t>
  </si>
  <si>
    <t>111120 VEREADOR</t>
  </si>
  <si>
    <t>111205 PRESIDENTE DA REPUBLICA</t>
  </si>
  <si>
    <t>111210 VICE-PRESIDENTE DA REPUBLICA</t>
  </si>
  <si>
    <t>111215 MINISTRO DE ESTADO</t>
  </si>
  <si>
    <t>111220 SECRETARIO - EXECUTIVO</t>
  </si>
  <si>
    <t>111225 MEMBRO SUPERIOR DO PODER EXECUTIVO</t>
  </si>
  <si>
    <t>111230 GOVERNADOR DE ESTADO</t>
  </si>
  <si>
    <t>111235 GOVERNADOR DO DISTRITO FEDERAL</t>
  </si>
  <si>
    <t>111240 VICE-GOVERNADOR DE ESTADO</t>
  </si>
  <si>
    <t>111245 VICE-GOVERNADOR DO DISTRITO FEDERAL</t>
  </si>
  <si>
    <t>111250 PREFEITO</t>
  </si>
  <si>
    <t>111255 VICE-PREFEITO</t>
  </si>
  <si>
    <t>111305 MINISTRO DO SUPREMO TRIBUNAL FEDERAL</t>
  </si>
  <si>
    <t>111310 MINISTRO DO SUPERIOR TRIBUNAL DE JUSTICA</t>
  </si>
  <si>
    <t>111315 MINISTRO DO SUPERIOR TRIBUNAL MILITAR</t>
  </si>
  <si>
    <t>111320 MINISTRO DO SUPERIOR TRIBUNAL DO TRABALHO</t>
  </si>
  <si>
    <t>111325 JUIZ DE DIREITO</t>
  </si>
  <si>
    <t>111330 JUIZ FEDERAL</t>
  </si>
  <si>
    <t>111335 JUIZ AUDITOR FEDERAL - JUSTICA MILITAR</t>
  </si>
  <si>
    <t>111340 JUIZ AUDITOR ESTADUAL - JUSTICA MILITAR</t>
  </si>
  <si>
    <t>111345 JUIZ DO TRABALHO</t>
  </si>
  <si>
    <t>111405 DIRIGENTE DO SERVICO PUBLICO FEDERAL</t>
  </si>
  <si>
    <t>111410 DIRIGENTE DO SERVICO PUBLICO ESTADUAL E DISTRITAL</t>
  </si>
  <si>
    <t>111415 DIRIGENTE DO SERVICO PUBLICO MUNICIPAL</t>
  </si>
  <si>
    <t>111505 ESPECIALISTA DE POLITICAS PUBLICAS E GESTAO GOVERNAMENTAL</t>
  </si>
  <si>
    <t>111510 ANALISTA DE PLANEJAMENTO E ORCAMENTO - APO</t>
  </si>
  <si>
    <t>113005 CACIQUE</t>
  </si>
  <si>
    <t>113010 LIDER DE COMUNIDADE CAICARA</t>
  </si>
  <si>
    <t>113015 MEMBRO DE LIDERANCA QUILOMBOLA</t>
  </si>
  <si>
    <t>114105 DIRIGENTE DE PARTIDO POLITICO</t>
  </si>
  <si>
    <t>114205 DIRIGENTES DE ENTIDADES DE TRABALHADORES</t>
  </si>
  <si>
    <t>114210 DIRIGENTES DE ENTIDADES PATRONAIS</t>
  </si>
  <si>
    <t>114305 DIRIGENTE E ADMINISTRADOR DE ORGANIZACAO RELIGIOSA</t>
  </si>
  <si>
    <t>114405 DIRIGENTE E ADMINISTRADOR DE ORGANIZACAO DA SOCIEDADE CIVIL SEM FINS LUCRATIVOS</t>
  </si>
  <si>
    <t>121005 DIRETOR DE PLANEJAMENTO ESTRATEGICO</t>
  </si>
  <si>
    <t>121010 DIRETOR GERAL DE EMPRESA E ORGANIZACOES (EXCETO DE INTERESSE PUBLICO)</t>
  </si>
  <si>
    <t>122105 DIRETOR DE PRODUCAO E OPERACOES EM EMPRESA AGROPECUARIA</t>
  </si>
  <si>
    <t>122110 DIRETOR DE PRODUCAO E OPERACOES EM EMPRESA AQUICOLA</t>
  </si>
  <si>
    <t>122115 DIRETOR DE PRODUCAO E OPERACOES EM EMPRESA FLORESTAL</t>
  </si>
  <si>
    <t>122120 DIRETOR DE PRODUCAO E OPERACOES EM EMPRESA PESQUEIRA</t>
  </si>
  <si>
    <t>122205 DIRETOR DE PRODUCAO E OPERACOES DA INDUSTRIA DE TRANSFORMACAO, EXTRACAO MINERAL E UTILIDADES</t>
  </si>
  <si>
    <t>122305 DIRETOR DE OPERACOES DE OBRAS PUBLICA E CIVIL</t>
  </si>
  <si>
    <t>122405 DIRETOR DE OPERACOES COMERCIAIS (COMERCIO ATACADISTA E VAREJISTA)</t>
  </si>
  <si>
    <t>122505 DIRETOR DE PRODUCAO E OPERACOES DE ALIMENTACAO</t>
  </si>
  <si>
    <t>122510 DIRETOR DE PRODUCAO E OPERACOES DE HOTEL</t>
  </si>
  <si>
    <t>122515 DIRETOR DE PRODUCAO E OPERACOES DE TURISMO</t>
  </si>
  <si>
    <t>122520 TURISMOLOGO</t>
  </si>
  <si>
    <t>122605 DIRETOR DE OPERACOES DE CORREIOS</t>
  </si>
  <si>
    <t>122610 DIRETOR DE OPERACOES DE SERVICOS DE ARMAZENAMENTO</t>
  </si>
  <si>
    <t>122615 DIRETOR DE OPERACOES DE SERVICOS DE TELECOMUNICACOES</t>
  </si>
  <si>
    <t>122620 DIRETOR DE OPERACOES DE SERVICOS DE TRANSPORTE</t>
  </si>
  <si>
    <t>122705 DIRETOR COMERCIAL EM OPERACOES DE INTERMEDIACAO FINANCEIRA</t>
  </si>
  <si>
    <t>122710 DIRETOR DE PRODUTOS BANCARIOS</t>
  </si>
  <si>
    <t>122715 DIRETOR DE CREDITO RURAL</t>
  </si>
  <si>
    <t>122720 DIRETOR DE CAMBIO E COMERCIO EXTERIOR</t>
  </si>
  <si>
    <t>122725 DIRETOR DE COMPLIANCE</t>
  </si>
  <si>
    <t>122730 DIRETOR DE CREDITO (EXCETO CREDITO IMOBILIARIO)</t>
  </si>
  <si>
    <t>122735 DIRETOR DE CREDITO IMOBILIARIO</t>
  </si>
  <si>
    <t>122740 DIRETOR DE LEASING</t>
  </si>
  <si>
    <t>122745 DIRETOR DE MERCADO DE CAPITAIS</t>
  </si>
  <si>
    <t>122750 DIRETOR DE RECUPERACAO DE CREDITOS EM OPERACOES DE INTERMEDIACAO FINANCEIRA</t>
  </si>
  <si>
    <t>122755 DIRETOR DE RISCOS DE MERCADO</t>
  </si>
  <si>
    <t>123105 DIRETOR ADMINISTRATIVO</t>
  </si>
  <si>
    <t>123110 DIRETOR ADMINISTRATIVO E FINANCEIRO</t>
  </si>
  <si>
    <t>123115 DIRETOR FINANCEIRO</t>
  </si>
  <si>
    <t>123205 DIRETOR DE RECURSOS HUMANOS</t>
  </si>
  <si>
    <t>123210 DIRETOR DE RELACOES DE TRABALHO</t>
  </si>
  <si>
    <t>123305 DIRETOR COMERCIAL</t>
  </si>
  <si>
    <t>123310 DIRETOR DE MARKETING</t>
  </si>
  <si>
    <t>123405 DIRETOR DE SUPRIMENTOS</t>
  </si>
  <si>
    <t>123410 DIRETOR DE SUPRIMENTOS NO SERVICO PUBLICO</t>
  </si>
  <si>
    <t>123605 DIRETOR DE SERVICOS DE INFORMATICA</t>
  </si>
  <si>
    <t>123705 DIRETOR DE PESQUISA E DESENVOLVIMENTO (P&amp;D)</t>
  </si>
  <si>
    <t>123805 DIRETOR DE MANUTENCAO</t>
  </si>
  <si>
    <t>131105 DIRETOR DE SERVICOS CULTURAIS</t>
  </si>
  <si>
    <t>131110 DIRETOR DE SERVICOS SOCIAIS</t>
  </si>
  <si>
    <t>131115 GERENTE DE SERVICOS CULTURAIS</t>
  </si>
  <si>
    <t>131120 GERENTE DE SERVICOS SOCIAIS</t>
  </si>
  <si>
    <t>131205 DIRETOR DE SERVICOS DE SAUDE</t>
  </si>
  <si>
    <t>131210 GERENTE DE SERVICOS DE SAUDE</t>
  </si>
  <si>
    <t>131215 TECNOLOGO EM GESTAO HOSPITALAR</t>
  </si>
  <si>
    <t>131305 DIRETOR DE INSTITUICAO EDUCACIONAL DA AREA PRIVADA</t>
  </si>
  <si>
    <t>131310 DIRETOR DE INSTITUICAO EDUCACIONAL PUBLICA</t>
  </si>
  <si>
    <t>131315 GERENTE DE INSTITUICAO EDUCACIONAL DA AREA PRIVADA</t>
  </si>
  <si>
    <t>131320 GERENTE DE SERVICOS EDUCACIONAIS DA AREA PUBLICA</t>
  </si>
  <si>
    <t>141105 GERENTE DE PRODUCAO E OPERACOES AQUICOLAS</t>
  </si>
  <si>
    <t>141110 GERENTE DE PRODUCAO E OPERACOES FLORESTAIS</t>
  </si>
  <si>
    <t>141115 GERENTE DE PRODUCAO E OPERACOES AGROPECUARIAS</t>
  </si>
  <si>
    <t>141120 GERENTE DE PRODUCAO E OPERACOES PESQUEIRAS</t>
  </si>
  <si>
    <t>141205 GERENTE DE PRODUCAO E OPERACOES</t>
  </si>
  <si>
    <t>141305 GERENTE DE PRODUCAO E OPERACOES DA CONSTRUCAO CIVIL E OBRAS PUBLICAS</t>
  </si>
  <si>
    <t>141405 COMERCIANTE ATACADISTA</t>
  </si>
  <si>
    <t>141410 COMERCIANTE VAREJISTA</t>
  </si>
  <si>
    <t>141415 GERENTE DE LOJA E SUPERMERCADO</t>
  </si>
  <si>
    <t>141420 GERENTE DE OPERACOES DE SERVICOS DE ASSISTENCIA TECNICA</t>
  </si>
  <si>
    <t>141505 GERENTE DE HOTEL</t>
  </si>
  <si>
    <t>141510 GERENTE DE RESTAURANTE</t>
  </si>
  <si>
    <t>141515 GERENTE DE BAR</t>
  </si>
  <si>
    <t>141520 GERENTE DE PENSAO</t>
  </si>
  <si>
    <t>141525 GERENTE DE TURISMO</t>
  </si>
  <si>
    <t>141605 GERENTE DE OPERACOES DE TRANSPORTES</t>
  </si>
  <si>
    <t>141610 GERENTE DE OPERACOES DE CORREIOS E TELECOMUNICACOES</t>
  </si>
  <si>
    <t>141615 GERENTE DE LOGISTICA (ARMAZENAGEM E DISTRIBUICAO)</t>
  </si>
  <si>
    <t>141705 GERENTE DE PRODUTOS BANCARIOS</t>
  </si>
  <si>
    <t>141710 GERENTE DE AGENCIA</t>
  </si>
  <si>
    <t>141715 GERENTE DE CAMBIO E COMERCIO EXTERIOR</t>
  </si>
  <si>
    <t>141720 GERENTE DE CREDITO E COBRANCA</t>
  </si>
  <si>
    <t>141725 GERENTE DE CREDITO IMOBILIARIO</t>
  </si>
  <si>
    <t>141730 GERENTE DE CREDITO RURAL</t>
  </si>
  <si>
    <t>141735 GERENTE DE RECUPERACAO DE CREDITO</t>
  </si>
  <si>
    <t>142105 GERENTE ADMINISTRATIVO</t>
  </si>
  <si>
    <t>142110 GERENTE DE RISCOS</t>
  </si>
  <si>
    <t>142115 GERENTE FINANCEIRO</t>
  </si>
  <si>
    <t>142120 TECNOLOGO EM GESTAO ADMINISTRATIVO- FINANCEIRA</t>
  </si>
  <si>
    <t>142205 GERENTE DE RECURSOS HUMANOS</t>
  </si>
  <si>
    <t>142210 GERENTE DE DEPARTAMENTO PESSOAL</t>
  </si>
  <si>
    <t>142305 GERENTE COMERCIAL</t>
  </si>
  <si>
    <t>142310 GERENTE DE COMUNICACAO</t>
  </si>
  <si>
    <t>142315 GERENTE DE MARKETING</t>
  </si>
  <si>
    <t>142320 GERENTE DE VENDAS</t>
  </si>
  <si>
    <t>142340 OUVIDOR</t>
  </si>
  <si>
    <t>142405 GERENTE DE COMPRAS</t>
  </si>
  <si>
    <t>142410 GERENTE DE SUPRIMENTOS</t>
  </si>
  <si>
    <t>142415 GERENTE DE ALMOXARIFADO</t>
  </si>
  <si>
    <t>142505 GERENTE DE REDE</t>
  </si>
  <si>
    <t>142510 GERENTE DE DESENVOLVIMENTO DE SISTEMAS</t>
  </si>
  <si>
    <t>142515 GERENTE DE PRODUCAO DE TECNOLOGIA DA INFORMACAO</t>
  </si>
  <si>
    <t>142520 GERENTE DE PROJETOS DE TECNOLOGIA DA INFORMACAO</t>
  </si>
  <si>
    <t>142525 GERENTE DE SEGURANCA DE TECNOLOGIA DA INFORMACAO</t>
  </si>
  <si>
    <t>142530 GERENTE DE SUPORTE TECNICO DE TECNOLOGIA DA INFORMACAO</t>
  </si>
  <si>
    <t>142535 TECNOLOGO EM GESTAO DA TECNOLOGIA DA INFORMACAO</t>
  </si>
  <si>
    <t>142605 GERENTE DE PESQUISA E DESENVOLVIMENTO (P&amp;D)</t>
  </si>
  <si>
    <t>142610 ESPECIALISTA EM DESENVOLVIMENTO DE CIGARROS</t>
  </si>
  <si>
    <t>142705 GERENTE DE PROJETOS E SERVICOS DE MANUTENCAO</t>
  </si>
  <si>
    <t>142710 TECNOLOGO EM SISTEMAS BIOMEDICOS</t>
  </si>
  <si>
    <t>201105 BIOENGENHEIRO</t>
  </si>
  <si>
    <t>201110 BIOTECNOLOGISTA</t>
  </si>
  <si>
    <t>201115 GENETICISTA</t>
  </si>
  <si>
    <t>201205 PESQUISADOR EM METROLOGIA</t>
  </si>
  <si>
    <t>201210 ESPECIALISTA EM CALIBRACOES METROLOGICAS</t>
  </si>
  <si>
    <t>201215 ESPECIALISTA EM ENSAIOS METROLOGICOS</t>
  </si>
  <si>
    <t>201220 ESPECIALISTA EM INSTRUMENTACAO METROLOGICA</t>
  </si>
  <si>
    <t>201225 ESPECIALISTA EM MATERIAIS DE REFERENCIA METROLOGICA</t>
  </si>
  <si>
    <t>202105 ENGENHEIRO MECATRONICO</t>
  </si>
  <si>
    <t>202115 TECNOLOGO EM MECATRONICA</t>
  </si>
  <si>
    <t>202120 TECNOLOGO EM AUTOMACAO INDUSTRIAL</t>
  </si>
  <si>
    <t>203005 PESQUISADOR EM BIOLOGIA AMBIENTAL</t>
  </si>
  <si>
    <t>203010 PESQUISADOR EM BIOLOGIA ANIMAL</t>
  </si>
  <si>
    <t>203015 PESQUISADOR EM BIOLOGIA DE MICROORGANISMOS E PARASITAS</t>
  </si>
  <si>
    <t>203020 PESQUISADOR EM BIOLOGIA HUMANA</t>
  </si>
  <si>
    <t>203025 PESQUISADOR EM BIOLOGIA VEGETAL</t>
  </si>
  <si>
    <t>203105 PESQUISADOR EM CIENCIAS DA COMPUTACAO E INFORMATICA</t>
  </si>
  <si>
    <t>203110 PESQUISADOR EM CIENCIAS DA TERRA E MEIO AMBIENTE</t>
  </si>
  <si>
    <t>203115 PESQUISADOR EM FISICA</t>
  </si>
  <si>
    <t>203120 PESQUISADOR EM MATEMATICA</t>
  </si>
  <si>
    <t>203125 PESQUISADOR EM QUIMICA</t>
  </si>
  <si>
    <t>203205 PESQUISADOR DE ENGENHARIA CIVIL</t>
  </si>
  <si>
    <t>203210 PESQUISADOR DE ENGENHARIA E TECNOLOGIA (OUTRAS AREAS DA ENGENHARIA)</t>
  </si>
  <si>
    <t>203215 PESQUISADOR DE ENGENHARIA ELETRICA E ELETRONICA</t>
  </si>
  <si>
    <t>203220 PESQUISADOR DE ENGENHARIA MECANICA</t>
  </si>
  <si>
    <t>203225 PESQUISADOR DE ENGENHARIA METALURGICA, DE MINAS E DE MATERIAIS</t>
  </si>
  <si>
    <t>203230 PESQUISADOR DE ENGENHARIA QUIMICA</t>
  </si>
  <si>
    <t>203305 PESQUISADOR DE CLINICA MEDICA</t>
  </si>
  <si>
    <t>203310 PESQUISADOR DE MEDICINA BASICA</t>
  </si>
  <si>
    <t>203315 PESQUISADOR EM MEDICINA VETERINARIA</t>
  </si>
  <si>
    <t>203320 PESQUISADOR EM SAUDE COLETIVA</t>
  </si>
  <si>
    <t>203405 PESQUISADOR EM CIENCIAS AGRONOMICAS</t>
  </si>
  <si>
    <t>203410 PESQUISADOR EM CIENCIAS DA PESCA E AQUICULTURA</t>
  </si>
  <si>
    <t>203415 PESQUISADOR EM CIENCIAS DA ZOOTECNIA</t>
  </si>
  <si>
    <t>203420 PESQUISADOR EM CIENCIAS FLORESTAIS</t>
  </si>
  <si>
    <t>203505 PESQUISADOR EM CIENCIAS SOCIAIS E HUMANAS</t>
  </si>
  <si>
    <t>203510 PESQUISADOR EM ECONOMIA</t>
  </si>
  <si>
    <t>203515 PESQUISADOR EM CIENCIAS DA EDUCACAO</t>
  </si>
  <si>
    <t>203520 PESQUISADOR EM HISTORIA</t>
  </si>
  <si>
    <t>203525 PESQUISADOR EM PSICOLOGIA</t>
  </si>
  <si>
    <t>204105 PERITO CRIMINAL</t>
  </si>
  <si>
    <t>211105 ATUARIO</t>
  </si>
  <si>
    <t>211110 ESPECIALISTA EM PESQUISA OPERACIONAL</t>
  </si>
  <si>
    <t>211115 MATEMATICO</t>
  </si>
  <si>
    <t>211120 MATEMATICO APLICADO</t>
  </si>
  <si>
    <t>211205 ESTATISTICO</t>
  </si>
  <si>
    <t>211210 ESTATISTICO (ESTATISTICA APLICADA)</t>
  </si>
  <si>
    <t>211215 ESTATISTICO TEORICO</t>
  </si>
  <si>
    <t>212205 ENGENHEIRO DE APLICATIVOS EM COMPUTACAO</t>
  </si>
  <si>
    <t>212210 ENGENHEIRO DE EQUIPAMENTOS EM COMPUTACAO</t>
  </si>
  <si>
    <t>212215 ENGENHEIROS DE SISTEMAS OPERACIONAIS EM COMPUTACAO</t>
  </si>
  <si>
    <t>212305 ADMINISTRADOR DE BANCO DE DADOS</t>
  </si>
  <si>
    <t>212310 ADMINISTRADOR DE REDES</t>
  </si>
  <si>
    <t>212315 ADMINISTRADOR DE SISTEMAS OPERACIONAIS</t>
  </si>
  <si>
    <t>212320 ADMINISTRADOR EM SEGURANCA DA INFORMACAO</t>
  </si>
  <si>
    <t>212405 ANALISTA DE DESENVOLVIMENTO DE SISTEMAS</t>
  </si>
  <si>
    <t>212410 ANALISTA DE REDES E DE COMUNICACAO DE DADOS</t>
  </si>
  <si>
    <t>212415 ANALISTA DE SISTEMAS DE AUTOMACAO</t>
  </si>
  <si>
    <t>212420 ANALISTA DE SUPORTE COMPUTACIONAL</t>
  </si>
  <si>
    <t>213105 FISICO</t>
  </si>
  <si>
    <t>213110 FISICO (ACUSTICA)</t>
  </si>
  <si>
    <t>213115 FISICO (ATOMICA E MOLECULAR)</t>
  </si>
  <si>
    <t>213120 FISICO (COSMOLOGIA)</t>
  </si>
  <si>
    <t>213125 FISICO (ESTATISTICA E MATEMATICA)</t>
  </si>
  <si>
    <t>213130 FISICO (FLUIDOS)</t>
  </si>
  <si>
    <t>213135 FISICO (INSTRUMENTACAO)</t>
  </si>
  <si>
    <t>213140 FISICO (MATERIA CONDENSADA)</t>
  </si>
  <si>
    <t>213145 FISICO (MATERIAIS)</t>
  </si>
  <si>
    <t>213150 FISICO (MEDICINA)</t>
  </si>
  <si>
    <t>213155 FISICO (NUCLEAR E REATORES)</t>
  </si>
  <si>
    <t>213160 FISICO (OPTICA)</t>
  </si>
  <si>
    <t>213165 FISICO (PARTICULAS E CAMPOS)</t>
  </si>
  <si>
    <t>213170 FISICO (PLASMA)</t>
  </si>
  <si>
    <t>213175 FISICO (TERMICA)</t>
  </si>
  <si>
    <t>213205 QUIMICO</t>
  </si>
  <si>
    <t>213210 QUIMICO INDUSTRIAL</t>
  </si>
  <si>
    <t>213215 TECNOLOGO EM PROCESSOS QUIMICOS</t>
  </si>
  <si>
    <t>213305 ASTRONOMO</t>
  </si>
  <si>
    <t>213310 GEOFISICO ESPACIAL</t>
  </si>
  <si>
    <t>213315 METEOROLOGISTA</t>
  </si>
  <si>
    <t>213405 GEOLOGO</t>
  </si>
  <si>
    <t>213410 GEOLOGO DE ENGENHARIA</t>
  </si>
  <si>
    <t>213415 GEOFISICO</t>
  </si>
  <si>
    <t>213420 GEOQUIMICO</t>
  </si>
  <si>
    <t>213425 HIDROGEOLOGO</t>
  </si>
  <si>
    <t>213430 PALEONTOLOGO</t>
  </si>
  <si>
    <t>213435 PETROGRAFO</t>
  </si>
  <si>
    <t>213440 OCEANOGRAFO</t>
  </si>
  <si>
    <t>214005 ENGENHEIRO AMBIENTAL</t>
  </si>
  <si>
    <t>214010 TECNOLOGO EM MEIO AMBIENTE</t>
  </si>
  <si>
    <t>214105 ARQUITETO DE EDIFICACOES</t>
  </si>
  <si>
    <t>214110 ARQUITETO DE INTERIORES</t>
  </si>
  <si>
    <t>214115 ARQUITETO DE PATRIMONIO</t>
  </si>
  <si>
    <t>214120 ARQUITETO PAISAGISTA</t>
  </si>
  <si>
    <t>214125 ARQUITETO URBANISTA</t>
  </si>
  <si>
    <t>214130 URBANISTA</t>
  </si>
  <si>
    <t>214205 ENGENHEIRO CIVIL</t>
  </si>
  <si>
    <t>214210 ENGENHEIRO CIVIL (AEROPORTOS)</t>
  </si>
  <si>
    <t>214215 ENGENHEIRO CIVIL (EDIFICACOES)</t>
  </si>
  <si>
    <t>214220 ENGENHEIRO CIVIL (ESTRUTURAS METALICAS)</t>
  </si>
  <si>
    <t>214225 ENGENHEIRO CIVIL (FERROVIAS E METROVIAS)</t>
  </si>
  <si>
    <t>214230 ENGENHEIRO CIVIL (GEOTECNIA)</t>
  </si>
  <si>
    <t>214235 ENGENHEIRO CIVIL (HIDROLOGIA)</t>
  </si>
  <si>
    <t>214240 ENGENHEIRO CIVIL (HIDRAULICA)</t>
  </si>
  <si>
    <t>214245 ENGENHEIRO CIVIL (PONTES E VIADUTOS)</t>
  </si>
  <si>
    <t>214250 ENGENHEIRO CIVIL (PORTOS E VIAS NAVEGAVEIS)</t>
  </si>
  <si>
    <t>214255 ENGENHEIRO CIVIL (RODOVIAS)</t>
  </si>
  <si>
    <t>214260 ENGENHEIRO CIVIL (SANEAMENTO)</t>
  </si>
  <si>
    <t>214265 ENGENHEIRO CIVIL (TUNEIS)</t>
  </si>
  <si>
    <t>214270 ENGENHEIRO CIVIL (TRANSPORTES E TRANSITO)</t>
  </si>
  <si>
    <t>214280 TECNOLOGO EM CONSTRUCAO CIVIL</t>
  </si>
  <si>
    <t>214305 ENGENHEIRO ELETRICISTA</t>
  </si>
  <si>
    <t>214310 ENGENHEIRO ELETRONICO</t>
  </si>
  <si>
    <t>214315 ENGENHEIRO ELETRICISTA DE MANUTENCAO</t>
  </si>
  <si>
    <t>214320 ENGENHEIRO ELETRICISTA DE PROJETOS</t>
  </si>
  <si>
    <t>214325 ENGENHEIRO ELETRONICO DE MANUTENCAO</t>
  </si>
  <si>
    <t>214330 ENGENHEIRO ELETRONICO DE PROJETOS</t>
  </si>
  <si>
    <t>214335 ENGENHEIRO DE MANUTENCAO DE TELECOMUNICACOES</t>
  </si>
  <si>
    <t>214340 ENGENHEIRO DE TELECOMUNICACOES</t>
  </si>
  <si>
    <t>214345 ENGENHEIRO PROJETISTA DE TELECOMUNICACOES</t>
  </si>
  <si>
    <t>214350 ENGENHEIRO DE REDES DE COMUNICACAO</t>
  </si>
  <si>
    <t>214355 ENGENHEIRO DE CONTROLE E AUTOMACAO</t>
  </si>
  <si>
    <t>214360 TECNOLOGO EM ELETRICIDADE</t>
  </si>
  <si>
    <t>214365 TECNOLOGO EM ELETRONICA</t>
  </si>
  <si>
    <t>Investigações por Seção CNAE  e Sexo</t>
  </si>
  <si>
    <t>Investigações por UF de Residência</t>
  </si>
  <si>
    <t>UF de Residência</t>
  </si>
  <si>
    <t>51160      REPRESENTANTES COMERCIAIS E AGENTES DO COMERCIO DE TEXTEIS, VESTUARIO, CALCADOS E ARTIGOS DE COURO</t>
  </si>
  <si>
    <t>51179      REPRESENTANTES COMERCIAIS E AGENTES DO COMERCIO DE PRODUTOS ALIMENTICIOS, BEBIDAS E FUMO</t>
  </si>
  <si>
    <t>51187      REPRESENTANTES COMERCIAIS E AGENTES DO COMERCIO ESPECIALIZADO EM PRODUTOS NAO ESPECIFICADOS ANTERIORMENTE</t>
  </si>
  <si>
    <t>51195      REPRESENTANTES COMERCIAIS E AGENTES DO COMERCIO DE MERCADORIAS EM GERAL (NAO ESPECIALIZADOS)</t>
  </si>
  <si>
    <t>51200      TRANSPORTE AEREO DE CARGA</t>
  </si>
  <si>
    <t>51217      COMERCIO ATACADISTA DE MATERIAS PRIMAS AGRICOLAS E PRODUTOS SEMI-ACABADOS, PRODUTOS ALIMENTICIOS PARA ANIMAIS</t>
  </si>
  <si>
    <t>51225      COMERCIO ATACADISTA DE ANIMAIS VIVOS</t>
  </si>
  <si>
    <t>51314      COMERCIO ATACADISTA DE LEITE E PRODUTOS DO LEITE</t>
  </si>
  <si>
    <t>51322      COMERCIO ATACADISTA DE CEREAIS BENEFICIADOS E LEGUMINOSAS, FARINHAS, AMIDOS E FECULAS</t>
  </si>
  <si>
    <t>51330      COMERCIO ATACADISTA DE HORTIFRUTIGRANJEIROS</t>
  </si>
  <si>
    <t>51349      COMERCIO ATACADISTA DE CARNES E PRODUTOS DA CARNE</t>
  </si>
  <si>
    <t>51357      COMERCIO ATACADISTA DE PESCADOS</t>
  </si>
  <si>
    <t>51365      COMERCIO ATACADISTA DE BEBIDAS</t>
  </si>
  <si>
    <t>51373      COMERCIO ATACADISTA DE PRODUTOS DO FUMO</t>
  </si>
  <si>
    <t>51390      COMERCIO ATACADISTA DE OUTROS PRODUTOS ALIMENTICIOS, NAO ESPECIFICADOS ANTERIORMENTE</t>
  </si>
  <si>
    <t>51411      COMERCIO ATACADISTA DE FIOS TEXTEIS, TECIDOS, ARTEFATOS DE TECIDOS E DE ARMARINHO</t>
  </si>
  <si>
    <t>51420      COMERCIO ATACADISTA DE ARTIGOS DO VESTUARIO E COMPLEMENTOS</t>
  </si>
  <si>
    <t>51438      COMERCIO ATACADISTA DE CALCADOS</t>
  </si>
  <si>
    <t>51446      COMERCIO ATACADISTA DE ELETRODOMESTICOS E OUTROS EQUIPAMENTOS DE USOS PESSOAL E DOMESTICO</t>
  </si>
  <si>
    <t>52222      TERMINAIS RODOVIARIOS E FERROVIARIOS</t>
  </si>
  <si>
    <t>52230      COMERCIO VAREJISTA DE CARNES - ACOUGUES</t>
  </si>
  <si>
    <t>52231      ESTACIONAMENTO DE VEICULOS</t>
  </si>
  <si>
    <t>52248      COMERCIO VAREJISTA DE BEBIDAS</t>
  </si>
  <si>
    <t>52290      ATIVIDADES AUXILIARES DOS TRANSPORTES TERRESTRES NAO ESPECIFICADAS ANTERIORMENTE</t>
  </si>
  <si>
    <t>52299      COMERCIO VAREJISTA DE OUTROS PRODUTOS ALIMENTICIOS NAO ESPECIFICADOS ANTERIORMENTE E DE PRODUTOS DO FUMO</t>
  </si>
  <si>
    <t>52310      COMERCIO VAREJISTA DE TECIDOS E ARTIGOS DE ARMARINHO</t>
  </si>
  <si>
    <t>52311      GESTAO DE PORTOS E TERMINAIS</t>
  </si>
  <si>
    <t>52320      ATIVIDADES DE AGENCIAMENTO MARITIMO</t>
  </si>
  <si>
    <t>52329      COMERCIO VAREJISTA DE ARTIGOS DO VESTUARIO E COMPLEMENTOS</t>
  </si>
  <si>
    <t>52337      COMERCIO VAREJISTA DE CALCADOS, ARTIGOS DE COURO E VIAGEM</t>
  </si>
  <si>
    <t>52397      ATIVIDADES AUXILIARES DOS TRANSPORTES AQUAVIARIOS NAO ESPECIFICADAS ANTERIORMENTE</t>
  </si>
  <si>
    <t>52418      COMERCIO VAREJISTA DE PRODUTOS FARMACEUTICOS, ARTIGOS MEDICOS E ORTOPEDICOS, DE PERFUMARIA E COSMETICOS</t>
  </si>
  <si>
    <t>52426      COMERCIO VAREJISTA DE MAQUINAS E APARELHOS DE USOS DOMESTICO E PESSOAL, DISCOS E INSTRUMENTOS MUSICAIS</t>
  </si>
  <si>
    <t>52434      COMERCIO VAREJISTA DE MOVEIS, ARTIGOS DE ILUMINACAO E OUTROS ARTIGOS PARA RESIDENCIA</t>
  </si>
  <si>
    <t>52442      COMERCIO VAREJISTA DE MATERIAL DE CONSTRUCAO, FERRAGENS E FERRAMENTAS MANUAIS, VIDROS, ESPELHOS E VITRAIS, TINTAS E MADEIRAS</t>
  </si>
  <si>
    <t>52450      COMERCIO VAREJISTA DE EQUIPAMENTOS E MATERIAIS PARA ESCRITORIO, INFORMATICA E COMUNICACAO, INCLUSIVE SUPRIMENTOS</t>
  </si>
  <si>
    <t>52469      COMERCIO VAREJISTA DE LIVROS, JORNAIS, REVISTAS E PAPELARIA</t>
  </si>
  <si>
    <t>52477      COMERCIO VAREJISTA DE GAS LIQUEFEITO DE PETROLEO (GLP)</t>
  </si>
  <si>
    <t>52493      COMERCIO VAREJISTA DE OUTROS PRODUTOS NAO ESPECIFICADOS ANTERIORMENTE</t>
  </si>
  <si>
    <t>52507      COMERCIO VAREJISTA DE ARTIGOS USADOS</t>
  </si>
  <si>
    <t>52508      ATIVIDADES RELACIONADAS A ORGANIZACAO DO TRANSPORTE DE CARGA</t>
  </si>
  <si>
    <t>52620      COMERCIO EM VIAS PUBLICAS, EXCETO EM QUIOSQUES FIXOS</t>
  </si>
  <si>
    <t>52698      OUTROS TIPOS DE COMERCIO VAREJISTA</t>
  </si>
  <si>
    <t>52710      REPARACAO E MANUTENCAO DE MAQUINAS E DE APARELHOS ELETRODOMESTICOS</t>
  </si>
  <si>
    <t>52728      REPARACAO DE CALCADOS</t>
  </si>
  <si>
    <t>52795      REPARACAO DE OUTROS OBJETOS PESSOAIS E DOMESTICOS</t>
  </si>
  <si>
    <t>53105      ATIVIDADES DE CORREIO</t>
  </si>
  <si>
    <t>53202      ATIVIDADES DE MALOTE E DE ENTREGA</t>
  </si>
  <si>
    <t>55108      HOTEIS E SIMILARES</t>
  </si>
  <si>
    <t>55131      ESTABELECIMENTOS HOTELEIROS</t>
  </si>
  <si>
    <t>55190      OUTROS TIPOS DE ALOJAMENTO</t>
  </si>
  <si>
    <t>55212      RESTAURANTES E ESTABELECIMENTOS DE BEBIDAS, COM SERVICO COMPLETO</t>
  </si>
  <si>
    <t>55220      LANCHONETES E SIMILARES</t>
  </si>
  <si>
    <t>55239      CANTINAS (SERVICOS DE ALIMENTACAO PRIVATIVOS)</t>
  </si>
  <si>
    <t>55247      FORNECIMENTO DE COMIDA PREPARADA</t>
  </si>
  <si>
    <t>55298      OUTROS SERVICOS DE ALIMENTACAO</t>
  </si>
  <si>
    <t>55906      OUTROS TIPOS DE ALOJAMENTO NAO ESPECIFICADOS ANTERIORMENTE</t>
  </si>
  <si>
    <t>56112      RESTAURANTES E OUTROS ESTABELECIMENTOS DE SERVICOS DE ALIMENTACAO E BEBIDAS</t>
  </si>
  <si>
    <t>56121      SERVICOS AMBULANTES DE ALIMENTACAO</t>
  </si>
  <si>
    <t>56201      SERVICOS DE CATERING, BUFE E OUTROS SERVICOS DE COMIDA PREPARADA</t>
  </si>
  <si>
    <t>58115      EDICAO DE LIVROS</t>
  </si>
  <si>
    <t>58123      EDICAO DE JORNAIS</t>
  </si>
  <si>
    <t>58131      EDICAO DE REVISTAS</t>
  </si>
  <si>
    <t>58191      EDICAO DE CADASTROS, LISTAS E OUTROS PRODUTOS GRAFICOS</t>
  </si>
  <si>
    <t>58212      EDICAO INTEGRADA A IMPRESSAO DE LIVROS</t>
  </si>
  <si>
    <t>58221      EDICAO INTEGRADA A IMPRESSAO DE JORNAIS</t>
  </si>
  <si>
    <t>58239      EDICAO INTEGRADA A IMPRESSAO DE REVISTAS</t>
  </si>
  <si>
    <t>58298      EDICAO INTEGRADA A IMPRESSAO DE CADASTROS, LISTAS E OUTROS PRODUTOS GRAFICOS</t>
  </si>
  <si>
    <t>59111      ATIVIDADES DE PRODUCAO CINEMATOGRAFICA, DE VIDEOS E DE PROGRAMAS DE TELEVISAO</t>
  </si>
  <si>
    <t>59120      ATIVIDADES DE POS-PRODUCAO CINEMATOGRAFICA, DE VIDEOS E DE PROGRAMAS DE TELEVISAO</t>
  </si>
  <si>
    <t>59138      DISTRIBUICAO CINEMATOGRAFICA, DE VIDEO E DE PROGRAMAS DE TELEVISAO</t>
  </si>
  <si>
    <t>59146      ATIVIDADES DE EXIBICAO CINEMATOGRAFICA</t>
  </si>
  <si>
    <t>59201      ATIVIDADES DE GRAVACAO DE SOM E DE EDICAO DE MUSICA</t>
  </si>
  <si>
    <t>60100      TRANSPORTE FERROVIARIO INTERURBANO</t>
  </si>
  <si>
    <t>60216      TRANSPORTE FERROVIARIO DE PASSAGEIROS, URBANO</t>
  </si>
  <si>
    <t>60217      ATIVIDADES DE TELEVISAO ABERTA</t>
  </si>
  <si>
    <t>60224      TRANSPORTE METROVIARIO</t>
  </si>
  <si>
    <t>60225      PROGRAMADORAS E ATIVIDADES RELACIONADAS A TELEVISAO POR ASSINATURA</t>
  </si>
  <si>
    <t>60232      TRANSPORTE RODOVIARIO DE PASSAGEIROS, REGULAR, URBANO</t>
  </si>
  <si>
    <t>60240      TRANSPORTE RODOVIARIO DE PASSAGEIROS, REGULAR, NAO URBANO</t>
  </si>
  <si>
    <t>60259      TRANSPORTE RODOVIARIO DE PASSAGEIROS, NAO REGULAR</t>
  </si>
  <si>
    <t>60267      TRANSPORTE RODOVIARIO DE CARGAS, EM GERAL</t>
  </si>
  <si>
    <t>60275      TRANSPORTE RODOVIARIO DE PRODUTOS PERIGOSOS</t>
  </si>
  <si>
    <t>60283      TRANSPORTE RODOVIARIO DE MUDANCAS</t>
  </si>
  <si>
    <t>60291      TRANSPORTE REGULAR EM BONDES, FUNICULARES, TELEFERICOS OU TRENS PROPRIOS PARA EXPLORACAO DE PONTOS TURISTICOS</t>
  </si>
  <si>
    <t>60305      TRANSPORTE DUTOVIARIO</t>
  </si>
  <si>
    <t>61108      TELECOMUNICACOES POR FIO</t>
  </si>
  <si>
    <t>61115      TRANSPORTE MARITIMO DE CABOTAGEM</t>
  </si>
  <si>
    <t>61123      TRANSPORTE MARITIMO DE LONGO CURSO</t>
  </si>
  <si>
    <t>61205      TELECOMUNICACOES SEM FIO</t>
  </si>
  <si>
    <t>61212      TRANSPORTE POR NAVEGACAO INTERIOR DE PASSAGEIROS</t>
  </si>
  <si>
    <t>61220      TRANSPORTE POR NAVEGACAO INTERIOR DE CARGA</t>
  </si>
  <si>
    <t>61239      TRANSPORTE AQUAVIARIO URBANO</t>
  </si>
  <si>
    <t>61302      TELECOMUNICACOES POR SATELITE</t>
  </si>
  <si>
    <t>61418      OPERADORAS DE TELEVISAO POR ASSINATURA POR CABO</t>
  </si>
  <si>
    <t>61426      OPERADORAS DE TELEVISAO POR ASSINATURA POR MICROONDAS</t>
  </si>
  <si>
    <t>61434      OPERADORAS DE TELEVISAO POR ASSINATURA POR SATELITE</t>
  </si>
  <si>
    <t>61906      OUTRAS ATIVIDADES DE TELECOMUNICACOES</t>
  </si>
  <si>
    <t>62015      DESENVOLVIMENTO DE PROGRAMAS DE COMPUTADOR SOB ENCOMENDA</t>
  </si>
  <si>
    <t>62023      DESENVOLVIMENTO E LICENCIAMENTO DE PROGRAMAS DE COMPUTADOR CUSTOMIZAVEIS</t>
  </si>
  <si>
    <t>62031      DESENVOLVIMENTO E LICENCIAMENTO DE PROGRAMAS DE COMPUTADOR NAO-CUSTOMIZAVEIS</t>
  </si>
  <si>
    <t>62040      CONSULTORIA EM TECNOLOGIA DA INFORMACAO</t>
  </si>
  <si>
    <t>62091      SUPORTE TECNICO, MANUTENCAO E OUTROS SERVICOS EM TECNOLOGIA DA INFORMACAO</t>
  </si>
  <si>
    <t>62103      TRANSPORTE AEREO, REGULAR</t>
  </si>
  <si>
    <t>62200      TRANSPORTE AEREO, NAO REGULAR</t>
  </si>
  <si>
    <t>62308      TRANSPORTE ESPACIAL</t>
  </si>
  <si>
    <t>63118      CARGA E DESCARGA</t>
  </si>
  <si>
    <t>63119      TRATAMENTO DE DADOS, PROVEDORES DE SERVICOS DE APLICACAO E SERVICOS DE HOSPEDAGEM NA INTERNET</t>
  </si>
  <si>
    <t>63126      ARMAZENAMENTO E DEPOSITOS DE CARGAS</t>
  </si>
  <si>
    <t>63194      PORTAIS, PROVEDORES DE CONTEUDO E OUTROS SERVICOS DE INFORMACAO NA INTERNET</t>
  </si>
  <si>
    <t>63215      ATIVIDADES AUXILIARES DOS TRANSPORTES TERRESTRES</t>
  </si>
  <si>
    <t>63223      ATIVIDADES AUXILIARES DOS TRANSPORTES AQUAVIARIOS</t>
  </si>
  <si>
    <t>63231      ATIVIDADES AUXILIARES DOS TRANSPORTES AEREOS</t>
  </si>
  <si>
    <t>63304      ATIVIDADES DE AGENCIAS DE VIAGENS E ORGANIZADORES DE VIAGEM</t>
  </si>
  <si>
    <t>63401      ATIVIDADES RELACIONADAS A ORGANIZACAO DO TRANSPORTE DE CARGAS</t>
  </si>
  <si>
    <t>63917      AGENCIAS DE NOTICIAS</t>
  </si>
  <si>
    <t>63992      OUTRAS ATIVIDADES DE PRESTACAO DE SERVICOS DE INFORMACAO NAO ESPECIFICADAS ANTERIORMENTE</t>
  </si>
  <si>
    <t>64114      ATIVIDADES DE CORREIO NACIONAL</t>
  </si>
  <si>
    <t>64122      ATIVIDADES DE MALOTE E ENTREGA</t>
  </si>
  <si>
    <t>64203      TELECOMUNICACOES</t>
  </si>
  <si>
    <t>64221      BANCOS MULTIPLOS, COM CARTEIRA COMERCIAL</t>
  </si>
  <si>
    <t>64310      BANCOS MULTIPLOS, SEM CARTEIRA COMERCIAL</t>
  </si>
  <si>
    <t>64361      SOCIEDADES DE CREDITO, FINANCIAMENTO E INVESTIMENTO - FINANCEIRAS</t>
  </si>
  <si>
    <t>64379      SOCIEDADES DE CREDITO AO MICROEMPREENDEDOR</t>
  </si>
  <si>
    <t>64387      BANCOS DE CAMBIO E OUTRAS INSTITUICOES DE INTERMEDIACAO NAO-MONETARIA</t>
  </si>
  <si>
    <t>64611      HOLDINGS DE INSTITUICOES FINANCEIRAS</t>
  </si>
  <si>
    <t>64620      HOLDINGS DE INSTITUICOES NAO-FINANCEIRAS</t>
  </si>
  <si>
    <t>64638      OUTRAS SOCIEDADES DE PARTICIPACAO, EXCETO HOLDINGS</t>
  </si>
  <si>
    <t>64913      SOCIEDADES DE FOMENTO MERCANTIL - FACTORING</t>
  </si>
  <si>
    <t>64921      SECURITIZACAO DE CREDITOS</t>
  </si>
  <si>
    <t>64930      ADMINISTRACAO DE CONSORCIOS PARA AQUISICAO DE BENS E DIREITOS</t>
  </si>
  <si>
    <t>64999      OUTRAS ATIVIDADES DE SERVICOS FINANCEIROS NAO ESPECIFICADAS ANTERIORMENTE</t>
  </si>
  <si>
    <t>65102      BANCO CENTRAL</t>
  </si>
  <si>
    <t>65201      SEGUROS-SAUDE</t>
  </si>
  <si>
    <t>65218      BANCOS COMERCIAIS</t>
  </si>
  <si>
    <t>65226      BANCOS MULTIPLOS (COM CARTEIRA COMERCIAL)</t>
  </si>
  <si>
    <t>65234      CAIXAS ECONOMICAS</t>
  </si>
  <si>
    <t>65242      CREDITO COOPERATIVO</t>
  </si>
  <si>
    <t>65315      BANCOS MULTIPLOS (SEM CARTEIRA COMERCIAL)</t>
  </si>
  <si>
    <t>65323      BANCOS DE INVESTIMENTO</t>
  </si>
  <si>
    <t>65331      BANCOS DE DESENVOLVIMENTO</t>
  </si>
  <si>
    <t>65340      CREDITO IMOBILIARIO</t>
  </si>
  <si>
    <t>65358      SOCIEDADES DE CREDITO, FINANCIAMENTO E INVESTIMENTO</t>
  </si>
  <si>
    <t>65404      ARRENDAMENTO MERCANTIL</t>
  </si>
  <si>
    <t>65510      AGENCIAS DE FOMENTO</t>
  </si>
  <si>
    <t>65595      OUTRAS ATIVIDADES DE CONCESSAO DE CREDITO</t>
  </si>
  <si>
    <t>65919      FUNDOS DE INVESTIMENTO</t>
  </si>
  <si>
    <t>65927      SOCIEDADES DE CAPITALIZACAO</t>
  </si>
  <si>
    <t>65935      GESTAO DE ATIVOS INTANGIVEIS NAO FINANCEIROS</t>
  </si>
  <si>
    <t>65994      OUTRAS ATIVIDADES DE INTERMEDIACAO FINANCEIRA, NAO ESPECIFICADAS ANTERIORMENTE</t>
  </si>
  <si>
    <t>66117      SEGUROS DE VIDA</t>
  </si>
  <si>
    <t>66118      ADMINISTRACAO DE BOLSAS E MERCADOS DE BALCAO ORGANIZADOS</t>
  </si>
  <si>
    <t>66125      SEGUROS NAO-VIDA</t>
  </si>
  <si>
    <t>66126      ATIVIDADES DE INTERMEDIARIOS EM TRANSACOES DE TITULOS, VALORES MOBILIARIOS E MERCADORIAS</t>
  </si>
  <si>
    <t>66133      RESSEGUROS</t>
  </si>
  <si>
    <t>66134      ADMINISTRACAO DE CARTOES DE CREDITO</t>
  </si>
  <si>
    <t>66193      ATIVIDADES AUXILIARES DOS SERVICOS FINANCEIROS NAO ESPECIFICADAS ANTERIORMENTE</t>
  </si>
  <si>
    <t>66214      PREVIDENCIA COMPLEMENTAR FECHADA</t>
  </si>
  <si>
    <t>66215      AVALIACAO DE RISCOS E PERDAS</t>
  </si>
  <si>
    <t>66222      PREVIDENCIA COMPLEMENTAR ABERTA</t>
  </si>
  <si>
    <t>66223      CORRETORES E AGENTES DE SEGUROS, DE PLANOS DE PREVIDENCIA COMPLEMENTAR E DE SAUDE</t>
  </si>
  <si>
    <t>66291      ATIVIDADES AUXILIARES DOS SEGUROS, DA PREVIDENCIA COMPLEMENTAR E DOS PLANOS DE SAUDE NAO ESPECIFICADAS ANTERIORMENTE</t>
  </si>
  <si>
    <t>66303      PLANOS DE SAUDE</t>
  </si>
  <si>
    <t>66304      ATIVIDADES DE ADMINISTRACAO DE FUNDOS POR CONTRATO OU COMISSAO</t>
  </si>
  <si>
    <t>67113      ADMINISTRACAO DE MERCADOS BURSATEIS</t>
  </si>
  <si>
    <t>67121      ATIVIDADES DE INTERMEDIARIOS EM TRANSACOES DE TITULOS E VALORES MOBILIARIOS</t>
  </si>
  <si>
    <t>67199      OUTRAS ATIVIDADES AUXILIARES DA INTERMEDIACAO FINANCEIRA, NAO ESPECIFICADAS ANTERIORMENTE</t>
  </si>
  <si>
    <t>67202      ATIVIDADES AUXILIARES DOS SEGUROS E DA PREVIDENCIA COMPLEMENTAR</t>
  </si>
  <si>
    <t>68102      ATIVIDADES IMOBILIARIAS DE IMOVEIS PROPRIOS</t>
  </si>
  <si>
    <t>68218      INTERMEDIACAO NA COMPRA, VENDA E ALUGUEL DE IMOVEIS</t>
  </si>
  <si>
    <t>68226      GESTAO E ADMINISTRACAO DA PROPRIEDADE IMOBILIARIA</t>
  </si>
  <si>
    <t>69117      ATIVIDADES JURIDICAS, EXCETO CARTORIOS</t>
  </si>
  <si>
    <t>69125      CARTORIOS</t>
  </si>
  <si>
    <t>69206      ATIVIDADES DE CONTABILIDADE, CONSULTORIA E AUDITORIA CONTABIL E TRIBUTARIA</t>
  </si>
  <si>
    <t>70106      INCORPORACAO E COMPRA E VENDA DE IMOVEIS</t>
  </si>
  <si>
    <t>70203      ALUGUEL DE IMOVEIS</t>
  </si>
  <si>
    <t>70204      ATIVIDADES DE CONSULTORIA EM GESTAO EMPRESARIAL</t>
  </si>
  <si>
    <t>70319      CORRETAGEM E AVALIACAO DE IMOVEIS</t>
  </si>
  <si>
    <t>70327      ADMINISTRACAO DE IMOVEIS POR CONTA DE TERCEIROS</t>
  </si>
  <si>
    <t>70408      CONDOMINIOS PREDIAIS</t>
  </si>
  <si>
    <t>71102      ALUGUEL DE AUTOMOVEIS</t>
  </si>
  <si>
    <t>71111      SERVICOS DE ARQUITETURA</t>
  </si>
  <si>
    <t>71120      SERVICOS DE ENGENHARIA</t>
  </si>
  <si>
    <t>71197      ATIVIDADES TECNICAS RELACIONADAS A ARQUITETURA E ENGENHARIA</t>
  </si>
  <si>
    <t>71201      TESTES E ANALISES TECNICAS</t>
  </si>
  <si>
    <t>71218      ALUGUEL DE OUTROS MEIOS DE TRANSPORTE TERRESTRE</t>
  </si>
  <si>
    <t>71226      ALUGUEL DE EMBARCACOES</t>
  </si>
  <si>
    <t>71234      ALUGUEL DE AERONAVES</t>
  </si>
  <si>
    <t>71315      ALUGUEL DE MAQUINAS E EQUIPAMENTOS AGRICOLAS</t>
  </si>
  <si>
    <t>71323      ALUGUEL DE MAQUINAS E EQUIPAMENTOS PARA CONSTRUCAO E ENGENHARIA CIVIL</t>
  </si>
  <si>
    <t>71331      ALUGUEL DE MAQUINAS E EQUIPAMENTOS PARA ESCRITORIOS</t>
  </si>
  <si>
    <t>71390      ALUGUEL DE MAQUINAS E EQUIPAMENTOS DE OUTROS TIPOS, NAO ESPECIFICADOS ANTERIORMENTE</t>
  </si>
  <si>
    <t>71404      ALUGUEL DE OBJETOS PESSOAIS E DOMESTICOS</t>
  </si>
  <si>
    <t>72100      PESQUISA E DESENVOLVIMENTO EXPERIMENTAL EM CIENCIAS FISICAS E NATURAIS</t>
  </si>
  <si>
    <t>72109      CONSULTORIA EM HARDWARE</t>
  </si>
  <si>
    <t>72207      PESQUISA E DESENVOLVIMENTO EXPERIMENTAL EM CIENCIAS SOCIAIS E HUMANAS</t>
  </si>
  <si>
    <t>72214      DESENVOLVIMENTO E EDICAO DE SOFTWARES PRONTOS PARA USO</t>
  </si>
  <si>
    <t>72290      DESENVOLVIMENTO DE SOFTWARES SOB ENCOMENDA E OUTRAS CONSULTORIAS EM SOFTWARE</t>
  </si>
  <si>
    <t>72303      PROCESSAMENTO DE DADOS</t>
  </si>
  <si>
    <t>72400      ATIVIDADES DE BANCO DE DADOS E DISTRIBUICAO ON-LINE DE CONTEUDO ELETRONICO</t>
  </si>
  <si>
    <t>72508      MANUTENCAO E REPARACAO DE MAQUINAS DE ESCRITORIO E DE INFORMATICA</t>
  </si>
  <si>
    <t>72907      OUTRAS ATIVIDADES DE INFORMATICA, NAO ESPECIFICADAS ANTERIORMENTE</t>
  </si>
  <si>
    <t>73105      PESQUISA E DESENVOLVIMENTO DAS CIENCIAS FISICAS E NATURAIS</t>
  </si>
  <si>
    <t>73114      AGENCIAS DE PUBLICIDADE</t>
  </si>
  <si>
    <t>73122      AGENCIAMENTO DE ESPACOS PARA PUBLICIDADE, EXCETO EM VEICULOS DE COMUNICACAO</t>
  </si>
  <si>
    <t>73190      ATIVIDADES DE PUBLICIDADE NAO ESPECIFICADAS ANTERIORMENTE</t>
  </si>
  <si>
    <t>73202      PESQUISA E DESENVOLVIMENTO DAS CIENCIAS SOCIAIS E HUMANAS</t>
  </si>
  <si>
    <t>74102      DESIGN E DECORACAO DE INTERIORES</t>
  </si>
  <si>
    <t>74110      ATIVIDADES JURIDICAS</t>
  </si>
  <si>
    <t>74128      ATIVIDADES DE CONTABILIDADE E AUDITORIA</t>
  </si>
  <si>
    <t>74136      PESQUISAS DE MERCADO E DE OPINIAO PUBLICA</t>
  </si>
  <si>
    <t>74144      GESTAO DE PARTICIPACOES SOCIETARIAS (HOLDINGS)</t>
  </si>
  <si>
    <t>74152      SEDES DE EMPRESAS E UNIDADES ADMINISTRATIVAS LOCAIS</t>
  </si>
  <si>
    <t>74160      ATIVIDADES DE ASSESSORIA EM GESTAO EMPRESARIAL</t>
  </si>
  <si>
    <t>74200      ATIVIDADES FOTOGRAFICAS E SIMILARES</t>
  </si>
  <si>
    <t>74209      SERVICOS DE ARQUITETURA E ENGENHARIA E DE ASSESSORAMENTO TECNICO ESPECIALIZADO</t>
  </si>
  <si>
    <t>74306      ENSAIOS DE MATERIAIS E DE PRODUTOS, ANALISE DE QUALIDADE</t>
  </si>
  <si>
    <t>74403      PUBLICIDADE</t>
  </si>
  <si>
    <t>74500      SELECAO, AGENCIAMENTO E LOCACAO DE MAO-DE-OBRA</t>
  </si>
  <si>
    <t>74608      ATIVIDADES DE INVESTIGACAO, VIGILANCIA E SEGURANCA</t>
  </si>
  <si>
    <t>74705      ATIVIDADES DE IMUNIZACAO, HIGIENIZACAO E DE LIMPEZA EM PREDIOS E EM DOMICILIOS</t>
  </si>
  <si>
    <t>74901      ATIVIDADES PROFISSIONAIS, CIENTIFICAS E TECNICAS NAO ESPECIFICADAS ANTERIORMENTE</t>
  </si>
  <si>
    <t>74918      ATIVIDADES FOTOGRAFICAS</t>
  </si>
  <si>
    <t>74926      ATIVIDADES DE ENVASAMENTO E EMPACOTAMENTO, POR CONTA DE TERCEIROS</t>
  </si>
  <si>
    <t>74993      OUTRAS ATIVIDADES DE SERVICOS PRESTADOS PRINCIPALMENTE AS EMPRESAS, NAO ESPECIFICADAS ANTERIORMENTE</t>
  </si>
  <si>
    <t>75001      ATIVIDADES VETERINARIAS</t>
  </si>
  <si>
    <t>75116      ADMINISTRACAO PUBLICA EM GERAL</t>
  </si>
  <si>
    <t>75124      REGULACAO DAS ATIVIDADES SOCIAIS E CULTURAIS</t>
  </si>
  <si>
    <t>75132      REGULACAO DAS ATIVIDADES ECONOMICAS</t>
  </si>
  <si>
    <t>75140      ATIVIDADES DE APOIO A ADMINISTRACAO PUBLICA</t>
  </si>
  <si>
    <t>75213      RELACOES EXTERIORES</t>
  </si>
  <si>
    <t>75221      DEFESA</t>
  </si>
  <si>
    <t>75230      JUSTICA</t>
  </si>
  <si>
    <t>75248      SEGURANCA E ORDEM PUBLICA</t>
  </si>
  <si>
    <t>75256      DEFESA CIVIL</t>
  </si>
  <si>
    <t>75302      SEGURIDADE SOCIAL</t>
  </si>
  <si>
    <t>77110      LOCACAO DE AUTOMOVEIS SEM CONDUTOR</t>
  </si>
  <si>
    <t>77195      LOCACAO DE MEIOS DE TRANSPORTE, EXCETO AUTOMOVEIS, SEM CONDUTOR</t>
  </si>
  <si>
    <t>77217      ALUGUEL DE EQUIPAMENTOS RECREATIVOS E ESPORTIVOS</t>
  </si>
  <si>
    <t>77225      ALUGUEL DE FITAS DE VIDEO, DVDS E SIMILARES</t>
  </si>
  <si>
    <t>77233      ALUGUEL DE OBJETOS DO VESTUARIO, JOIAS E ACESSORIOS</t>
  </si>
  <si>
    <t>77292      ALUGUEL DE OBJETOS PESSOAIS E DOMESTICOS NAO ESPECIFICADOS ANTERIORMENTE</t>
  </si>
  <si>
    <t>77314      ALUGUEL DE MAQUINAS E EQUIPAMENTOS AGRICOLAS SEM OPERADOR</t>
  </si>
  <si>
    <t>77322      ALUGUEL DE MAQUINAS E EQUIPAMENTOS PARA CONSTRUCAO SEM OPERADOR</t>
  </si>
  <si>
    <t>77331      ALUGUEL DE MAQUINAS E EQUIPAMENTOS PARA ESCRITORIO</t>
  </si>
  <si>
    <t>77390      ALUGUEL DE MAQUINAS E EQUIPAMENTOS NAO ESPECIFICADOS ANTERIORMENTE</t>
  </si>
  <si>
    <t>77403      GESTAO DE ATIVOS INTANGIVEIS NAO-FINANCEIROS</t>
  </si>
  <si>
    <t>78108      SELECAO E AGENCIAMENTO DE MAO-DE-OBRA</t>
  </si>
  <si>
    <t>78205      LOCACAO DE MAO-DE-OBRA TEMPORARIA</t>
  </si>
  <si>
    <t>78302      FORNECIMENTO E GESTAO DE RECURSOS HUMANOS PARA TERCEIROS</t>
  </si>
  <si>
    <t>79112      AGENCIAS DE VIAGENS</t>
  </si>
  <si>
    <t>79121      OPERADORES TURISTICOS</t>
  </si>
  <si>
    <t>79902      SERVICOS DE RESERVAS E OUTROS SERVICOS DE TURISMO NAO ESPECIFICADOS ANTERIORMENTE</t>
  </si>
  <si>
    <t>80111      ATIVIDADES DE VIGILANCIA E SEGURANCA PRIVADA</t>
  </si>
  <si>
    <t>80129      ATIVIDADES DE TRANSPORTE DE VALORES</t>
  </si>
  <si>
    <t>80136      EDUCACAO INFANTIL-CRECHE</t>
  </si>
  <si>
    <t>80144      EDUCACAO INFANTIL-PRE-ESCOLA</t>
  </si>
  <si>
    <t>80152      ENSINO FUNDAMENTAL</t>
  </si>
  <si>
    <t>80200      ATIVIDADES DE MONITORAMENTO DE SISTEMAS DE SEGURANCA</t>
  </si>
  <si>
    <t>80209      ENSINO MEDIO</t>
  </si>
  <si>
    <t>80307      ATIVIDADES DE INVESTIGACAO PARTICULAR</t>
  </si>
  <si>
    <t>80314      EDUCACAO SUPERIOR - GRADUACAO</t>
  </si>
  <si>
    <t>80322      EDUCACAO SUPERIOR - GRADUACAO E POS-GRADUACAO</t>
  </si>
  <si>
    <t>80330      EDUCACAO SUPERIOR - POS-GRADUACAO E EXTENSAO</t>
  </si>
  <si>
    <t>80969      EDUCACAO PROFISSIONAL DE NIVEL TECNICO</t>
  </si>
  <si>
    <t>80977      EDUCACAO PROFISSIONAL DE NIVEL TECNOLOGICO</t>
  </si>
  <si>
    <t>80993      OUTRAS ATIVIDADES DE ENSINO</t>
  </si>
  <si>
    <t>81117      SERVICOS COMBINADOS PARA APOIO A EDIFICIOS, EXCETO CONDOMINIOS PREDIAIS</t>
  </si>
  <si>
    <t>81214      LIMPEZA EM PREDIOS E EM DOMICILIOS</t>
  </si>
  <si>
    <t>81222      IMUNIZACAO E CONTROLE DE PRAGAS URBANAS</t>
  </si>
  <si>
    <t>81290      ATIVIDADES DE LIMPEZA NAO ESPECIFICADAS ANTERIORMENTE</t>
  </si>
  <si>
    <t>81303      ATIVIDADES PAISAGISTICAS</t>
  </si>
  <si>
    <t>82113      SERVICOS COMBINADOS DE ESCRITORIO E APOIO ADMINISTRATIVO</t>
  </si>
  <si>
    <t>82199      FOTOCOPIAS, PREPARACAO DE DOCUMENTOS E OUTROS SERVICOS ESPECIALIZADOS DE APOIO ADMINISTRATIVO</t>
  </si>
  <si>
    <t>82202      ATIVIDADES DE TELEATENDIMENTO</t>
  </si>
  <si>
    <t>82300      ATIVIDADES DE ORGANIZACAO DE EVENTOS, EXCETO CULTURAIS E ESPORTIVOS</t>
  </si>
  <si>
    <t>82911      ATIVIDADES DE COBRANCA E INFORMACOES CADASTRAIS</t>
  </si>
  <si>
    <t>82920      ENVASAMENTO E EMPACOTAMENTO SOB CONTRATO</t>
  </si>
  <si>
    <t>82997      ATIVIDADES DE SERVICOS PRESTADOS PRINCIPALMENTE AS EMPRESAS NAO ESPECIFICADAS ANTERIORMENTE</t>
  </si>
  <si>
    <t>84124      REGULACAO DAS ATIVIDADES DE SAUDE, EDUCACAO, SERVICOS CULTURAIS E OUTROS SERVICOS SOCIAIS</t>
  </si>
  <si>
    <t>84302      SEGURIDADE SOCIAL OBRIGATORIA</t>
  </si>
  <si>
    <t>85111      ATIVIDADES DE ATENDIMENTO HOSPITALAR</t>
  </si>
  <si>
    <t>85112      EDUCACAO INFANTIL - CRECHE</t>
  </si>
  <si>
    <t>85120      ATIVIDADES DE ATENDIMENTO A URGENCIAS E EMERGENCIAS</t>
  </si>
  <si>
    <t>85121      EDUCACAO INFANTIL - PRE-ESCOLA</t>
  </si>
  <si>
    <t>85138      ATIVIDADES DE ATENCAO AMBULATORIAL</t>
  </si>
  <si>
    <t>85146      ATIVIDADES DE SERVICOS DE COMPLEMENTACAO DIAGNOSTICA OU TERAPEUTICA</t>
  </si>
  <si>
    <t>85154      ATIVIDADES DE OUTROS PROFISSIONAIS DA AREA DE SAUDE</t>
  </si>
  <si>
    <t>85162      OUTRAS ATIVIDADES RELACIONADAS COM A ATENCAO A SAUDE</t>
  </si>
  <si>
    <t>85200      SERVICOS VETERINARIOS</t>
  </si>
  <si>
    <t>85316      SERVICOS SOCIAIS COM ALOJAMENTO</t>
  </si>
  <si>
    <t>85324      SERVICOS SOCIAIS SEM ALOJAMENTO</t>
  </si>
  <si>
    <t>85503      ATIVIDADES DE APOIO A EDUCACAO</t>
  </si>
  <si>
    <t>85911      ENSINO DE ESPORTES</t>
  </si>
  <si>
    <t>85929      ENSINO DE ARTE E CULTURA</t>
  </si>
  <si>
    <t>85937      ENSINO DE IDIOMAS</t>
  </si>
  <si>
    <t>85996      ATIVIDADES DE ENSINO NAO ESPECIFICADAS ANTERIORMENTE</t>
  </si>
  <si>
    <t>86216      SERVICOS MOVEIS DE ATENDIMENTO A URGENCIAS</t>
  </si>
  <si>
    <t>86224      SERVICOS DE REMOCAO DE PACIENTES, EXCETO OS SERVICOS MOVEIS DE ATENDIMENTO A URGENCIAS</t>
  </si>
  <si>
    <t>86305      ATIVIDADES DE ATENCAO AMBULATORIAL EXECUTADAS POR MEDICOS E ODONTOLOGOS</t>
  </si>
  <si>
    <t>86402      ATIVIDADES DE SERVICOS DE COMPLEMENTACAO DIAGNOSTICA E TERAPEUTICA</t>
  </si>
  <si>
    <t>86500      ATIVIDADES DE PROFISSIONAIS DA AREA DE SAUDE, EXCETO MEDICOS E ODONTOLOGOS</t>
  </si>
  <si>
    <t>86607      ATIVIDADES DE APOIO A GESTAO DE SAUDE</t>
  </si>
  <si>
    <t>86909      ATIVIDADES DE ATENCAO A SAUDE HUMANA NAO ESPECIFICADAS ANTERIORMENTE</t>
  </si>
  <si>
    <t>87115      ATIVIDADES DE ASSISTENCIA A IDOSOS, DEFICIENTES FISICOS, IMUNODEPRIMIDOS E CONVALESCENTES PRESTADAS EM RESIDENCIAS COLETIVAS E PARTICULARES</t>
  </si>
  <si>
    <t>87123      ATIVIDADES DE FORNECIMENTO DE INFRA-ESTRUTURA DE APOIO E ASSISTENCIA A PACIENTE NO DOMICILIO</t>
  </si>
  <si>
    <t>87204      ATIVIDADES DE ASSISTENCIA PSICOSSOCIAL E A SAUDE A PORTADORES DE DISTURBIOS PSIQUICOS, DEFICIENCIA MENTAL E DEPENDENCIA QUIMICA</t>
  </si>
  <si>
    <t>87301      ATIVIDADES DE ASSISTENCIA SOCIAL PRESTADAS EM RESIDENCIAS COLETIVAS E PARTICULARES</t>
  </si>
  <si>
    <t>88006      SERVICOS DE ASSISTENCIA SOCIAL SEM ALOJAMENTO</t>
  </si>
  <si>
    <t>90000      LIMPEZA URBANA E ESGOTO E ATIVIDADES RELACIONADAS</t>
  </si>
  <si>
    <t>90019      ARTES CENICAS, ESPETACULOS E ATIVIDADES COMPLEMENTARES</t>
  </si>
  <si>
    <t>90027      CRIACAO ARTISTICA</t>
  </si>
  <si>
    <t>90035      GESTAO DE ESPACOS PARA ARTES CENICAS, ESPETACULOS E OUTRAS ATIVIDADES ARTISTICAS</t>
  </si>
  <si>
    <t>91023      ATIVIDADES DE MUSEUS E DE EXPLORACAO, RESTAURACAO ARTISTICA E CONSERVACAO DE LUGARES E PREDIOS HISTORICOS E ATRACOES SIMILARES</t>
  </si>
  <si>
    <t>91031      ATIVIDADES DE JARDINS BOTANICOS, ZOOLOGICOS, PARQUES NACIONAIS, RESERVAS ECOLOGICAS E AREAS DE PROTECAO AMBIENTAL</t>
  </si>
  <si>
    <t>91111      ATIVIDADES DE ORGANIZACOES EMPRESARIAIS E PATRONAIS</t>
  </si>
  <si>
    <t>91120      ATIVIDADES DE ORGANIZACOES PROFISSIONAIS</t>
  </si>
  <si>
    <t>91200      ATIVIDADES DE ORGANIZACOES SINDICAIS</t>
  </si>
  <si>
    <t>91910      ATIVIDADES DE ORGANIZACOES RELIGIOSAS</t>
  </si>
  <si>
    <t>91928      ATIVIDADES DE ORGANIZACOES POLITICAS</t>
  </si>
  <si>
    <t>91995      OUTRAS ATIVIDADES ASSOCIATIVAS, NAO ESPECIFICADAS ANTERIORMENTE</t>
  </si>
  <si>
    <t>92003      ATIVIDADES DE EXPLORACAO DE JOGOS DE AZAR E APOSTAS</t>
  </si>
  <si>
    <t>92118      PRODUCAO DE FILMES CINEMATOGRAFICOS E FITAS DE VIDEO</t>
  </si>
  <si>
    <t>92126      DISTRIBUICAO DE FILMES E DE VIDEOS</t>
  </si>
  <si>
    <t>92134      PROJECAO DE FILMES E DE VIDEOS</t>
  </si>
  <si>
    <t>92215      ATIVIDADES DE RADIO</t>
  </si>
  <si>
    <t>92223      ATIVIDADES DE TELEVISAO</t>
  </si>
  <si>
    <t>92312      ATIVIDADES DE TEATRO, MUSICA E OUTRAS ATIVIDADES ARTISTICAS E LITERARIAS</t>
  </si>
  <si>
    <t>92320      GESTAO DE SALAS DE ESPETACULOS</t>
  </si>
  <si>
    <t>92398      OUTRAS ATIVIDADES DE ESPETACULOS, NAO ESPECIFICADAS ANTERIORMENTE</t>
  </si>
  <si>
    <t>92401      ATIVIDADES DE AGENCIAS DE NOTICIAS</t>
  </si>
  <si>
    <t>92517      ATIVIDADES DE BIBLIOTECAS E ARQUIVOS</t>
  </si>
  <si>
    <t>92525      ATIVIDADES DE MUSEUS E DE CONSERVACAO DO PATRIMONIO HISTORICO</t>
  </si>
  <si>
    <t>92533      ATIVIDADES DE JARDINS BOTANICOS, ZOOLOGICOS, PARQUES NACIONAIS E RESERVAS ECOLOGICAS</t>
  </si>
  <si>
    <t>92614      ATIVIDADES DESPORTIVAS</t>
  </si>
  <si>
    <t>92622      OUTRAS ATIVIDADES RELACIONADAS AO LAZER</t>
  </si>
  <si>
    <t>93017      LAVANDERIAS E TINTURARIAS</t>
  </si>
  <si>
    <t>93025      CABELEIREIROS E OUTROS TRATAMENTOS DE BELEZA</t>
  </si>
  <si>
    <t>93033      ATIVIDADES FUNERARIAS E SERVICOS RELACIONADOS</t>
  </si>
  <si>
    <t>93041      ATIVIDADES DE MANUTENCAO DO FISICO CORPORAL</t>
  </si>
  <si>
    <t>93092      OUTRAS ATIVIDADES DE SERVICOS PESSOAIS, NAO ESPECIFICADAS ANTERIORMENTE</t>
  </si>
  <si>
    <t>93115      GESTAO DE INSTALACOES DE ESPORTES</t>
  </si>
  <si>
    <t>93123      CLUBES SOCIAIS, ESPORTIVOS E SIMILARES</t>
  </si>
  <si>
    <t>93131      ATIVIDADES DE CONDICIONAMENTO FISICO</t>
  </si>
  <si>
    <t>93191      ATIVIDADES ESPORTIVAS NAO ESPECIFICADAS ANTERIORMENTE</t>
  </si>
  <si>
    <t>93212      PARQUES DE DIVERSAO E PARQUES TEMATICOS</t>
  </si>
  <si>
    <t>93298      ATIVIDADES DE RECREACAO E LAZER NAO ESPECIFICADAS ANTERIORMENTE</t>
  </si>
  <si>
    <t>94111      ATIVIDADES DE ORGANIZACOES ASSOCIATIVAS PATRONAIS E EMPRESARIAIS</t>
  </si>
  <si>
    <t>94120      ATIVIDADES DE ORGANIZACOES ASSOCIATIVAS PROFISSIONAIS</t>
  </si>
  <si>
    <t>94308      ATIVIDADES DE ASSOCIACOES DE DEFESA DE DIREITOS SOCIAIS</t>
  </si>
  <si>
    <t>94936      ATIVIDADES DE ORGANIZACOES ASSOCIATIVAS LIGADAS A CULTURA E A ARTE</t>
  </si>
  <si>
    <t>94995      ATIVIDADES ASSOCIATIVAS NAO ESPECIFICADAS ANTERIORMENTE</t>
  </si>
  <si>
    <t>95001      SERVICOS DOMESTICOS</t>
  </si>
  <si>
    <t>95118      REPARACAO E MANUTENCAO DE COMPUTADORES E DE EQUIPAMENTOS PERIFERICOS</t>
  </si>
  <si>
    <t>95126      REPARACAO E MANUTENCAO DE EQUIPAMENTOS DE COMUNICACAO</t>
  </si>
  <si>
    <t>95215      REPARACAO E MANUTENCAO DE EQUIPAMENTOS ELETROELETRONICOS DE USO PESSOAL E DOMESTICO</t>
  </si>
  <si>
    <t>95291      REPARACAO E MANUTENCAO DE OBJETOS E EQUIPAMENTOS PESSOAIS E DOMESTICOS NAO ESPECIFICADOS ANTERIORMENTE</t>
  </si>
  <si>
    <t>96017      LAVANDERIAS, TINTURARIAS E TOALHEIROS</t>
  </si>
  <si>
    <t>96025      CABELEIREIROS E OUTRAS ATIVIDADES DE TRATAMENTO DE BELEZA</t>
  </si>
  <si>
    <t>96092      ATIVIDADES DE SERVICOS PESSOAIS NAO ESPECIFICADAS ANTERIORMENTE</t>
  </si>
  <si>
    <t>99008      ORGANISMOS INTERNACIONAIS E OUTRAS INSTITUICOES EXTRATERRITORIAIS</t>
  </si>
  <si>
    <t>214370 TECNOLOGO EM TELECOMUNICACOES</t>
  </si>
  <si>
    <t>214405 ENGENHEIRO MECANICO</t>
  </si>
  <si>
    <t>214410 ENGENHEIRO MECANICO AUTOMOTIVO</t>
  </si>
  <si>
    <t>214415 ENGENHEIRO MECANICO (ENERGIA NUCLEAR)</t>
  </si>
  <si>
    <t>214420 ENGENHEIRO MECANICO INDUSTRIAL</t>
  </si>
  <si>
    <t>214425 ENGENHEIRO AERONAUTICO</t>
  </si>
  <si>
    <t>214430 ENGENHEIRO NAVAL</t>
  </si>
  <si>
    <t>214435 TECNOLOGO EM FABRICACAO MECANICA</t>
  </si>
  <si>
    <t>214505 ENGENHEIRO QUIMICO</t>
  </si>
  <si>
    <t>214510 ENGENHEIRO QUIMICO (INDUSTRIA QUIMICA)</t>
  </si>
  <si>
    <t>214515 ENGENHEIRO QUIMICO (MINERACAO, METALURGIA, SIDERURGIA, CIMENTEIRA E CERAMICA)</t>
  </si>
  <si>
    <t>214520 ENGENHEIRO QUIMICO (PAPEL E CELULOSE)</t>
  </si>
  <si>
    <t>214525 ENGENHEIRO QUIMICO (PETROLEO E BORRACHA)</t>
  </si>
  <si>
    <t>214530 ENGENHEIRO QUIMICO (UTILIDADES E MEIO AMBIENTE)</t>
  </si>
  <si>
    <t>214535 TECNOLOGO EM PRODUCAO SULCROALCOOLEIRA</t>
  </si>
  <si>
    <t>214605 ENGENHEIRO DE MATERIAIS</t>
  </si>
  <si>
    <t>214610 ENGENHEIRO METALURGISTA</t>
  </si>
  <si>
    <t>214615 TECNOLOGO EM METALURGIA</t>
  </si>
  <si>
    <t>214705 ENGENHEIRO DE MINAS</t>
  </si>
  <si>
    <t>214710 ENGENHEIRO DE MINAS (BENEFICIAMENTO)</t>
  </si>
  <si>
    <t>214715 ENGENHEIRO DE MINAS (LAVRA A CEU ABERTO)</t>
  </si>
  <si>
    <t>214720 ENGENHEIRO DE MINAS (LAVRA SUBTERRANEA)</t>
  </si>
  <si>
    <t>214725 ENGENHEIRO DE MINAS (PESQUISA MINERAL)</t>
  </si>
  <si>
    <t>214730 ENGENHEIRO DE MINAS (PLANEJAMENTO)</t>
  </si>
  <si>
    <t>214735 ENGENHEIRO DE MINAS (PROCESSO)</t>
  </si>
  <si>
    <t>214740 ENGENHEIRO DE MINAS (PROJETO)</t>
  </si>
  <si>
    <t>214745 TECNOLOGO EM PETROLEO E GAS</t>
  </si>
  <si>
    <t>214750 TECNOLOGO EM ROCHAS ORNAMENTAIS</t>
  </si>
  <si>
    <t>214805 ENGENHEIRO AGRIMENSOR</t>
  </si>
  <si>
    <t>214810 ENGENHEIRO CARTOGRAFO</t>
  </si>
  <si>
    <t>214905 ENGENHEIRO DE PRODUCAO</t>
  </si>
  <si>
    <t>214910 ENGENHEIRO DE CONTROLE DE QUALIDADE</t>
  </si>
  <si>
    <t>214915 ENGENHEIRO DE SEGURANCA DO TRABALHO</t>
  </si>
  <si>
    <t>214920 ENGENHEIRO DE RISCOS</t>
  </si>
  <si>
    <t>214925 ENGENHEIRO DE TEMPOS E MOVIMENTOS</t>
  </si>
  <si>
    <t>214930 TECNOLOGO EM PRODUCAO INDUSTRIAL</t>
  </si>
  <si>
    <t>214935 TECNOLOGO EM SEGURANCA DO TRABALHO</t>
  </si>
  <si>
    <t>215105 AGENTE DE MANOBRA E DOCAGEM</t>
  </si>
  <si>
    <t>215110 CAPITAO DE MANOBRA DA MARINHA MERCANTE</t>
  </si>
  <si>
    <t>215115 COMANDANTE DA MARINHA MERCANTE</t>
  </si>
  <si>
    <t>215120 COORDENADOR DE OPERACOES DE COMBATE A POLUICAO NO MEIO AQUAVIARIO</t>
  </si>
  <si>
    <t>215125 IMEDIATO DA MARINHA MERCANTE</t>
  </si>
  <si>
    <t>215130 INSPETOR DE TERMINAL</t>
  </si>
  <si>
    <t>215135 INSPETOR NAVAL</t>
  </si>
  <si>
    <t>215140 OFICIAL DE QUARTO DE NAVEGACAO DA MARINHA MERCANTE</t>
  </si>
  <si>
    <t>215145 PRATICO DE PORTOS DA MARINHA MERCANTE</t>
  </si>
  <si>
    <t>215150 VISTORIADOR NAVAL</t>
  </si>
  <si>
    <t>215205 OFICIAL SUPERIOR DE MAQUINAS DA MARINHA MERCANTE</t>
  </si>
  <si>
    <t>215210 PRIMEIRO OFICIAL DE MAQUINAS DA MARINHA MERCANTE</t>
  </si>
  <si>
    <t>215215 SEGUNDO OFICIAL DE MAQUINAS DA MARINHA MERCANTE</t>
  </si>
  <si>
    <t>215220 SUPERINTENDENTE TECNICO NO TRANSPORTE AQUAVIARIO</t>
  </si>
  <si>
    <t>215305 PILOTO DE AERONAVES</t>
  </si>
  <si>
    <t>215310 PILOTO DE ENSAIOS EM VOO</t>
  </si>
  <si>
    <t>215315 INSTRUTOR DE VOO</t>
  </si>
  <si>
    <t>221105 BIOLOGO</t>
  </si>
  <si>
    <t>221205 BIOMEDICO</t>
  </si>
  <si>
    <t>222105 ENGENHEIRO AGRICOLA</t>
  </si>
  <si>
    <t>222110 ENGENHEIRO AGRONOMO</t>
  </si>
  <si>
    <t>222115 ENGENHEIRO DE PESCA</t>
  </si>
  <si>
    <t>222120 ENGENHEIRO FLORESTAL</t>
  </si>
  <si>
    <t>222205 ENGENHEIRO DE ALIMENTOS</t>
  </si>
  <si>
    <t>222215 TECNOLOGO EM ALIMENTOS</t>
  </si>
  <si>
    <t>223101 MEDICO ACUPUNTURISTA</t>
  </si>
  <si>
    <t>223102 MEDICO ALERGISTA E IMUNOLOGISTA</t>
  </si>
  <si>
    <t>223103 MEDICO ANATOMOPATOLOGISTA</t>
  </si>
  <si>
    <t>223104 MEDICO ANESTESIOLOGISTA</t>
  </si>
  <si>
    <t>223105 MEDICO ANGIOLOGISTA</t>
  </si>
  <si>
    <t>223106 MEDICO CARDIOLOGISTA</t>
  </si>
  <si>
    <t>223107 MEDICO CIRURGIAO CARDIOVASCULAR</t>
  </si>
  <si>
    <t>223108 MEDICO CIRURGIAO DE CABECA E PESCOCO</t>
  </si>
  <si>
    <t>223109 MEDICO CIRURGIAO DO APARELHO DIGESTIVO</t>
  </si>
  <si>
    <t>223110 MEDICO CIRURGIAO GERAL</t>
  </si>
  <si>
    <t>223111 MEDICO CIRURGIAO PEDIATRICO</t>
  </si>
  <si>
    <t>223112 MEDICO CIRURGIAO PLASTICO</t>
  </si>
  <si>
    <t>223113 MEDICO CIRURGIAO TORACICO</t>
  </si>
  <si>
    <t>223114 MEDICO CITOPATOLOGISTA</t>
  </si>
  <si>
    <t>223115 MEDICO CLINICO</t>
  </si>
  <si>
    <t>223116 MEDICO DE SAUDE DA FAMILIA</t>
  </si>
  <si>
    <t>223117 MEDICO DERMATOLOGISTA</t>
  </si>
  <si>
    <t>223118 MEDICO DO TRABALHO</t>
  </si>
  <si>
    <t>223119 MEDICO EM ELETROENCEFALOGRAFIA</t>
  </si>
  <si>
    <t>223120 MEDICO EM ENDOSCOPIA</t>
  </si>
  <si>
    <t>223121 MEDICO EM MEDICINA DE TRAFEGO</t>
  </si>
  <si>
    <t>223122 MEDICO EM MEDICINA INTENSIVA</t>
  </si>
  <si>
    <t>223123 MEDICO EM MEDICINA NUCLEAR</t>
  </si>
  <si>
    <t>223124 MEDICO EM RADIOLOGIA E DIAGNOSTICO POR IMAGEM</t>
  </si>
  <si>
    <t>223125 MEDICO ENDOCRINOLOGISTA E METABOLOGISTA</t>
  </si>
  <si>
    <t>223126 MEDICO FISIATRA</t>
  </si>
  <si>
    <t>223127 MEDICO FONIATRA</t>
  </si>
  <si>
    <t>223128 MEDICO GASTROENTEROLOGISTA</t>
  </si>
  <si>
    <t>223129 MEDICO GENERALISTA</t>
  </si>
  <si>
    <t>223130 MEDICO GENETICISTA</t>
  </si>
  <si>
    <t>223131 MEDICO GERIATRA</t>
  </si>
  <si>
    <t>223132 MEDICO GINECOLOGISTA E OBSTETRA</t>
  </si>
  <si>
    <t>223133 MEDICO HEMATOLOGISTA</t>
  </si>
  <si>
    <t>223134 MEDICO HEMOTERAPEUTA</t>
  </si>
  <si>
    <t>223135 MEDICO HOMEOPATA</t>
  </si>
  <si>
    <t>223136 MEDICO INFECTOLOGISTA</t>
  </si>
  <si>
    <t>223137 MEDICO LEGISTA</t>
  </si>
  <si>
    <t>223138 MEDICO MASTOLOGISTA</t>
  </si>
  <si>
    <t>223139 MEDICO NEFROLOGISTA</t>
  </si>
  <si>
    <t>223140 MEDICO NEUROCIRURGIAO</t>
  </si>
  <si>
    <t>223141 MEDICO NEUROFISIOLOGISTA</t>
  </si>
  <si>
    <t>223142 MEDICO NEUROLOGISTA</t>
  </si>
  <si>
    <t>223143 MEDICO NUTROLOGISTA</t>
  </si>
  <si>
    <t>223144 MEDICO OFTALMOLOGISTA</t>
  </si>
  <si>
    <t>223145 MEDICO ONCOLOGISTA</t>
  </si>
  <si>
    <t>223146 MEDICO ORTOPEDISTA E TRAUMATOLOGISTA</t>
  </si>
  <si>
    <t>223147 MEDICO OTORRINOLARINGOLOGISTA</t>
  </si>
  <si>
    <t>223148 MEDICO PATOLOGISTA CLINICO</t>
  </si>
  <si>
    <t>223149 MEDICO PEDIATRA</t>
  </si>
  <si>
    <t>223150 MEDICO PERITO</t>
  </si>
  <si>
    <t>223151 MEDICO PNEUMOLOGISTA</t>
  </si>
  <si>
    <t>223152 MEDICO PROCTOLOGISTA</t>
  </si>
  <si>
    <t>223153 MEDICO PSIQUIATRA</t>
  </si>
  <si>
    <t>223154 MEDICO RADIOTERAPEUTA</t>
  </si>
  <si>
    <t>223155 MEDICO REUMATOLOGISTA</t>
  </si>
  <si>
    <t>223156 MEDICO SANITARISTA</t>
  </si>
  <si>
    <t>223157 MEDICO UROLOGISTA</t>
  </si>
  <si>
    <t>2231A1 MEDICO BRONCOESOFALOGISTA</t>
  </si>
  <si>
    <t>2231A2 MEDICO HANSENOLOGISTA</t>
  </si>
  <si>
    <t>2231F3 MEDICO CIRURGIAO VASCULAR</t>
  </si>
  <si>
    <t>2231F6 MEDICO CANCEROLOGISTA CLINICO</t>
  </si>
  <si>
    <t>2231F7 MEDICO EM MEDICINA DE FAMILIA E COMUNIDADE</t>
  </si>
  <si>
    <t>2231F8 MEDICO EM MEDICINA PREVENTIVA E SOCIAL</t>
  </si>
  <si>
    <t>2231F9 MEDICO RESIDENTE</t>
  </si>
  <si>
    <t>2231G1 MEDICO CARDIOLOGISTA INTERVENCIONISTA</t>
  </si>
  <si>
    <t>223204 CIRURGIAO DENTISTA - AUDITOR</t>
  </si>
  <si>
    <t>223208 CIRURGIAO DENTISTA - CLINICO GERAL</t>
  </si>
  <si>
    <t>223212 CIRURGIAO DENTISTA - ENDODONTISTA</t>
  </si>
  <si>
    <t>223216 CIRURGIAO DENTISTA - EPIDEMIOLOGISTA</t>
  </si>
  <si>
    <t>223220 CIRURGIAO DENTISTA - ESTOMATOLOGISTA</t>
  </si>
  <si>
    <t>223224 CIRURGIAO DENTISTA - IMPLANTODONTISTA</t>
  </si>
  <si>
    <t>223228 CIRURGIAO DENTISTA - ODONTOGERIATRA</t>
  </si>
  <si>
    <t>223232 CIRURGIAO DENTISTA - ODONTOLOGISTA LEGAL</t>
  </si>
  <si>
    <t>223236 CIRURGIAO DENTISTA - ODONTOPEDIATRA</t>
  </si>
  <si>
    <t>223240 CIRURGIAO DENTISTA - ORTOPEDISTA E ORTODONTISTA</t>
  </si>
  <si>
    <t>223244 CIRURGIAO DENTISTA - PATOLOGISTA BUCAL</t>
  </si>
  <si>
    <t>223248 CIRURGIAO DENTISTA - PERIODONTISTA</t>
  </si>
  <si>
    <t>223252 CIRURGIAO DENTISTA - PROTESIOLOGO BUCOMAXILOFACIAL</t>
  </si>
  <si>
    <t>223256 CIRURGIAO DENTISTA - PROTESISTA</t>
  </si>
  <si>
    <t>223260 CIRURGIAO DENTISTA - RADIOLOGISTA</t>
  </si>
  <si>
    <t>223264 CIRURGIAO DENTISTA - REABILITADOR ORAL</t>
  </si>
  <si>
    <t>223268 CIRURGIAO DENTISTA - TRAUMATOLOGISTA BUCOMAXILOFACIAL</t>
  </si>
  <si>
    <t>223272 CIRURGIAO DENTISTA DE SAUDE COLETIVA</t>
  </si>
  <si>
    <t>223276 CIRURGIAO DENTISTA - ODONTOLOGIA DO TRABALHO</t>
  </si>
  <si>
    <t>223280 CIRURGIAO DENTISTA - DENTISTICA</t>
  </si>
  <si>
    <t>223284 CIRURGIAO DENTISTA - DISFUNCAO TEMPOROMANDIBULAR E DOR OROFACIAL</t>
  </si>
  <si>
    <t>223288 CIRURGIAO DENTISTA - ODONTOLOGIA PARA PACIENTES COM NECESSIDADES ESPECIAIS</t>
  </si>
  <si>
    <t>223293 CIRURGIAO-DENTISTA DA ESTRATEGIA DE SAUDE DA FAMILIA</t>
  </si>
  <si>
    <t>2232B1 CIRURGIAO DENTISTA DE SAUDE DA FAMILIA</t>
  </si>
  <si>
    <t>223305 MEDICO VETERINARIO</t>
  </si>
  <si>
    <t>223310 ZOOTECNISTA</t>
  </si>
  <si>
    <t>223405 FARMACEUTICO</t>
  </si>
  <si>
    <t>223410 FARMACEUTICO BIOQUIMICO</t>
  </si>
  <si>
    <t>223415 FARMACEUTICO ANALISTA CLINICO</t>
  </si>
  <si>
    <t>223420 FARMACEUTICO DE ALIMENTOS</t>
  </si>
  <si>
    <t>223425 FARMACEUTICO PRATICAS INTEGRATIVAS E COMPLEMENTARES</t>
  </si>
  <si>
    <t>223430 FARMACEUTICO EM SAUDE PUBLICA</t>
  </si>
  <si>
    <t>223435 FARMACEUTICO INDUSTRIAL</t>
  </si>
  <si>
    <t>223440 FARMACEUTICO TOXICOLOGISTA</t>
  </si>
  <si>
    <t>223445 FARMACEUTICO HOSPITALAR E CLINICO</t>
  </si>
  <si>
    <t>223505 ENFERMEIRO</t>
  </si>
  <si>
    <t>223510 ENFERMEIRO AUDITOR</t>
  </si>
  <si>
    <t>223515 ENFERMEIRO DE BORDO</t>
  </si>
  <si>
    <t>223520 ENFERMEIRO DE CENTRO CIRURGICO</t>
  </si>
  <si>
    <t>223525 ENFERMEIRO DE TERAPIA INTENSIVA</t>
  </si>
  <si>
    <t>223530 ENFERMEIRO DO TRABALHO</t>
  </si>
  <si>
    <t>223535 ENFERMEIRO NEFROLOGISTA</t>
  </si>
  <si>
    <t>223540 ENFERMEIRO NEONATOLOGISTA</t>
  </si>
  <si>
    <t>223545 ENFERMEIRO OBSTETRICO</t>
  </si>
  <si>
    <t>223550 ENFERMEIRO PSIQUIATRICO</t>
  </si>
  <si>
    <t>223555 ENFERMEIRO PUERICULTOR E PEDIATRICO</t>
  </si>
  <si>
    <t>223560 ENFERMEIRO SANITARISTA</t>
  </si>
  <si>
    <t>223565 ENFERMEIRO DA ESTRATEGIA DE SAUDE DA FAMILIA</t>
  </si>
  <si>
    <t>223570 PERFUSIONISTA</t>
  </si>
  <si>
    <t>2235C1 ENFERMEIRO SAUDE DA FAMILIA</t>
  </si>
  <si>
    <t>2235C2 ENFERMEIRO DA ESTRATEGIA DE AGENTE COMUNITARIO DE SAUDE</t>
  </si>
  <si>
    <t>223605 FISIOTERAPEUTA</t>
  </si>
  <si>
    <t>223610 FONOAUDIOLOGO</t>
  </si>
  <si>
    <t>223615 ORTOPTISTA</t>
  </si>
  <si>
    <t>223620 TERAPEUTA OCUPACIONAL</t>
  </si>
  <si>
    <t>223625 FISIOTERAPEUTA RESPIRATORIA</t>
  </si>
  <si>
    <t>223630 FISIOTERAPEUTA NEUROFUNCIONAL</t>
  </si>
  <si>
    <t>223635 FISIOTERAPEUTA TRAUMATO-ORTOPEDICA FUNCIONAL</t>
  </si>
  <si>
    <t>223640 FISIOTERAPEUTA OSTEOPATA</t>
  </si>
  <si>
    <t>223645 FISIOTERAPEUTA QUIROPRAXISTA</t>
  </si>
  <si>
    <t>223650 FISIOTERAPEUTA ACUPUNTURISTA</t>
  </si>
  <si>
    <t>223655 FISIOTERAPEUTA ESPORTIVO</t>
  </si>
  <si>
    <t>223660 FISIOTERAPEUTA DO TRABALHO</t>
  </si>
  <si>
    <t>2236I1 TECNICO EM ORIENTACAO E MOBILIDADE DE CEGOS E DEF VISUAIS</t>
  </si>
  <si>
    <t>223705 DIETISTA</t>
  </si>
  <si>
    <t>223710 NUTRICIONISTA</t>
  </si>
  <si>
    <t>223810 FONOAUDIOLOGO GERAL</t>
  </si>
  <si>
    <t>223815 FONOAUDIOLOGO EDUCACIONAL</t>
  </si>
  <si>
    <t>223820 FONOAUDIOLOGO EM AUDIOLOGIA</t>
  </si>
  <si>
    <t>223825 FONOAUDIOLOGO EM DISFAGIA</t>
  </si>
  <si>
    <t>223830 FONOAUDIOLOGO EM LINGUAGEM</t>
  </si>
  <si>
    <t>223835 FONOAUDIOLOGO EM MOTRICIDADE OROFACIAL</t>
  </si>
  <si>
    <t>223840 FONOAUDIOLOGO EM SAUDE COLETIVA</t>
  </si>
  <si>
    <t>223845 FONOAUDIOLOGO EM VOZ</t>
  </si>
  <si>
    <t>223915 MUSICOTERAPEUTA</t>
  </si>
  <si>
    <t>224105 AVALIADOR FISICO</t>
  </si>
  <si>
    <t>224110 LUDOMOTRICISTA</t>
  </si>
  <si>
    <t>224115 PREPARADOR DE ATLETA</t>
  </si>
  <si>
    <t>224120 PREPARADOR FISICO</t>
  </si>
  <si>
    <t>224125 TECNICO DE DESPORTO INDIVIDUAL E COLETIVO (EXCETO FUTEBOL)</t>
  </si>
  <si>
    <t>224130 TECNICO DE LABORATORIO E FISCALIZACAO DESPORTIVA</t>
  </si>
  <si>
    <t>224135 TREINADOR PROFISSIONAL DE FUTEBOL</t>
  </si>
  <si>
    <t>225121 MEDICO ONCOLOGISTA CLINICO</t>
  </si>
  <si>
    <t>225122 MEDICO CANCEROLOGISTA PEDIATRICO</t>
  </si>
  <si>
    <t>225142 MEDICO DA ESTRATEGIA DE SAUDE DA FAMILIA</t>
  </si>
  <si>
    <t>225203 MEDICO EM CIRURGIA VASCULAR</t>
  </si>
  <si>
    <t>225280 MEDICO COLOPROCTOLOGISTA</t>
  </si>
  <si>
    <t>225290 MEDICO CANCEROLOGISTA CIRURGICO</t>
  </si>
  <si>
    <t>225295 MEDICO CIRURGIAO DA MAO</t>
  </si>
  <si>
    <t>225325 MEDICO PATOLOGISTA</t>
  </si>
  <si>
    <t>225335 MEDICO PATOLOGISTA CLINICO / MEDICINA LABORATORIAL</t>
  </si>
  <si>
    <t>225345 MEDICO HIPERBARISTA</t>
  </si>
  <si>
    <t>225350 MEDICO NEUROFISIOLOGISTA CLINICO</t>
  </si>
  <si>
    <t>226110 OSTEOPATA</t>
  </si>
  <si>
    <t>226310 ARTETERAPEUTA</t>
  </si>
  <si>
    <t>226315 EQUOTERAPEUTA</t>
  </si>
  <si>
    <t>231105 PROFESSOR DE NIVEL SUPERIOR NA EDUCACAO INFANTIL (QUATRO A SEIS ANOS)</t>
  </si>
  <si>
    <t>231110 PROFESSOR DE NIVEL SUPERIOR NA EDUCACAO INFANTIL (ZERO A TRES ANOS)</t>
  </si>
  <si>
    <t>231205 PROFESSOR DA EDUCACAO DE JOVENS E ADULTOS DO ENSINO FUNDAMENTAL (PRIMEIRA A QUARTA SERIE)</t>
  </si>
  <si>
    <t>231210 PROFESSOR DE NIVEL SUPERIOR DO ENSINO FUNDAMENTAL (PRIMEIRA A QUARTA SERIE)</t>
  </si>
  <si>
    <t>231305 PROFESSOR DE CIENCIAS EXATAS E NATURAIS DO ENSINO FUNDAMENTAL</t>
  </si>
  <si>
    <t>231310 PROFESSOR DE EDUCACAO ARTISTICA DO ENSINO FUNDAMENTAL</t>
  </si>
  <si>
    <t>231315 PROFESSOR DE EDUCACAO FISICA DO ENSINO FUNDAMENTAL</t>
  </si>
  <si>
    <t>231320 PROFESSOR DE GEOGRAFIA DO ENSINO FUNDAMENTAL</t>
  </si>
  <si>
    <t>231325 PROFESSOR DE HISTORIA DO ENSINO FUNDAMENTAL</t>
  </si>
  <si>
    <t>231330 PROFESSOR DE LINGUA ESTRANGEIRA MODERNA DO ENSINO FUNDAMENTAL</t>
  </si>
  <si>
    <t>231335 PROFESSOR DE LINGUA PORTUGUESA DO ENSINO FUNDAMENTAL</t>
  </si>
  <si>
    <t>231340 PROFESSOR DE MATEMATICA DO ENSINO FUNDAMENTAL</t>
  </si>
  <si>
    <t>232105 PROFESSOR DE ARTES NO ENSINO MEDIO</t>
  </si>
  <si>
    <t>232110 PROFESSOR DE BIOLOGIA NO ENSINO MEDIO</t>
  </si>
  <si>
    <t>232115 PROFESSOR DE DISCIPLINAS PEDAGOGICAS NO ENSINO MEDIO</t>
  </si>
  <si>
    <t>232120 PROFESSOR DE EDUCACAO FISICA NO ENSINO MEDIO</t>
  </si>
  <si>
    <t>232125 PROFESSOR DE FILOSOFIA NO ENSINO MEDIO</t>
  </si>
  <si>
    <t>232130 PROFESSOR DE FISICA NO ENSINO MEDIO</t>
  </si>
  <si>
    <t>232135 PROFESSOR DE GEOGRAFIA NO ENSINO MEDIO</t>
  </si>
  <si>
    <t>232140 PROFESSOR DE HISTORIA NO ENSINO MEDIO</t>
  </si>
  <si>
    <t>232145 PROFESSOR DE LINGUA E LITERATURA BRASILEIRA NO ENSINO MEDIO</t>
  </si>
  <si>
    <t>232150 PROFESSOR DE LINGUA ESTRANGEIRA MODERNA NO ENSINO MEDIO</t>
  </si>
  <si>
    <t>232155 PROFESSOR DE MATEMATICA NO ENSINO MEDIO</t>
  </si>
  <si>
    <t>232160 PROFESSOR DE PSICOLOGIA NO ENSINO MEDIO</t>
  </si>
  <si>
    <t>232165 PROFESSOR DE QUIMICA NO ENSINO MEDIO</t>
  </si>
  <si>
    <t>232170 PROFESSOR DE SOCIOLOGIA NO ENSINO MEDIO</t>
  </si>
  <si>
    <t>233105 PROFESSOR DA AREA DE MEIO AMBIENTE</t>
  </si>
  <si>
    <t>233110 PROFESSOR DE DESENHO TECNICO</t>
  </si>
  <si>
    <t>233115 PROFESSOR DE TECNICAS AGRICOLAS</t>
  </si>
  <si>
    <t>233120 PROFESSOR DE TECNICAS COMERCIAIS E SECRETARIAIS</t>
  </si>
  <si>
    <t>233125 PROFESSOR DE TECNICAS DE ENFERMAGEM</t>
  </si>
  <si>
    <t>233130 PROFESSOR DE TECNICAS INDUSTRIAIS</t>
  </si>
  <si>
    <t>233135 PROFESSOR DE TECNOLOGIA E CALCULO TECNICO</t>
  </si>
  <si>
    <t>233205 INSTRUTOR DE APRENDIZAGEM E TREINAMENTO AGROPECUARIO</t>
  </si>
  <si>
    <t>233210 INSTRUTOR DE APRENDIZAGEM E TREINAMENTO INDUSTRIAL</t>
  </si>
  <si>
    <t>233215 PROFESSOR DE APRENDIZAGEM E TREINAMENTO COMERCIAL</t>
  </si>
  <si>
    <t>233220 PROFESSOR INSTRUTOR DE ENSINO E APRENDIZAGEM AGROFLORESTAL</t>
  </si>
  <si>
    <t>233225 PROFESSOR INSTRUTOR DE ENSINO E APRENDIZAGEM EM SERVICOS</t>
  </si>
  <si>
    <t>234105 PROFESSOR DE MATEMATICA APLICADA (NO ENSINO SUPERIOR)</t>
  </si>
  <si>
    <t>234110 PROFESSOR DE MATEMATICA PURA (NO ENSINO SUPERIOR)</t>
  </si>
  <si>
    <t>234115 PROFESSOR DE ESTATISTICA (NO ENSINO SUPERIOR)</t>
  </si>
  <si>
    <t>234120 PROFESSOR DE COMPUTACAO (NO ENSINO SUPERIOR)</t>
  </si>
  <si>
    <t>234125 PROFESSOR DE PESQUISA OPERACIONAL (NO ENSINO SUPERIOR)</t>
  </si>
  <si>
    <t>234205 PROFESSOR DE FISICA (ENSINO SUPERIOR)</t>
  </si>
  <si>
    <t>234210 PROFESSOR DE QUIMICA (ENSINO SUPERIOR)</t>
  </si>
  <si>
    <t>234215 PROFESSOR DE ASTRONOMIA (ENSINO SUPERIOR)</t>
  </si>
  <si>
    <t>234305 PROFESSOR DE ARQUITETURA</t>
  </si>
  <si>
    <t>234310 PROFESSOR DE ENGENHARIA</t>
  </si>
  <si>
    <t>234315 PROFESSOR DE GEOFISICA</t>
  </si>
  <si>
    <t>234320 PROFESSOR DE GEOLOGIA</t>
  </si>
  <si>
    <t>234405 PROFESSOR DE CIENCIAS BIOLOGICAS DO ENSINO SUPERIOR</t>
  </si>
  <si>
    <t>234410 PROFESSOR DE EDUCACAO FISICA NO ENSINO SUPERIOR</t>
  </si>
  <si>
    <t>234415 PROFESSOR DE ENFERMAGEM DO ENSINO SUPERIOR</t>
  </si>
  <si>
    <t>234420 PROFESSOR DE FARMACIA E BIOQUIMICA</t>
  </si>
  <si>
    <t>234425 PROFESSOR DE FISIOTERAPIA</t>
  </si>
  <si>
    <t>234430 PROFESSOR DE FONOAUDIOLOGIA</t>
  </si>
  <si>
    <t>234435 PROFESSOR DE MEDICINA</t>
  </si>
  <si>
    <t>234440 PROFESSOR DE MEDICINA VETERINARIA</t>
  </si>
  <si>
    <t>234445 PROFESSOR DE NUTRICAO</t>
  </si>
  <si>
    <t>234450 PROFESSOR DE ODONTOLOGIA</t>
  </si>
  <si>
    <t>234455 PROFESSOR DE TERAPIA OCUPACIONAL</t>
  </si>
  <si>
    <t>234460 PROFESSOR DE ZOOTECNIA DO ENSINO SUPERIOR</t>
  </si>
  <si>
    <t>234505 PROFESSOR DE ENSINO SUPERIOR NA AREA DE DIDATICA</t>
  </si>
  <si>
    <t>234510 PROFESSOR DE ENSINO SUPERIOR NA AREA DE ORIENTACAO EDUCACIONAL</t>
  </si>
  <si>
    <t>234515 PROFESSOR DE ENSINO SUPERIOR NA AREA DE PESQUISA EDUCACIONAL</t>
  </si>
  <si>
    <t>234520 PROFESSOR DE ENSINO SUPERIOR NA AREA DE PRATICA DE ENSINO</t>
  </si>
  <si>
    <t>234604 PROFESSOR DE LINGUA ALEMA</t>
  </si>
  <si>
    <t>234608 PROFESSOR DE LINGUA ITALIANA</t>
  </si>
  <si>
    <t>234612 PROFESSOR DE LINGUA FRANCESA</t>
  </si>
  <si>
    <t>234616 PROFESSOR DE LINGUA INGLESA</t>
  </si>
  <si>
    <t>234620 PROFESSOR DE LINGUA ESPANHOLA</t>
  </si>
  <si>
    <t>234624 PROFESSOR DE LINGUA PORTUGUESA</t>
  </si>
  <si>
    <t>234628 PROFESSOR DE LITERATURA BRASILEIRA</t>
  </si>
  <si>
    <t>234632 PROFESSOR DE LITERATURA PORTUGUESA</t>
  </si>
  <si>
    <t>234636 PROFESSOR DE LITERATURA ALEMA</t>
  </si>
  <si>
    <t>234640 PROFESSOR DE LITERATURA COMPARADA</t>
  </si>
  <si>
    <t>234644 PROFESSOR DE LITERATURA ESPANHOLA</t>
  </si>
  <si>
    <t>234648 PROFESSOR DE LITERATURA FRANCESA</t>
  </si>
  <si>
    <t>234652 PROFESSOR DE LITERATURA INGLESA</t>
  </si>
  <si>
    <t>234656 PROFESSOR DE LITERATURA ITALIANA</t>
  </si>
  <si>
    <t>234660 PROFESSOR DE LITERATURA DE LINGUAS ESTRANGEIRAS MODERNAS</t>
  </si>
  <si>
    <t>234664 PROFESSOR DE OUTRAS LINGUAS E LITERATURAS</t>
  </si>
  <si>
    <t>234668 PROFESSOR DE LINGUAS ESTRANGEIRAS MODERNAS</t>
  </si>
  <si>
    <t>234672 PROFESSOR DE LINGUISTICA E LINGUISTICA APLICADA</t>
  </si>
  <si>
    <t>234676 PROFESSOR DE FILOLOGIA E CRITICA TEXTUAL</t>
  </si>
  <si>
    <t>234680 PROFESSOR DE SEMIOTICA</t>
  </si>
  <si>
    <t>234684 PROFESSOR DE TEORIA DA LITERATURA</t>
  </si>
  <si>
    <t>234705 PROFESSOR DE ANTROPOLOGIA DO ENSINO SUPERIOR</t>
  </si>
  <si>
    <t>234710 PROFESSOR DE ARQUIVOLOGIA DO ENSINO SUPERIOR</t>
  </si>
  <si>
    <t>234715 PROFESSOR DE BIBLIOTECONOMIA DO ENSIO SUPERIOR</t>
  </si>
  <si>
    <t>234720 PROFESSOR DE CIENCIA POLITICA DO ENSINO SUPERIOR</t>
  </si>
  <si>
    <t>234725 PROFESSOR DE COMUNICACAO SOCIAL DO ENSINO SUPERIOR</t>
  </si>
  <si>
    <t>234730 PROFESSOR DE DIREITO DO ENSINO SUPERIOR</t>
  </si>
  <si>
    <t>234735 PROFESSOR DE FILOSOFIA DO ENSINO SUPERIOR</t>
  </si>
  <si>
    <t>234740 PROFESSOR DE GEOGRAFIA DO ENSINO SUPERIOR</t>
  </si>
  <si>
    <t>234745 PROFESSOR DE HISTORIA DO ENSINO SUPERIOR</t>
  </si>
  <si>
    <t>234750 PROFESSOR DE JORNALISMO</t>
  </si>
  <si>
    <t>234755 PROFESSOR DE MUSEOLOGIA DO ENSINO SUPERIOR</t>
  </si>
  <si>
    <t>234760 PROFESSOR DE PSICOLOGIA DO ENSINO SUPERIOR</t>
  </si>
  <si>
    <t>234765 PROFESSOR DE SERVICO SOCIAL DO ENSINO SUPERIOR</t>
  </si>
  <si>
    <t>234770 PROFESSOR DE SOCIOLOGIA DO ENSINO SUPERIOR</t>
  </si>
  <si>
    <t>234805 PROFESSOR DE ECONOMIA</t>
  </si>
  <si>
    <t>234810 PROFESSOR DE ADMINISTRACAO</t>
  </si>
  <si>
    <t>234815 PROFESSOR DE CONTABILIDADE</t>
  </si>
  <si>
    <t>234905 PROFESSOR DE ARTES DO ESPETACULO NO ENSINO SUPERIOR</t>
  </si>
  <si>
    <t>234910 PROFESSOR DE ARTES VISUAIS NO ENSINO SUPERIOR (ARTES PLASTICAS E MULTIMIDIA)</t>
  </si>
  <si>
    <t>234915 PROFESSOR DE MUSICA NO ENSINO SUPERIOR</t>
  </si>
  <si>
    <t>239205 PROFESSOR DE ALUNOS COM DEFICIENCIA AUDITIVA E SURDOS</t>
  </si>
  <si>
    <t>239210 PROFESSOR DE ALUNOS COM DEFICIENCIA FISICA</t>
  </si>
  <si>
    <t>239215 PROFESSOR DE ALUNOS COM DEFICIENCIA MENTAL</t>
  </si>
  <si>
    <t>239220 PROFESSOR DE ALUNOS COM DEFICIENCIA MULTIPLA</t>
  </si>
  <si>
    <t>239225 PROFESSOR DE ALUNOS COM DEFICIENCIA VISUAL</t>
  </si>
  <si>
    <t>239405 COORDENADOR PEDAGOGICO</t>
  </si>
  <si>
    <t>239410 ORIENTADOR EDUCACIONAL</t>
  </si>
  <si>
    <t>239415 PEDAGOGO</t>
  </si>
  <si>
    <t>239420 PROFESSOR DE TECNICAS E RECURSOS AUDIOVISUAIS</t>
  </si>
  <si>
    <t>239425 PSICOPEDAGOGO</t>
  </si>
  <si>
    <t>239430 SUPERVISOR DE ENSINO</t>
  </si>
  <si>
    <t>239435 DESIGNER EDUCACIONAL</t>
  </si>
  <si>
    <t>241005 ADVOGADO</t>
  </si>
  <si>
    <t>241010 ADVOGADO DE EMPRESA</t>
  </si>
  <si>
    <t>241015 ADVOGADO (DIREITO CIVIL)</t>
  </si>
  <si>
    <t>241020 ADVOGADO (DIREITO PUBLICO)</t>
  </si>
  <si>
    <t>241025 ADVOGADO (DIREITO PENAL)</t>
  </si>
  <si>
    <t>241030 ADVOGADO (AREAS ESPECIAIS)</t>
  </si>
  <si>
    <t>241035 ADVOGADO (DIREITO DO TRABALHO)</t>
  </si>
  <si>
    <t>241040 CONSULTOR JURIDICO</t>
  </si>
  <si>
    <t>241205 ADVOGADO DA UNIAO</t>
  </si>
  <si>
    <t>241210 PROCURADOR AUTARQUICO</t>
  </si>
  <si>
    <t>241215 PROCURADOR DA FAZENDA NACIONAL</t>
  </si>
  <si>
    <t>241220 PROCURADOR DO ESTADO</t>
  </si>
  <si>
    <t>241225 PROCURADOR DO MUNICIPIO</t>
  </si>
  <si>
    <t>241230 PROCURADOR FEDERAL</t>
  </si>
  <si>
    <t>241235 PROCURADOR FUNDACIONAL</t>
  </si>
  <si>
    <t>241305 OFICIAL DE REGISTRO DE CONTRATOS MARITIMOS</t>
  </si>
  <si>
    <t>241310 OFICIAL DO REGISTRO CIVIL DE PESSOAS JURIDICAS</t>
  </si>
  <si>
    <t>241315 OFICIAL DO REGISTRO CIVIL DE PESSOAS NATURAIS</t>
  </si>
  <si>
    <t>241320 OFICIAL DO REGISTRO DE DISTRIBUICOES</t>
  </si>
  <si>
    <t>241325 OFICIAL DO REGISTRO DE IMOVEIS</t>
  </si>
  <si>
    <t>241330 OFICIAL DO REGISTRO DE TITULOS E DOCUMENTOS</t>
  </si>
  <si>
    <t>241335 TABELIAO DE NOTAS</t>
  </si>
  <si>
    <t>241340 TABELIAO DE PROTESTOS</t>
  </si>
  <si>
    <t>242205 PROCURADOR DA REPUBLICA</t>
  </si>
  <si>
    <t>242210 PROCURADOR DE JUSTICA</t>
  </si>
  <si>
    <t>242215 PROCURADOR DE JUSTICA MILITAR</t>
  </si>
  <si>
    <t>242220 PROCURADOR DO TRABALHO</t>
  </si>
  <si>
    <t>242225 PROCURADOR REGIONAL DA REPUBLICA</t>
  </si>
  <si>
    <t>242230 PROCURADOR REGIONAL DO TRABALHO</t>
  </si>
  <si>
    <t>242235 PROMOTOR DE JUSTICA</t>
  </si>
  <si>
    <t>242240 SUBPROCURADOR DE JUSTICA MILITAR</t>
  </si>
  <si>
    <t>242245 SUBPROCURADOR-GERAL DA REPUBLICA</t>
  </si>
  <si>
    <t>242250 SUBPROCURADOR-GERAL DO TRABALHO</t>
  </si>
  <si>
    <t>242305 DELEGADO DE POLICIA</t>
  </si>
  <si>
    <t>242405 DEFENSOR PUBLICO</t>
  </si>
  <si>
    <t>242410 PROCURADOR DA ASSISTENCIA JUDICIARIA</t>
  </si>
  <si>
    <t>242905 OFICIAL DE INTELIGENCIA</t>
  </si>
  <si>
    <t>242910 OFICIAL TECNICO DE INTELIGENCIA</t>
  </si>
  <si>
    <t>251105 ANTROPOLOGO</t>
  </si>
  <si>
    <t>251110 ARQUEOLOGO</t>
  </si>
  <si>
    <t>251115 CIENTISTA POLITICO</t>
  </si>
  <si>
    <t>251120 SOCIOLOGO</t>
  </si>
  <si>
    <t>251205 ECONOMISTA</t>
  </si>
  <si>
    <t>251210 ECONOMISTA AGROINDUSTRIAL</t>
  </si>
  <si>
    <t>251215 ECONOMISTA FINANCEIRO</t>
  </si>
  <si>
    <t>251220 ECONOMISTA INDUSTRIAL</t>
  </si>
  <si>
    <t>251225 ECONOMISTA DO SETOR PUBLICO</t>
  </si>
  <si>
    <t>251230 ECONOMISTA AMBIENTAL</t>
  </si>
  <si>
    <t>251235 ECONOMISTA REGIONAL E URBANO</t>
  </si>
  <si>
    <t>251305 GEOGRAFO</t>
  </si>
  <si>
    <t>251405 FILOSOFO</t>
  </si>
  <si>
    <t>251505 PSICOLOGO EDUCACIONAL</t>
  </si>
  <si>
    <t>251510 PSICOLOGO CLINICO</t>
  </si>
  <si>
    <t>251515 PSICOLOGO DO ESPORTE</t>
  </si>
  <si>
    <t>251520 PSICOLOGO HOSPITALAR</t>
  </si>
  <si>
    <t>251525 PSICOLOGO JURIDICO</t>
  </si>
  <si>
    <t>251530 PSICOLOGO SOCIAL</t>
  </si>
  <si>
    <t>251535 PSICOLOGO DO TRANSITO</t>
  </si>
  <si>
    <t>251540 PSICOLOGO DO TRABALHO</t>
  </si>
  <si>
    <t>251545 NEUROPSICOLOGO</t>
  </si>
  <si>
    <t>251550 PSICANALISTA</t>
  </si>
  <si>
    <t>251555 PSICOLOGO ACUPUNTURISTA</t>
  </si>
  <si>
    <t>251605 ASSISTENTE SOCIAL</t>
  </si>
  <si>
    <t>251610 ECONOMISTA DOMESTICO</t>
  </si>
  <si>
    <t>252105 ADMINISTRADOR</t>
  </si>
  <si>
    <t>252205 AUDITOR (CONTADORES E AFINS)</t>
  </si>
  <si>
    <t>252210 CONTADOR</t>
  </si>
  <si>
    <t>252215 PERITO CONTABIL</t>
  </si>
  <si>
    <t>252305 SECRETARIA EXECUTIVA</t>
  </si>
  <si>
    <t>252310 SECRETARIO BILINGUE</t>
  </si>
  <si>
    <t>252315 SECRETARIA TRILINGUE</t>
  </si>
  <si>
    <t>252320 TECNOLOGO EM SECRETARIADO ESCOLAR</t>
  </si>
  <si>
    <t>252405 ANALISTA DE RECURSOS HUMANOS</t>
  </si>
  <si>
    <t>252505 ADMINISTRADOR DE FUNDOS E CARTEIRAS DE INVESTIMENTO</t>
  </si>
  <si>
    <t>252510 ANALISTA DE CAMBIO</t>
  </si>
  <si>
    <t>252515 ANALISTA DE COBRANCA (INSTITUICOES FINANCEIRAS)</t>
  </si>
  <si>
    <t>252525 ANALISTA DE CREDITO (INSTITUICOES FINANCEIRAS)</t>
  </si>
  <si>
    <t>252530 ANALISTA DE CREDITO RURAL</t>
  </si>
  <si>
    <t>252535 ANALISTA DE LEASING</t>
  </si>
  <si>
    <t>252540 ANALISTA DE PRODUTOS BANCARIOS</t>
  </si>
  <si>
    <t>252545 ANALISTA FINANCEIRO (INSTITUICOES FINANCEIRAS)</t>
  </si>
  <si>
    <t>252605 GESTOR EM SEGURANCA</t>
  </si>
  <si>
    <t>253105 RELACOES PUBLICAS</t>
  </si>
  <si>
    <t>253110 REDATOR DE PUBLICIDADE</t>
  </si>
  <si>
    <t>253115 AGENTE PUBLICITARIO</t>
  </si>
  <si>
    <t>253120 ANALISTA DE NEGOCIOS</t>
  </si>
  <si>
    <t>253125 ANALISTA DE PESQUISA DE MERCADO</t>
  </si>
  <si>
    <t>253205 GERENTE DE CAPTACAO (FUNDOS E INVESTIMENTOS INSTITUCIONAIS)</t>
  </si>
  <si>
    <t>253210 GERENTE DE CLIENTES ESPECIAIS (PRIVATE)</t>
  </si>
  <si>
    <t>253215 GERENTE DE CONTAS - PESSOA FISICA E JURIDICA</t>
  </si>
  <si>
    <t>253220 GERENTE DE GRANDES CONTAS (CORPORATE)</t>
  </si>
  <si>
    <t>253225 OPERADOR DE NEGOCIOS</t>
  </si>
  <si>
    <t>253305 CORRETOR DE VALORES, ATIVOS FINANCEIROS, MERCADORIAS E DERIVATIVOS</t>
  </si>
  <si>
    <t>254105 AUDITOR-FISCAL DA RECEITA FEDERAL</t>
  </si>
  <si>
    <t>254110 TECNICO DA RECEITA FEDERAL</t>
  </si>
  <si>
    <t>254205 AUDITOR-FISCAL DA PREVIDENCIA SOCIAL</t>
  </si>
  <si>
    <t>254305 AUDITOR-FISCAL DO TRABALHO</t>
  </si>
  <si>
    <t>254310 AGENTE DE HIGIENE E SEGURANCA</t>
  </si>
  <si>
    <t>254405 FISCAL DE TRIBUTOS ESTADUAL</t>
  </si>
  <si>
    <t>254410 FISCAL DE TRIBUTOS MUNICIPAL</t>
  </si>
  <si>
    <t>254415 TECNICO DE TRIBUTOS ESTADUAL</t>
  </si>
  <si>
    <t>254420 TECNICO DE TRIBUTOS MUNICIPAL</t>
  </si>
  <si>
    <t>261105 ARQUIVISTA PESQUISADOR (JORNALISMO)</t>
  </si>
  <si>
    <t>261110 ASSESSOR DE IMPRENSA</t>
  </si>
  <si>
    <t>261115 DIRETOR DE REDACAO</t>
  </si>
  <si>
    <t>261120 EDITOR</t>
  </si>
  <si>
    <t>261125 JORNALISTA</t>
  </si>
  <si>
    <t>261130 PRODUTOR DE TEXTO</t>
  </si>
  <si>
    <t>261135 REPORTER (EXCLUSIVE RADIO E TELEVISAO)</t>
  </si>
  <si>
    <t>261140 REVISOR</t>
  </si>
  <si>
    <t>261205 BIBLIOTECARIO</t>
  </si>
  <si>
    <t>261210 DOCUMENTALISTA</t>
  </si>
  <si>
    <t>261215 ANALISTA DE INFORMACOES (PESQUISADOR DE INFORMACOES DE REDE)</t>
  </si>
  <si>
    <t>261305 ARQUIVISTA</t>
  </si>
  <si>
    <t>261310 MUSEOLOGO</t>
  </si>
  <si>
    <t>261405 FILOLOGO</t>
  </si>
  <si>
    <t>261410 INTERPRETE</t>
  </si>
  <si>
    <t>261415 LINGUISTA</t>
  </si>
  <si>
    <t>261420 TRADUTOR</t>
  </si>
  <si>
    <t>261425 INTERPRETE DE LINGUA DE SINAIS</t>
  </si>
  <si>
    <t>261430 AUDIODESCRITOR</t>
  </si>
  <si>
    <t>261505 AUTOR-ROTEIRISTA</t>
  </si>
  <si>
    <t>261510 CRITICO</t>
  </si>
  <si>
    <t>261515 ESCRITOR DE FICCAO</t>
  </si>
  <si>
    <t>261520 ESCRITOR DE NAO FICCAO</t>
  </si>
  <si>
    <t>261525 POETA</t>
  </si>
  <si>
    <t>261530 REDATOR DE TEXTOS TECNICOS</t>
  </si>
  <si>
    <t>261605 EDITOR DE JORNAL</t>
  </si>
  <si>
    <t>261610 EDITOR DE LIVRO</t>
  </si>
  <si>
    <t>261615 EDITOR DE MIDIA ELETRONICA</t>
  </si>
  <si>
    <t>261620 EDITOR DE REVISTA</t>
  </si>
  <si>
    <t>261625 EDITOR DE REVISTA CIENTIFICA</t>
  </si>
  <si>
    <t>261705 ANCORA DE RADIO E TELEVISAO</t>
  </si>
  <si>
    <t>261710 COMENTARISTA DE RADIO E TELEVISAO</t>
  </si>
  <si>
    <t>261715 LOCUTOR DE RADIO E TELEVISAO</t>
  </si>
  <si>
    <t>261720 LOCUTOR PUBLICITARIO DE RADIO E TELEVISAO</t>
  </si>
  <si>
    <t>261725 NARRADOR EM PROGRAMAS DE RADIO E TELEVISAO</t>
  </si>
  <si>
    <t>261730 REPORTER DE RADIO E TELEVISAO</t>
  </si>
  <si>
    <t>261805 FOTOGRAFO</t>
  </si>
  <si>
    <t>261810 FOTOGRAFO PUBLICITARIO</t>
  </si>
  <si>
    <t>261815 FOTOGRAFO RETRATISTA</t>
  </si>
  <si>
    <t>261820 REPOTER FOTOGRAFICO</t>
  </si>
  <si>
    <t>262105 EMPRESARIO DE ESPETACULO</t>
  </si>
  <si>
    <t>262110 PRODUTOR CINEMATOGRAFICO</t>
  </si>
  <si>
    <t>262115 PRODUTOR DE RADIO</t>
  </si>
  <si>
    <t>262120 PRODUTOR DE TEATRO</t>
  </si>
  <si>
    <t>262125 PRODUTOR DE TELEVISAO</t>
  </si>
  <si>
    <t>262130 TECNOLOGO EM PRODUCAO FONOGRAFICA</t>
  </si>
  <si>
    <t>262135 TECNOLOGO EM PRODUCAO AUDIOVISUAL</t>
  </si>
  <si>
    <t>262205 DIRETOR DE CINEMA</t>
  </si>
  <si>
    <t>262210 DIRETOR DE PROGRAMAS DE RADIO</t>
  </si>
  <si>
    <t>262215 DIRETOR DE PROGRAMAS DE TELEVISAO</t>
  </si>
  <si>
    <t>262220 DIRETOR TEATRAL</t>
  </si>
  <si>
    <t>262305 CENOGRAFO CARNAVALESCO E FESTAS POPULARES</t>
  </si>
  <si>
    <t>262310 CENOGRAFO DE CINEMA</t>
  </si>
  <si>
    <t>262315 CENOGRAFO DE EVENTOS</t>
  </si>
  <si>
    <t>262320 CENOGRAFO DE TEATRO</t>
  </si>
  <si>
    <t>262325 CENOGRAFO DE TV</t>
  </si>
  <si>
    <t>262330 DIRETOR DE ARTE</t>
  </si>
  <si>
    <t>262405 ARTISTA (ARTES VISUAIS)</t>
  </si>
  <si>
    <t>262410 DESENHISTA INDUSTRIAL (DESIGNER)</t>
  </si>
  <si>
    <t>262415 CONSERVADOR-RESTAURADOR DE BENS CULTURAIS</t>
  </si>
  <si>
    <t>262420 DESENHISTA INDUSTRIAL DE PRODUTO (DESIGNER DE PRODUTO)</t>
  </si>
  <si>
    <t>262425 DESENHISTA INDUSTRIAL DE PRODUTO DE MODA (DESIGNER DE MODA</t>
  </si>
  <si>
    <t>262505 ATOR</t>
  </si>
  <si>
    <t>262605 COMPOSITOR</t>
  </si>
  <si>
    <t>262610 MUSICO ARRANJADOR</t>
  </si>
  <si>
    <t>262615 MUSICO REGENTE</t>
  </si>
  <si>
    <t>262620 MUSICOLOGO</t>
  </si>
  <si>
    <t>262705 MUSICO INTERPRETE CANTOR</t>
  </si>
  <si>
    <t>262710 MUSICO INTERPRETE INSTRUMENTISTA</t>
  </si>
  <si>
    <t>262805 ASSISTENTE DE COREOGRAFIA</t>
  </si>
  <si>
    <t>262810 BAILARINO (EXCETO DANCAS POPULARES)</t>
  </si>
  <si>
    <t>262815 COREOGRAFO</t>
  </si>
  <si>
    <t>262820 DRAMATURGO DE DANCA</t>
  </si>
  <si>
    <t>262825 ENSAIADOR DE DANCA</t>
  </si>
  <si>
    <t>262830 PROFESSOR DE DANCA</t>
  </si>
  <si>
    <t>262905 DECORADOR DE INTERIORES DE NIVEL SUPERIOR</t>
  </si>
  <si>
    <t>263105 MINISTRO DE CULTO RELIGIOSO</t>
  </si>
  <si>
    <t>263110 MISSIONARIO</t>
  </si>
  <si>
    <t>263115 TEOLOGO</t>
  </si>
  <si>
    <t>271110 TECNOLOGO EM GASTRONOMIA</t>
  </si>
  <si>
    <t>300105 TECNICO EM MECATRONICA - AUTOMACAO DA MANUFATURA</t>
  </si>
  <si>
    <t>300110 TECNICO EM MECATRONICA - ROBOTICA</t>
  </si>
  <si>
    <t>300305 TECNICO EM ELETROMECANICA</t>
  </si>
  <si>
    <t>301105 TECNICO DE LABORATORIO INDUSTRIAL</t>
  </si>
  <si>
    <t>301110 TECNICO DE LABORATORIO DE ANALISES FISICO-QUIMICAS (MATERIAIS DE CONSTRUCAO)</t>
  </si>
  <si>
    <t>301115 TECNICO QUIMICO DE PETROLEO</t>
  </si>
  <si>
    <t>301205 TECNICO DE APOIO A BIOENGENHARIA</t>
  </si>
  <si>
    <t>311105 TECNICO QUIMICO</t>
  </si>
  <si>
    <t>311110 TECNICO DE CELULOSE E PAPEL</t>
  </si>
  <si>
    <t>311115 TECNICO EM CURTIMENTO</t>
  </si>
  <si>
    <t>311205 TECNICO EM PETROQUIMICA</t>
  </si>
  <si>
    <t>311305 TECNICO EM MATERIAIS, PRODUTOS CERAMICOS E VIDROS</t>
  </si>
  <si>
    <t>311405 TECNICO EM BORRACHA</t>
  </si>
  <si>
    <t>311410 TECNICO EM PLASTICO</t>
  </si>
  <si>
    <t>311505 TECNICO DE CONTROLE DE MEIO AMBIENTE</t>
  </si>
  <si>
    <t>311510 TECNICO DE METEOROLOGIA</t>
  </si>
  <si>
    <t>311515 TECNICO DE UTILIDADE (PRODUCAO E DISTRIBUICAO DE VAPOR, GASES, OLEOS, COMBUSTIVEIS, ENERGIA)</t>
  </si>
  <si>
    <t>311520 TECNICO EM TRATAMENTO DE EFLUENTES</t>
  </si>
  <si>
    <t>311605 TECNICO TEXTIL</t>
  </si>
  <si>
    <t>311610 TECNICO TEXTIL (TRATAMENTOS QUIMICOS)</t>
  </si>
  <si>
    <t>311615 TECNICO TEXTIL DE FIACAO</t>
  </si>
  <si>
    <t>311620 TECNICO TEXTIL DE MALHARIA</t>
  </si>
  <si>
    <t>311625 TECNICO TEXTIL DE TECELAGEM</t>
  </si>
  <si>
    <t>311705 COLORISTA DE PAPEL</t>
  </si>
  <si>
    <t>311710 COLORISTA TEXTIL</t>
  </si>
  <si>
    <t>311715 PREPARADOR DE TINTAS</t>
  </si>
  <si>
    <t>311720 PREPARADOR DE TINTAS (FABRICA DE TECIDOS)</t>
  </si>
  <si>
    <t>311725 TINGIDOR DE COUROS E PELES</t>
  </si>
  <si>
    <t>312105 TECNICO DE OBRAS CIVIS</t>
  </si>
  <si>
    <t>312205 TECNICO DE ESTRADAS</t>
  </si>
  <si>
    <t>312210 TECNICO DE SANEAMENTO</t>
  </si>
  <si>
    <t>312305 TECNICO EM AGRIMENSURA</t>
  </si>
  <si>
    <t>312310 TECNICO EM GEODESIA E CARTOGRAFIA</t>
  </si>
  <si>
    <t>312315 TECNICO EM HIDROGRAFIA</t>
  </si>
  <si>
    <t>312320 TOPOGRAFO</t>
  </si>
  <si>
    <t>313105 ELETROTECNICO</t>
  </si>
  <si>
    <t>313110 ELETROTECNICO (PRODUCAO DE ENERGIA)</t>
  </si>
  <si>
    <t>313115 ELETROTENICO NA FABRICACAO, MONTAGEM E INSTALACAO DE MAQUINAS E EQUIPAMENTOS</t>
  </si>
  <si>
    <t>313120 TECNICO DE MANUTENCAO ELETRICA</t>
  </si>
  <si>
    <t>313125 TECNICO DE MANUTENCAO ELETRICA DE MAQUINA</t>
  </si>
  <si>
    <t>313130 TECNICO ELETRICISTA</t>
  </si>
  <si>
    <t>313205 TECNICO DE MANUTENCAO ELETRONICA</t>
  </si>
  <si>
    <t>313210 TECNICO DE MANUTENCAO ELETRONICA (CIRCUITOS DE MAQUINAS COM COMANDO NUMERICO)</t>
  </si>
  <si>
    <t>313215 TECNICO ELETRONICO</t>
  </si>
  <si>
    <t>313220 TECNICO EM MANUTENCAO DE EQUIPAMENTOS DE INFORMATICA</t>
  </si>
  <si>
    <t>313305 TECNICO DE COMUNICACAO DE DADOS</t>
  </si>
  <si>
    <t>313310 TECNICO DE REDE (TELECOMUNICACOES)</t>
  </si>
  <si>
    <t>313315 TECNICO DE TELECOMUNICACOES (TELEFONIA)</t>
  </si>
  <si>
    <t>313320 TECNICO DE TRANSMISSAO (TELECOMUNICACOES)</t>
  </si>
  <si>
    <t>313405 TECNICO EM CALIBRACAO</t>
  </si>
  <si>
    <t>313410 TECNICO EM INSTRUMENTACAO</t>
  </si>
  <si>
    <t>313415 ENCARREGADO DE MANUTENCAO DE INSTRUMENTOS DE CONTROLE, MEDICAO E SIMILARES</t>
  </si>
  <si>
    <t>313505 TECNICO EM FOTONICA</t>
  </si>
  <si>
    <t>3135D1 TECNICO EM REABILITACAO</t>
  </si>
  <si>
    <t>3135D2 TECNICO EM EQUIPAMENTO MEDICO HOSPITALAR</t>
  </si>
  <si>
    <t>314105 TECNICO EM MECANICA DE PRECISAO</t>
  </si>
  <si>
    <t>314110 TECNICO MECANICO</t>
  </si>
  <si>
    <t>314115 TECNICO MECANICO (CALEFACAO, VENTILACAO E REFRIGERACAO)</t>
  </si>
  <si>
    <t>314120 TECNICO MECANICO (MAQUINAS)</t>
  </si>
  <si>
    <t>314125 TECNICO MECANICO (MOTORES)</t>
  </si>
  <si>
    <t>314205 TECNICO MECANICO NA FABRICACAO DE FERRAMENTAS</t>
  </si>
  <si>
    <t>314210 TECNICO MECANICO NA MANUTENCAO DE FERRAMENTAS</t>
  </si>
  <si>
    <t>314305 TECNICO EM AUTOMOBILISTICA</t>
  </si>
  <si>
    <t>314310 TECNICO MECANICO (AERONAVES)</t>
  </si>
  <si>
    <t>314315 TECNICO MECANICO (EMBARCACOES)</t>
  </si>
  <si>
    <t>314405 TECNICO DE MANUTENCAO DE SISTEMAS E INSTRUMENTOS</t>
  </si>
  <si>
    <t>314410 TECNICO EM MANUTENCAO DE MAQUINAS</t>
  </si>
  <si>
    <t>314605 INSPETOR DE SOLDAGEM</t>
  </si>
  <si>
    <t>314610 TECNICO EM CALDEIRARIA</t>
  </si>
  <si>
    <t>314615 TECNICO EM ESTRUTURAS METALICAS</t>
  </si>
  <si>
    <t>314620 TECNICO EM SOLDAGEM</t>
  </si>
  <si>
    <t>314705 TECNICO DE ACABAMENTO EM SIDERURGIA</t>
  </si>
  <si>
    <t>314710 TECNICO DE ACIARIA EM SIDERURGIA</t>
  </si>
  <si>
    <t>314715 TECNICO DE FUNDICAO EM SIDERURGIA</t>
  </si>
  <si>
    <t>314720 TECNICO DE LAMINACAO EM SIDERURGIA</t>
  </si>
  <si>
    <t>314725 TECNICO DE REDUCAO NA SIDERURGIA (PRIMEIRA FUSAO)</t>
  </si>
  <si>
    <t>314730 TECNICO DE REFRATARIO EM SIDERURGIA</t>
  </si>
  <si>
    <t>316105 TECNICO EM GEOFISICA</t>
  </si>
  <si>
    <t>316110 TECNICO EM GEOLOGIA</t>
  </si>
  <si>
    <t>316115 TECNICO EM GEOQUIMICA</t>
  </si>
  <si>
    <t>316120 TECNICO EM GEOTECNIA</t>
  </si>
  <si>
    <t>316305 TECNICO DE MINERACAO</t>
  </si>
  <si>
    <t>316310 TECNICO DE MINERACAO (OLEO E PETROLEO)</t>
  </si>
  <si>
    <t>316315 TECNICO EM PROCESSAMENTO MINERAL (EXCETO PETROLEO)</t>
  </si>
  <si>
    <t>316320 TECNICO EM PESQUISA MINERAL</t>
  </si>
  <si>
    <t>316325 TECNICO DE PRODUCAO EM REFINO DE PETROLEO</t>
  </si>
  <si>
    <t>316330 TECNICO EM PLANEJAMENTO DE LAVRA DE MINAS</t>
  </si>
  <si>
    <t>316335 DESINCRUSTADOR (POCOS DE PETROLEO)</t>
  </si>
  <si>
    <t>316340 CIMENTADOR (POCOS DE PETROLEO)</t>
  </si>
  <si>
    <t>317105 PROGRAMADOR DE INTERNET</t>
  </si>
  <si>
    <t>317110 PROGRAMADOR DE SISTEMAS DE INFORMACAO</t>
  </si>
  <si>
    <t>317115 PROGRAMADOR DE MAQUINAS - FERRAMENTA COM COMANDO NUMERICO</t>
  </si>
  <si>
    <t>317120 PROGRAMADOR DE MULTIMIDIA</t>
  </si>
  <si>
    <t>317205 OPERADOR DE COMPUTADOR (INCLUSIVE MICROCOMPUTADOR)</t>
  </si>
  <si>
    <t>317210 TECNICO DE APOIO AO USUARIO DE INFORMATICA (HELPDESK)</t>
  </si>
  <si>
    <t>318005 DESENHISTA TECNICO</t>
  </si>
  <si>
    <t>318010 DESENHISTA COPISTA</t>
  </si>
  <si>
    <t>318015 DESENHISTA DETALHISTA</t>
  </si>
  <si>
    <t>318105 DESENHISTA TECNICO (ARQUITETURA)</t>
  </si>
  <si>
    <t>318110 DESENHISTA TECNICO (CARTOGRAFIA)</t>
  </si>
  <si>
    <t>318115 DESENHISTA TECNICO (CONSTRUCAO CIVIL)</t>
  </si>
  <si>
    <t>318120 DESENHISTA TECNICO (INSTALACOES HIDROSSANITARIAS)</t>
  </si>
  <si>
    <t>318205 DESENHISTA TECNICO MECANICO</t>
  </si>
  <si>
    <t>318210 DESENHISTA TECNICO AERONAUTICO</t>
  </si>
  <si>
    <t>318215 DESENHISTA TECNICO NAVAL</t>
  </si>
  <si>
    <t>318305 DESENHISTA TECNICO (ELETRICIDADE E ELETRONICA)</t>
  </si>
  <si>
    <t>318310 DESENHISTA TECNICO (CALEFACAO, VENTILACAO E REFRIGERACAO)</t>
  </si>
  <si>
    <t>318405 DESENHISTA TECNICO (ARTES GRAFICAS)</t>
  </si>
  <si>
    <t>318410 DESENHISTA TECNICO (ILUSTRACOES ARTISTICAS)</t>
  </si>
  <si>
    <t>318415 DESENHISTA TECNICO (ILUSTRACOES TECNICAS)</t>
  </si>
  <si>
    <t>318420 DESENHISTA TECNICO (INDUSTRIA TEXTIL)</t>
  </si>
  <si>
    <t>318425 DESENHISTA TECNICO (MOBILIARIO)</t>
  </si>
  <si>
    <t>318430 DESENHISTA TECNICO DE EMBALAGENS, MAQUETES E LEIAUTES</t>
  </si>
  <si>
    <t>318505 DESENHISTA PROJETISTA DE ARQUITETURA</t>
  </si>
  <si>
    <t>318510 DESENHISTA PROJETISTA DE CONSTRUCAO CIVIL</t>
  </si>
  <si>
    <t>318605 DESENHISTA PROJETISTA DE MAQUINAS</t>
  </si>
  <si>
    <t>318610 DESENHISTA PROJETISTA MECANICO</t>
  </si>
  <si>
    <t>318705 DESENHISTA PROJETISTA DE ELETRICIDADE</t>
  </si>
  <si>
    <t>318710 DESENHISTA PROJETISTA ELETRONICO</t>
  </si>
  <si>
    <t>318805 PROJETISTA DE MOVEIS</t>
  </si>
  <si>
    <t>318810 MODELISTA DE ROUPAS</t>
  </si>
  <si>
    <t>318815 MODELISTA DE CALCADOS</t>
  </si>
  <si>
    <t>319105 TECNICO EM CALCADOS E ARTEFATOS DE COURO</t>
  </si>
  <si>
    <t>319110 TECNICO EM CONFECCOES DO VESTUARIO</t>
  </si>
  <si>
    <t>319205 TECNICO DO MOBILIARIO</t>
  </si>
  <si>
    <t>320105 TECNICO EM BIOTERISMO</t>
  </si>
  <si>
    <t>320110 TECNICO EM HISTOLOGIA</t>
  </si>
  <si>
    <t>321105 TECNICO AGRICOLA</t>
  </si>
  <si>
    <t>321110 TECNICO AGROPECUARIO</t>
  </si>
  <si>
    <t>321205 TECNICO EM MADEIRA</t>
  </si>
  <si>
    <t>321210 TECNICO FLORESTAL</t>
  </si>
  <si>
    <t>321305 TECNICO EM PISCICULTURA</t>
  </si>
  <si>
    <t>321310 TECNICO EM CARCINICULTURA</t>
  </si>
  <si>
    <t>321315 TECNICO EM MITILICULTURA</t>
  </si>
  <si>
    <t>321320 TECNICO EM RANICULTURA</t>
  </si>
  <si>
    <t>322105 ACUPUNTURISTA</t>
  </si>
  <si>
    <t>322110 PODOLOGO</t>
  </si>
  <si>
    <t>322115 QUIROPRAXISTA</t>
  </si>
  <si>
    <t>322120 MASSOTERAPEUTA</t>
  </si>
  <si>
    <t>322125 TERAPEUTA HOLISTICO</t>
  </si>
  <si>
    <t>322135 DOULA</t>
  </si>
  <si>
    <t>322205 TECNICO DE ENFERMAGEM</t>
  </si>
  <si>
    <t>322210 TECNICO DE ENFERMAGEM DE TERAPIA INTENSIVA</t>
  </si>
  <si>
    <t>322215 TECNICO DE ENFERMAGEM DO TRABALHO</t>
  </si>
  <si>
    <t>322220 TECNICO DE ENFERMAGEM PSIQUIATRICA</t>
  </si>
  <si>
    <t>322225 INSTRUMENTADOR CIRURGICO</t>
  </si>
  <si>
    <t>322230 AUXILIAR DE ENFERMAGEM</t>
  </si>
  <si>
    <t>322235 AUXILIAR DE ENFERMAGEM DO TRABALHO</t>
  </si>
  <si>
    <t>322240 AUXILIAR DE SAUDE (NAVEGACAO MARITIMA)</t>
  </si>
  <si>
    <t>322245 TECNICO DE ENFERMAGEM DA ESTRATEGIA DE SAUDE DA FAMILIA</t>
  </si>
  <si>
    <t>322250 AUXILIAR DE ENFERMAGEM DA ESTRATEGIA DE SAUDE DA FAMILIA</t>
  </si>
  <si>
    <t>3222B3 SOCORRISTA HABILITADO</t>
  </si>
  <si>
    <t>3222E1 TECNICO DE ENFERMAGEM DE SAUDE DA FAMILIA</t>
  </si>
  <si>
    <t>3222E2 AUXILIAR DE ENFERMAGEM DE SAUDE DA FAMILIA</t>
  </si>
  <si>
    <t>322305 TECNICO EM OPTICA</t>
  </si>
  <si>
    <t>322310 TECNICO EM OPTOMETRIA</t>
  </si>
  <si>
    <t>322405 TECNICO EM HIGIENE DENTAL</t>
  </si>
  <si>
    <t>322410 PROTETICO DENTARIO</t>
  </si>
  <si>
    <t>322415 ATENDENTE DE CONSULTORIO DENTARIO</t>
  </si>
  <si>
    <t>322420 AUXILIAR DE PROTESE DENTARIA</t>
  </si>
  <si>
    <t>322425 TECNICO EM SAUDE BUCAL DA ESTRATEGIA DE SAUDE DA FAMILIA</t>
  </si>
  <si>
    <t>322430 AUXILIAR EM SAUDE BUCAL DA ESTRATEGIA DE SAUDE DA FAMILIA</t>
  </si>
  <si>
    <t>3224F1 TECNICO DE HIGIENE DENTAL DE SAUDE DA FAMILIA</t>
  </si>
  <si>
    <t>3224F2 AUXILIAR DE CONSULTORIO DENTARIO DE SAUDE DA FAMILIA</t>
  </si>
  <si>
    <t>322505 TECNICO DE ORTOPEDIA</t>
  </si>
  <si>
    <t>322605 TECNICO DE IMOBILIZACAO ORTOPEDICA</t>
  </si>
  <si>
    <t>323105 TECNICO EM PECUARIA</t>
  </si>
  <si>
    <t>324105 TECNICO EM METODOS ELETROGRAFICOS EM ENCEFALOGRAFIA</t>
  </si>
  <si>
    <t>324110 TECNICO EM METODOS GRAFICOS EM CARDIOLOGIA</t>
  </si>
  <si>
    <t>324115 TECNICO EM RADIOLOGIA E IMAGENOLOGIA</t>
  </si>
  <si>
    <t>324120 TECNOLOGO EM RADIOLOGIA</t>
  </si>
  <si>
    <t>324125 TECNOLOGO OFTALMICO</t>
  </si>
  <si>
    <t>324205 TECNICO EM PATOLOGIA CLINICA</t>
  </si>
  <si>
    <t>324210 AUXILIAR TECNICO EM PATOLOGIA CLINICA</t>
  </si>
  <si>
    <t>325005 ENOLOGO</t>
  </si>
  <si>
    <t>325010 AROMISTA</t>
  </si>
  <si>
    <t>325015 PERFUMISTA</t>
  </si>
  <si>
    <t>325105 AUXILIAR TECNICO EM LABORATORIO DE FARMACIA</t>
  </si>
  <si>
    <t>325110 TECNICO EM LABORATORIO DE FARMACIA</t>
  </si>
  <si>
    <t>325115 TECNICO EM FARMACIA</t>
  </si>
  <si>
    <t>325205 TECNICO DE ALIMENTOS</t>
  </si>
  <si>
    <t>325210 TECNICO EM NUTRICAO E DIETETICA</t>
  </si>
  <si>
    <t>325305 TECNICO EM BIOTECNOLOGIA</t>
  </si>
  <si>
    <t>325310 TECNICO EM IMUNOBIOLOGICOS</t>
  </si>
  <si>
    <t>328105 EMBALSAMADOR</t>
  </si>
  <si>
    <t>328110 TAXIDERMISTA</t>
  </si>
  <si>
    <t>331105 PROFESSOR DE NIVEL MEDIO NA EDUCACAO INFANTIL</t>
  </si>
  <si>
    <t>331110 AUXILIAR DE DESENVOLVIMENTO INFANTIL</t>
  </si>
  <si>
    <t>331205 PROFESSOR DE NIVEL MEDIO NO ENSINO FUNDAMENTAL</t>
  </si>
  <si>
    <t>331305 PROFESSOR DE NIVEL MEDIO NO ENSINO PROFISSIONALIZANTE</t>
  </si>
  <si>
    <t>332105 PROFESSOR LEIGO NO ENSINO FUNDAMENTAL</t>
  </si>
  <si>
    <t>332205 PROFESSOR PRATICO NO ENSINO PROFISSIONALIZANTE</t>
  </si>
  <si>
    <t>333105 INSTRUTOR DE AUTO-ESCOLA</t>
  </si>
  <si>
    <t>333110 INSTRUTOR DE CURSOS LIVRES</t>
  </si>
  <si>
    <t>333115 PROFESSORES DE CURSOS LIVRES</t>
  </si>
  <si>
    <t>334105 INSPETOR DE ALUNOS DE ESCOLA PRIVADA</t>
  </si>
  <si>
    <t>334110 INSPETOR DE ALUNOS DE ESCOLA PUBLICA</t>
  </si>
  <si>
    <t>334115 MONITOR DE TRANSPORTE ESCOLAR</t>
  </si>
  <si>
    <t>341105 PILOTO COMERCIAL (EXCETO LINHAS AEREAS)</t>
  </si>
  <si>
    <t>341110 PILOTO COMERCIAL DE HELICOPTERO (EXCETO LINHAS AEREAS)</t>
  </si>
  <si>
    <t>341115 MECANICO DE VOO</t>
  </si>
  <si>
    <t>341120 PILOTO AGRICOLA</t>
  </si>
  <si>
    <t>341205 CONTRAMESTRE DE CABOTAGEM</t>
  </si>
  <si>
    <t>341210 MESTRE DE CABOTAGEM</t>
  </si>
  <si>
    <t>341215 MESTRE FLUVIAL</t>
  </si>
  <si>
    <t>341220 PATRAO DE PESCA DE ALTO-MAR</t>
  </si>
  <si>
    <t>341225 PATRAO DE PESCA NA NAVEGACAO INTERIOR</t>
  </si>
  <si>
    <t>341230 PILOTO FLUVIAL</t>
  </si>
  <si>
    <t>341305 CONDUTOR MAQUINISTA FLUVIAL</t>
  </si>
  <si>
    <t>341310 CONDUTOR MAQUINISTA MARITIMO</t>
  </si>
  <si>
    <t>341315 ELETRICISTA DE BORDO</t>
  </si>
  <si>
    <t>342105 ANALISTA DE TRANSPORTE EM COMERCIO EXTERIOR</t>
  </si>
  <si>
    <t>342110 OPERADOR DE TRANSPORTE MULTIMODAL</t>
  </si>
  <si>
    <t>342115 CONTROLADOR DE SERVICOS DE MAQUINAS E VEICULOS</t>
  </si>
  <si>
    <t>342120 AFRETADOR</t>
  </si>
  <si>
    <t>342125 TECNOLOGO EM LOGISTICA DE TRANSPORTE</t>
  </si>
  <si>
    <t>342205 AJUDANTE DE DESPACHANTE ADUANEIRO</t>
  </si>
  <si>
    <t>342210 DESPACHANTE ADUANEIRO</t>
  </si>
  <si>
    <t>342305 CHEFE DE SERVICO DE TRANSPORTE RODOVIARIO (PASSAGEIROS E CARGAS)</t>
  </si>
  <si>
    <t>342310 INSPETOR DE SERVICOS DE TRANSPORTES RODOVIARIOS (PASSAGEIROS E CARGAS)</t>
  </si>
  <si>
    <t>342315 SUPERVISOR DE CARGA E DESCARGA</t>
  </si>
  <si>
    <t>342405 AGENTE DE ESTACAO (FERROVIA E METRO)</t>
  </si>
  <si>
    <t>342410 OPERADOR DE CENTRO DE CONTROLE (FERROVIA E METRO)</t>
  </si>
  <si>
    <t>342505 CONTROLADOR DE TRAFEGO AEREO</t>
  </si>
  <si>
    <t>342510 DESPACHANTE OPERACIONAL DE VOO</t>
  </si>
  <si>
    <t>342515 FISCAL DE AVIACAO CIVIL (FAC)</t>
  </si>
  <si>
    <t>342520 GERENTE DA ADMINISTRACAO DE AEROPORTOS</t>
  </si>
  <si>
    <t>342525 GERENTE DE EMPRESA AEREA EM AEROPORTOS</t>
  </si>
  <si>
    <t>342530 INSPETOR DE AVIACAO CIVIL</t>
  </si>
  <si>
    <t>342535 OPERADOR DE ATENDIMENTO AEROVIARIO</t>
  </si>
  <si>
    <t>342540 SUPERVISOR DA ADMINISTRACAO DE AEROPORTOS</t>
  </si>
  <si>
    <t>342545 SUPERVISOR DE EMPRESA AEREA EM AEROPORTOS</t>
  </si>
  <si>
    <t>342550 AGENTE DE PROTECAO DE AVIACAO CIVIL</t>
  </si>
  <si>
    <t>342605 CHEFE DE ESTACAO PORTUARIA</t>
  </si>
  <si>
    <t>342610 SUPERVISOR DE OPERACOES PORTUARIAS</t>
  </si>
  <si>
    <t>351105 TECNICO DE CONTABILIDADE</t>
  </si>
  <si>
    <t>351110 CHEFE DE CONTABILIDADE (TECNICO)</t>
  </si>
  <si>
    <t>351115 CONSULTOR CONTABIL (TECNICO)</t>
  </si>
  <si>
    <t>351305 TECNICO EM ADMINISTRACAO</t>
  </si>
  <si>
    <t>351310 TECNICO EM ADMINISTRACAO DE COMERCIO EXTERIOR</t>
  </si>
  <si>
    <t>351315 AGENTE DE RECRUTAMENTO E SELECAO</t>
  </si>
  <si>
    <t>351405 ESCREVENTE</t>
  </si>
  <si>
    <t>351410 ESCRIVAO JUDICIAL</t>
  </si>
  <si>
    <t>351415 ESCRIVAO EXTRA - JUDICIAL</t>
  </si>
  <si>
    <t>351420 ESCRIVAO DE POLICIA</t>
  </si>
  <si>
    <t>351425 OFICIAL DE JUSTICA</t>
  </si>
  <si>
    <t>351430 AUXILIAR DE SERVICOS JURIDICOS</t>
  </si>
  <si>
    <t>351505 TECNICO EM SECRETARIADO</t>
  </si>
  <si>
    <t>351510 TAQUIGRAFO</t>
  </si>
  <si>
    <t>351515 ESTENOTIPISTA</t>
  </si>
  <si>
    <t>351605 TECNICO EM SEGURANCA NO TRABALHO</t>
  </si>
  <si>
    <t>351705 ANALISTA DE SEGUROS (TECNICO)</t>
  </si>
  <si>
    <t>351710 ANALISTA DE SINISTROS</t>
  </si>
  <si>
    <t>351715 ASSISTENTE COMERCIAL DE SEGUROS</t>
  </si>
  <si>
    <t>351720 ASSISTENTE TECNICO DE SEGUROS</t>
  </si>
  <si>
    <t>351725 INSPETOR DE RISCO</t>
  </si>
  <si>
    <t>351730 INSPETOR DE SINISTROS</t>
  </si>
  <si>
    <t>351735 TECNICO DE RESSEGUROS</t>
  </si>
  <si>
    <t>351740 TECNICO DE SEGUROS</t>
  </si>
  <si>
    <t>351805 DETETIVE PROFISSIONAL</t>
  </si>
  <si>
    <t>351810 INVESTIGADOR DE POLICIA</t>
  </si>
  <si>
    <t>351815 PAPILOSCOPISTA POLICIAL</t>
  </si>
  <si>
    <t>351905 AGENTE DE INTELIGENCIA</t>
  </si>
  <si>
    <t>351910 AGENTE TECNICO DE INTELIGENCIA</t>
  </si>
  <si>
    <t>352205 AGENTE DE DEFESA AMBIENTAL</t>
  </si>
  <si>
    <t>352210 AGENTE DE SAUDE PUBLICA</t>
  </si>
  <si>
    <t>352305 METROLOGISTA</t>
  </si>
  <si>
    <t>352310 AGENTE FISCAL DE QUALIDADE</t>
  </si>
  <si>
    <t>352315 AGENTE FISCAL METROLOGICO</t>
  </si>
  <si>
    <t>352320 AGENTE FISCAL TEXTIL</t>
  </si>
  <si>
    <t>352405 AGENTE DE DIREITOS AUTORAIS</t>
  </si>
  <si>
    <t>352410 AVALIADOR DE PRODUTOS DO MEIO DE COMUNICACAO</t>
  </si>
  <si>
    <t>352415 OUVIDOR (OMBUDSMAN) DO MEIO DE COMUNICACAO</t>
  </si>
  <si>
    <t>352420 TECNICO EM DIREITOS AUTORAIS</t>
  </si>
  <si>
    <t>353205 TECNICO DE OPERACOES E SERVICOS BANCARIOS - CAMBIO</t>
  </si>
  <si>
    <t>353210 TECNICO DE OPERACOES E SERVICOS BANCARIOS - CREDITO IMOBILIARIO</t>
  </si>
  <si>
    <t>353215 TECNICO DE OPERACOES E SERVICOS BANCARIOS - CREDITO RURAL</t>
  </si>
  <si>
    <t>353220 TECNICO DE OPERACOES E SERVICOS BANCARIOS - LEASING</t>
  </si>
  <si>
    <t>353225 TECNICO DE OPERACOES E SERVICOS BANCARIOS - RENDA FIXA E VARIAVEL</t>
  </si>
  <si>
    <t>353230 TESOUREIRO DE BANCO</t>
  </si>
  <si>
    <t>353235 CHEFE DE SERVICOS BANCARIOS</t>
  </si>
  <si>
    <t>354110 AGENCIADOR DE PROPAGANDA</t>
  </si>
  <si>
    <t>354120 AGENTE DE VENDAS DE SERVICOS</t>
  </si>
  <si>
    <t>354125 ASSISTENTE DE VENDAS</t>
  </si>
  <si>
    <t>354130 PROMOTOR DE VENDAS ESPECIALIZADO</t>
  </si>
  <si>
    <t>354135 TECNICO DE VENDAS</t>
  </si>
  <si>
    <t>354140 TECNICO EM ATENDIMENTO E VENDAS</t>
  </si>
  <si>
    <t>354145 VENDEDOR PRACISTA</t>
  </si>
  <si>
    <t>354150 PROPAGANDISTA DE PRODUTOS FAMACEUTICOS</t>
  </si>
  <si>
    <t>354205 COMPRADOR</t>
  </si>
  <si>
    <t>354210 SUPERVISOR DE COMPRAS</t>
  </si>
  <si>
    <t>354305 ANALISTA DE EXPORTACAO E IMPORTACAO</t>
  </si>
  <si>
    <t>354405 LEILOEIRO</t>
  </si>
  <si>
    <t>354410 AVALIADOR DE IMOVEIS</t>
  </si>
  <si>
    <t>354415 AVALIADOR DE BENS MOVEIS</t>
  </si>
  <si>
    <t>354505 CORRETOR DE SEGUROS</t>
  </si>
  <si>
    <t>354605 CORRETOR DE IMOVEIS</t>
  </si>
  <si>
    <t>354705 REPRESENTANTE COMERCIAL AUTONOMO</t>
  </si>
  <si>
    <t>354805 TECNICO EM TURISMO</t>
  </si>
  <si>
    <t>354810 OPERADOR DE TURISMO</t>
  </si>
  <si>
    <t>354815 AGENTE DE VIAGEM</t>
  </si>
  <si>
    <t>354820 ORGANIZADOR DE EVENTO</t>
  </si>
  <si>
    <t>371105 AUXILIAR DE BIBLIOTECA</t>
  </si>
  <si>
    <t>371110 TECNICO EM BIBLIOTECONOMIA</t>
  </si>
  <si>
    <t>371205 COLECIONADOR DE SELOS E MOEDAS</t>
  </si>
  <si>
    <t>371210 TECNICO EM MUSEOLOGIA</t>
  </si>
  <si>
    <t>371305 TECNICO EM PROGRAMACAO VISUAL</t>
  </si>
  <si>
    <t>371310 TECNICO GRAFICO</t>
  </si>
  <si>
    <t>371405 RECREADOR DE ACANTONAMENTO</t>
  </si>
  <si>
    <t>371410 RECREADOR</t>
  </si>
  <si>
    <t>372105 DIRETOR DE FOTOGRAFIA</t>
  </si>
  <si>
    <t>372110 ILUMINADOR (TELEVISAO)</t>
  </si>
  <si>
    <t>372115 OPERADOR DE CAMERA DE TELEVISAO</t>
  </si>
  <si>
    <t>372205 OPERADOR DE REDE DE TELEPROCESSAMENTO</t>
  </si>
  <si>
    <t>372210 RADIOTELEGRAFISTA</t>
  </si>
  <si>
    <t>373105 OPERADOR DE AUDIO DE CONTINUIDADE (RADIO)</t>
  </si>
  <si>
    <t>373110 OPERADOR DE CENTRAL DE RADIO</t>
  </si>
  <si>
    <t>373115 OPERADOR DE EXTERNA (RADIO)</t>
  </si>
  <si>
    <t>373120 OPERADOR DE GRAVACAO DE RADIO</t>
  </si>
  <si>
    <t>373125 OPERADOR DE TRANSMISSOR DE RADIO</t>
  </si>
  <si>
    <t>373205 TECNICO EM OPERACAO DE EQUIPAMENTOS DE PRODUCAO PARA TELEVISAO E PRODUTORAS DE VIDEO</t>
  </si>
  <si>
    <t>373210 TECNICO EM OPERACAO DE EQUIPAMENTO DE EXIBICAO DE TELEVISAO</t>
  </si>
  <si>
    <t>373215 TECNICO EM OPERACAO DE EQUIPAMENTOS DE TRANSMISSAO/RECEPCAO DE TELEVISAO</t>
  </si>
  <si>
    <t>373220 SUPERVISOR TECNICO OPERACIONAL DE SISTEMAS DE TELEVISAO E PRODUTORAS DE VIDEO</t>
  </si>
  <si>
    <t>374105 TECNICO EM GRAVACAO DE AUDIO</t>
  </si>
  <si>
    <t>374110 TECNICO EM INSTALACAO DE EQUIPAMENTOS DE AUDIO</t>
  </si>
  <si>
    <t>374115 TECNICO EM MASTERIZACAO DE AUDIO</t>
  </si>
  <si>
    <t>374120 PROJETISTA DE SOM</t>
  </si>
  <si>
    <t>374125 TECNICO EM SONORIZACAO</t>
  </si>
  <si>
    <t>374130 TECNICO EM MIXAGEM DE AUDIO</t>
  </si>
  <si>
    <t>374135 PROJETISTA DE SISTEMAS DE AUDIO</t>
  </si>
  <si>
    <t>374140 MICROFONISTA</t>
  </si>
  <si>
    <t>374145 DJ (DISC JOCKEY)</t>
  </si>
  <si>
    <t>374205 CENOTECNICO (CINEMA, VIDEO, TELEVISAO, TEATRO E ESPETACULOS)</t>
  </si>
  <si>
    <t>374210 MAQUINISTA DE CINEMA E VIDEO</t>
  </si>
  <si>
    <t>374215 MAQUINISTA DE TEATRO E ESPETACULOS</t>
  </si>
  <si>
    <t>374305 OPERADOR DE PROJETOR CINEMATOGRAFICO</t>
  </si>
  <si>
    <t>374310 OPERADOR-MANTENEDOR DE PROJETOR CINEMATOGRAFICO</t>
  </si>
  <si>
    <t>374405 EDITOR DE TV E VIDEO</t>
  </si>
  <si>
    <t>374410 FINALIZADOR DE FILMES</t>
  </si>
  <si>
    <t>374415 FINALIZADOR DE VIDEO</t>
  </si>
  <si>
    <t>374420 MONTADOR DE FILMES</t>
  </si>
  <si>
    <t>375105 DESIGNER DE INTERIORES</t>
  </si>
  <si>
    <t>375110 DESIGNER DE VITRINES</t>
  </si>
  <si>
    <t>375115 VISUAL MERCHANDISER</t>
  </si>
  <si>
    <t>375120 DECORADOR DE EVENTOS</t>
  </si>
  <si>
    <t>376105 DANCARINO TRADICIONAL</t>
  </si>
  <si>
    <t>376110 DANCARINO POPULAR</t>
  </si>
  <si>
    <t>376205 ACROBATA</t>
  </si>
  <si>
    <t>376210 ARTISTA AEREO</t>
  </si>
  <si>
    <t>376215 ARTISTA DE CIRCO (OUTROS)</t>
  </si>
  <si>
    <t>376220 CONTORCIONISTA</t>
  </si>
  <si>
    <t>376225 DOMADOR DE ANIMAIS (CIRCENSE)</t>
  </si>
  <si>
    <t>376230 EQUILIBRISTA</t>
  </si>
  <si>
    <t>376235 MAGICO</t>
  </si>
  <si>
    <t>376240 MALABARISTA</t>
  </si>
  <si>
    <t>376245 PALHACO</t>
  </si>
  <si>
    <t>376250 TITERITEIRO</t>
  </si>
  <si>
    <t>376255 TRAPEZISTA</t>
  </si>
  <si>
    <t>376305 APRESENTADOR DE EVENTOS</t>
  </si>
  <si>
    <t>376310 APRESENTADOR DE FESTAS POPULARES</t>
  </si>
  <si>
    <t>376315 APRESENTADOR DE PROGRAMAS DE RADIO</t>
  </si>
  <si>
    <t>376320 APRESENTADOR DE PROGRAMAS DE TELEVISAO</t>
  </si>
  <si>
    <t>376325 APRESENTADOR DE CIRCO</t>
  </si>
  <si>
    <t>376405 MODELO ARTISTICO</t>
  </si>
  <si>
    <t>376410 MODELO DE MODAS</t>
  </si>
  <si>
    <t>376415 MODELO PUBLICITARIO</t>
  </si>
  <si>
    <t>377105 ATLETA PROFISSIONAL (OUTRAS MODALIDADES)</t>
  </si>
  <si>
    <t>377110 ATLETA PROFISSIONAL DE FUTEBOL</t>
  </si>
  <si>
    <t>377115 ATLETA PROFISSIONAL DE GOLFE</t>
  </si>
  <si>
    <t>377120 ATLETA PROFISSIONAL DE LUTA</t>
  </si>
  <si>
    <t>377125 ATLETA PROFISSIONAL DE TENIS</t>
  </si>
  <si>
    <t>377130 JOQUEI</t>
  </si>
  <si>
    <t>377135 PILOTO DE COMPETICAO AUTOMOBILISTICA</t>
  </si>
  <si>
    <t>377140 PROFISSIONAL DE ATLETISMO</t>
  </si>
  <si>
    <t>377145 PUGILISTA</t>
  </si>
  <si>
    <t>377205 ARBITRO DESPORTIVO</t>
  </si>
  <si>
    <t>377210 ARBITRO DE ATLETISMO</t>
  </si>
  <si>
    <t>377215 ARBITRO DE BASQUETE</t>
  </si>
  <si>
    <t>377220 ARBITRO DE FUTEBOL</t>
  </si>
  <si>
    <t>377225 ARBITRO DE FUTEBOL DE SALAO</t>
  </si>
  <si>
    <t>377230 ARBITRO DE JUDO</t>
  </si>
  <si>
    <t>377235 ARBITRO DE KARATE</t>
  </si>
  <si>
    <t>377240 ARBITRO DE POLO AQUATICO</t>
  </si>
  <si>
    <t>377245 ARBITRO DE VOLEI</t>
  </si>
  <si>
    <t>391105 CRONOANALISTA</t>
  </si>
  <si>
    <t>391110 CRONOMETRISTA</t>
  </si>
  <si>
    <t>391115 CONTROLADOR DE ENTRADA E SAIDA</t>
  </si>
  <si>
    <t>391120 PLANEJISTA</t>
  </si>
  <si>
    <t>391125 TECNICO DE PLANEJAMENTO DE PRODUCAO</t>
  </si>
  <si>
    <t>391130 TECNICO DE PLANEJAMENTO E PROGRAMACAO DA MANUTENCAO</t>
  </si>
  <si>
    <t>391135 TECNICO DE MATERIA-PRIMA E MATERIAL</t>
  </si>
  <si>
    <t>391205 INSPETOR DE QUALIDADE</t>
  </si>
  <si>
    <t>391210 TECNICO DE GARANTIA DA QUALIDADE</t>
  </si>
  <si>
    <t>391215 OPERADOR DE INSPECAO DE QUALIDADE</t>
  </si>
  <si>
    <t>391220 TECNICO DE PAINEL DE CONTROLE</t>
  </si>
  <si>
    <t>391225 ESCOLHEDOR DE PAPEL</t>
  </si>
  <si>
    <t>391230 TECNICO OPERACIONAL DE SERVICOS DE CORREIOS</t>
  </si>
  <si>
    <t>395105 TECNICO DE APOIO EM PESQUISA E DESENVOLVIMENTO (EXCETO AGROPECUARIO E FLORESTAL)</t>
  </si>
  <si>
    <t>395110 TECNICO DE APOIO EM PESQUISA E DESENVOLVIMENTO AGROPECUARIO FLORESTAL</t>
  </si>
  <si>
    <t>410105 SUPERVISOR ADMINISTRATIVO</t>
  </si>
  <si>
    <t>410205 SUPERVISOR DE ALMOXARIFADO</t>
  </si>
  <si>
    <t>410210 SUPERVISOR DE CAMBIO</t>
  </si>
  <si>
    <t>410215 SUPERVISOR DE CONTAS A PAGAR</t>
  </si>
  <si>
    <t>410220 SUPERVISOR DE CONTROLE PATRIMONIAL</t>
  </si>
  <si>
    <t>410225 SUPERVISOR DE CREDITO E COBRANCA</t>
  </si>
  <si>
    <t>410230 SUPERVISOR DE ORCAMENTO</t>
  </si>
  <si>
    <t>410235 SUPERVISOR DE TESOURARIA</t>
  </si>
  <si>
    <t>411005 AUXILIAR DE ESCRITORIO, EM GERAL</t>
  </si>
  <si>
    <t>411010 ASSISTENTE ADMINISTRATIVO</t>
  </si>
  <si>
    <t>411015 ATENDENTE DE JUDICIARIO</t>
  </si>
  <si>
    <t>411020 AUXILIAR DE JUDICIARIO</t>
  </si>
  <si>
    <t>411025 AUXILIAR DE CARTORIO</t>
  </si>
  <si>
    <t>411030 AUXILIAR DE PESSOAL</t>
  </si>
  <si>
    <t>411035 AUXILIAR DE ESTATISTICA</t>
  </si>
  <si>
    <t>411040 AUXILIAR DE SEGUROS</t>
  </si>
  <si>
    <t>411045 AUXILIAR DE SERVICOS DE IMPORTACAO E EXPORTACAO</t>
  </si>
  <si>
    <t>411050 AGENTE DE MICROCREDITO</t>
  </si>
  <si>
    <t>412105 DATILOGRAFO</t>
  </si>
  <si>
    <t>412110 DIGITADOR</t>
  </si>
  <si>
    <t>412115 OPERADOR DE MENSAGENS DE TELECOMUNICACOES (CORREIOS)</t>
  </si>
  <si>
    <t>412120 SUPERVISOR DE DIGITACAO E OPERACAO</t>
  </si>
  <si>
    <t>412205 CONTINUO</t>
  </si>
  <si>
    <t>413105 ANALISTA DE FOLHA DE PAGAMENTO</t>
  </si>
  <si>
    <t>413110 AUXILIAR DE CONTABILIDADE</t>
  </si>
  <si>
    <t>413115 AUXILIAR DE FATURAMENTO</t>
  </si>
  <si>
    <t>413205 ATENDENTE DE AGENCIA</t>
  </si>
  <si>
    <t>413210 CAIXA DE BANCO</t>
  </si>
  <si>
    <t>413215 COMPENSADOR DE BANCO</t>
  </si>
  <si>
    <t>413220 CONFERENTE DE SERVICOS BANCARIOS</t>
  </si>
  <si>
    <t>413225 ESCRITURARIO DE BANCO</t>
  </si>
  <si>
    <t>413230 OPERADOR DE COBRANCA BANCARIA</t>
  </si>
  <si>
    <t>414105 ALMOXARIFE</t>
  </si>
  <si>
    <t>414110 ARMAZENISTA</t>
  </si>
  <si>
    <t>414115 BALANCEIRO</t>
  </si>
  <si>
    <t>414205 APONTADOR DE MAO-DE-OBRA</t>
  </si>
  <si>
    <t>414210 APONTADOR DE PRODUCAO</t>
  </si>
  <si>
    <t>414215 CONFERENTE DE CARGA E DESCARGA</t>
  </si>
  <si>
    <t>415105 ARQUIVISTA DE DOCUMENTOS</t>
  </si>
  <si>
    <t>415115 CODIFICADOR DE DADOS</t>
  </si>
  <si>
    <t>415120 FITOTECARIO</t>
  </si>
  <si>
    <t>415125 KARDEXISTA</t>
  </si>
  <si>
    <t>415130 OPERADOR DE MAQUINA COPIADORA (EXCETO OPERADOR DE GRAFICA RAPIDA)</t>
  </si>
  <si>
    <t>415205 CARTEIRO</t>
  </si>
  <si>
    <t>415210 OPERADOR DE TRIAGEM E TRANSBORDO</t>
  </si>
  <si>
    <t>420105 SUPERVISOR DE CAIXAS E BILHETEIROS (EXCETO CAIXA DE BANCO)</t>
  </si>
  <si>
    <t>420110 SUPERVISOR DE COBRANCA</t>
  </si>
  <si>
    <t>420115 SUPERVISOR DE COLETADORES DE APOSTAS E DE JOGOS</t>
  </si>
  <si>
    <t>420120 SUPERVISOR DE ENTREVISTADORES E RECENSEADORES</t>
  </si>
  <si>
    <t>420125 SUPERVISOR DE RECEPCIONISTAS</t>
  </si>
  <si>
    <t>420130 SUPERVISOR DE TELEFONISTAS</t>
  </si>
  <si>
    <t>420135 SUPERVISOR DE TELEMARKETING E ATENDIMENTO</t>
  </si>
  <si>
    <t>421105 ATENDENTE COMERCIAL (AGENCIA POSTAL)</t>
  </si>
  <si>
    <t>421110 BILHETEIRO DE TRANSPORTES COLETIVOS</t>
  </si>
  <si>
    <t>421115 BILHETEIRO NO SERVICO DE DIVERSOES</t>
  </si>
  <si>
    <t>421120 EMISSOR DE PASSAGENS</t>
  </si>
  <si>
    <t>421125 OPERADOR DE CAIXA</t>
  </si>
  <si>
    <t>421205 RECEBEDOR DE APOSTAS (LOTERIA)</t>
  </si>
  <si>
    <t>421210 RECEBEDOR DE APOSTAS (TURFE)</t>
  </si>
  <si>
    <t>421305 COBRADOR EXTERNO</t>
  </si>
  <si>
    <t>421310 COBRADOR INTERNO</t>
  </si>
  <si>
    <t>421315 LOCALIZADOR (COBRADOR)</t>
  </si>
  <si>
    <t>422105 RECEPCIONISTA, EM GERAL</t>
  </si>
  <si>
    <t>422110 RECEPCIONISTA DE CONSULTORIO MEDICO OU DENTARIO</t>
  </si>
  <si>
    <t>422115 RECEPCIONISTA DE SEGURO SAUDE</t>
  </si>
  <si>
    <t>422120 RECEPCIONISTA DE HOTEL</t>
  </si>
  <si>
    <t>422125 RECEPCIONISTA DE BANCO</t>
  </si>
  <si>
    <t>422205 TELEFONISTA</t>
  </si>
  <si>
    <t>422210 TELEOPERADOR</t>
  </si>
  <si>
    <t>422215 MONITOR DE TELEATENDIMENTO</t>
  </si>
  <si>
    <t>422220 OPERADOR DE RADIO-CHAMADA</t>
  </si>
  <si>
    <t>422305 OPERADOR DE TELEMARKETING ATIVO</t>
  </si>
  <si>
    <t>422310 OPERADOR DE TELEMARKETING ATIVO E RECEPTIVO</t>
  </si>
  <si>
    <t>422315 OPERADOR DE TELEMARKETING RECEPTIVO</t>
  </si>
  <si>
    <t>422320 OPERADOR DE TELEMARKETING TECNICO</t>
  </si>
  <si>
    <t>423105 DESPACHANTE DOCUMENTALISTA</t>
  </si>
  <si>
    <t>423110 DESPACHANTE DE TRANSITO</t>
  </si>
  <si>
    <t>424105 ENTREVISTADOR CENSITARIO E DE PESQUISAS AMOSTRAIS</t>
  </si>
  <si>
    <t>424110 ENTREVISTADOR DE PESQUISA DE OPINIAO E MIDIA</t>
  </si>
  <si>
    <t>424115 ENTREVISTADOR DE PESQUISAS DE MERCADO</t>
  </si>
  <si>
    <t>424120 ENTREVISTADOR DE PRECOS</t>
  </si>
  <si>
    <t>424125 ESCRITURARIO EM ESTATISTICA</t>
  </si>
  <si>
    <t>510105 SUPERVISOR DE TRANSPORTES</t>
  </si>
  <si>
    <t>510110 ADMINISTRADOR DE EDIFICIOS</t>
  </si>
  <si>
    <t>510115 SUPERVISOR DE ANDAR</t>
  </si>
  <si>
    <t>510120 CHEFE DE PORTARIA DE HOTEL</t>
  </si>
  <si>
    <t>510125 CHEFE DE COZINHA</t>
  </si>
  <si>
    <t>510130 CHEFE DE BAR</t>
  </si>
  <si>
    <t>510135 MAITRE</t>
  </si>
  <si>
    <t>510205 SUPERVISOR DE LAVANDERIA</t>
  </si>
  <si>
    <t>510305 SUPERVISOR DE BOMBEIROS</t>
  </si>
  <si>
    <t>510310 SUPERVISOR DE VIGILANTES</t>
  </si>
  <si>
    <t>511105 COMISSARIO DE VOO</t>
  </si>
  <si>
    <t>511110 COMISSARIO DE TREM</t>
  </si>
  <si>
    <t>511115 TAIFEIRO</t>
  </si>
  <si>
    <t>511205 FISCAL DE TRANSPORTES COLETIVOS (EXCETO TREM)</t>
  </si>
  <si>
    <t>511210 DESPACHANTE DE TRANSPORTES COLETIVOS (EXCETO TREM)</t>
  </si>
  <si>
    <t>511215 COBRADOR DE TRANSPORTES COLETIVOS (EXCETO TREM)</t>
  </si>
  <si>
    <t>511220 BILHETEIRO (ESTACOES DE METRO, FERROVIARIAS E ASSEMELHADAS)</t>
  </si>
  <si>
    <t>511405 GUIA DE TURISMO</t>
  </si>
  <si>
    <t>512105 EMPREGADO DOMESTICO NOS SERVICOS GERAIS</t>
  </si>
  <si>
    <t>512110 EMPREGADO DOMESTICO ARRUMADOR</t>
  </si>
  <si>
    <t>512115 EMPREGADO DOMESTICO FAXINEIRO</t>
  </si>
  <si>
    <t>512120 EMPREGADO DOMESTICO DIARISTA</t>
  </si>
  <si>
    <t>513105 MORDOMO DE RESIDENCIA</t>
  </si>
  <si>
    <t>513110 MORDOMO DE HOTELARIA</t>
  </si>
  <si>
    <t>513115 GOVERNANTA DE HOTELARIA</t>
  </si>
  <si>
    <t>513205 COZINHEIRO GERAL</t>
  </si>
  <si>
    <t>513210 COZINHEIRO DO SERVICO DOMESTICO</t>
  </si>
  <si>
    <t>513215 COZINHEIRO INDUSTRIAL</t>
  </si>
  <si>
    <t>513220 COZINHEIRO DE HOSPITAL</t>
  </si>
  <si>
    <t>513225 COZINHEIRO DE EMBARCACOES</t>
  </si>
  <si>
    <t>513305 CAMAREIRA DE TEATRO</t>
  </si>
  <si>
    <t>513310 CAMAREIRA DE TELEVISAO</t>
  </si>
  <si>
    <t>513315 CAMAREIRO DE HOTEL</t>
  </si>
  <si>
    <t>513320 CAMAREIRO DE EMBARCACOES</t>
  </si>
  <si>
    <t>513325 GUARDA-ROUPEIRA DE CINEMA</t>
  </si>
  <si>
    <t>513405 GARCOM</t>
  </si>
  <si>
    <t>513410 GARCOM (SERVICOS DE VINHOS)</t>
  </si>
  <si>
    <t>513415 CUMIM</t>
  </si>
  <si>
    <t>513420 BARMAN</t>
  </si>
  <si>
    <t>513425 COPEIRO</t>
  </si>
  <si>
    <t>513430 COPEIRO DE HOSPITAL</t>
  </si>
  <si>
    <t>513435 ATENDENTE DE LANCHONETE</t>
  </si>
  <si>
    <t>513440 BARISTA</t>
  </si>
  <si>
    <t>513505 AUXILIAR NOS SERVICOS DE ALIMENTACAO</t>
  </si>
  <si>
    <t>513605 CHURRASQUEIRO</t>
  </si>
  <si>
    <t>513610 PIZZAIOLO</t>
  </si>
  <si>
    <t>513615 SUSHIMAN</t>
  </si>
  <si>
    <t>514105 ASCENSORISTA</t>
  </si>
  <si>
    <t>514110 GARAGISTA</t>
  </si>
  <si>
    <t>514115 SACRISTAO</t>
  </si>
  <si>
    <t>514120 ZELADOR DE EDIFICIO</t>
  </si>
  <si>
    <t>514205 COLETOR DE LIXO</t>
  </si>
  <si>
    <t>514210 FAXINEIRO</t>
  </si>
  <si>
    <t>514215 GARI</t>
  </si>
  <si>
    <t>514220 LIMPADOR DE VIDROS</t>
  </si>
  <si>
    <t>514225 TRABALHADOR DE SERVICOS DE MANUTENCAO DE EDIFICIOS E LOGRADOUROS</t>
  </si>
  <si>
    <t>514230 COLETOR DE RESIDUOS SOLIDOS DE SERVICOS DE SAUDE</t>
  </si>
  <si>
    <t>514310 AUXILIAR DE MANUTENCAO PREDIAL</t>
  </si>
  <si>
    <t>514330 LIMPADOR DE PISCINAS</t>
  </si>
  <si>
    <t>515105 AGENTE COMUNITARIO DE SAUDE</t>
  </si>
  <si>
    <t>515110 ATENDENTE DE ENFERMAGEM</t>
  </si>
  <si>
    <t>515115 PARTEIRA LEIGA</t>
  </si>
  <si>
    <t>515120 VISITADOR SANITARIO</t>
  </si>
  <si>
    <t>515125 AGENTE INDIGENA DE SAUDE</t>
  </si>
  <si>
    <t>515130 AGENTE INDIGENA DE SANEAMENTO</t>
  </si>
  <si>
    <t>515135 SOCORRISTA (EXCETO MEDICOS E ENFERMEIROS)</t>
  </si>
  <si>
    <t>515205 AUXILIAR DE BANCO DE SANGUE</t>
  </si>
  <si>
    <t>515210 AUXILIAR DE FARMACIA DE MANIPULACAO</t>
  </si>
  <si>
    <t>515215 AUXILIAR DE LABORATORIO DE ANALISES CLINICAS</t>
  </si>
  <si>
    <t>515220 AUXILIAR DE LABORATORIO DE IMUNOBIOLOGICOS</t>
  </si>
  <si>
    <t>515225 AUXILIAR DE PRODUCAO FARMACEUTICA</t>
  </si>
  <si>
    <t>5152A1 MICROSCOPISTA</t>
  </si>
  <si>
    <t>515305 EDUCADOR SOCIAL</t>
  </si>
  <si>
    <t>515310 AGENTE DE ACAO SOCIAL</t>
  </si>
  <si>
    <t>515315 MONITOR DE DEPENDENTE QUIMICO</t>
  </si>
  <si>
    <t>515320 CONSELHEIRO TUTELAR</t>
  </si>
  <si>
    <t>515325 SOCIOEDUCADOR</t>
  </si>
  <si>
    <t>516105 BARBEIRO</t>
  </si>
  <si>
    <t>516110 CABELEIREIRO</t>
  </si>
  <si>
    <t>516115 ESTETICISTA</t>
  </si>
  <si>
    <t>516120 MANICURE</t>
  </si>
  <si>
    <t>516125 MAQUIADOR</t>
  </si>
  <si>
    <t>516130 MAQUIADOR DE CARACTERIZACAO</t>
  </si>
  <si>
    <t>516135 MASSAGISTA</t>
  </si>
  <si>
    <t>516140 PEDICURE</t>
  </si>
  <si>
    <t>516205 BABA</t>
  </si>
  <si>
    <t>516210 CUIDADOR DE IDOSOS</t>
  </si>
  <si>
    <t>516215 MAE SOCIAL</t>
  </si>
  <si>
    <t>516220 CUIDADOR EM SAUDE</t>
  </si>
  <si>
    <t>516305 LAVADEIRO, EM GERAL</t>
  </si>
  <si>
    <t>516310 LAVADOR DE ROUPAS A MAQUINA</t>
  </si>
  <si>
    <t>516315 LAVADOR DE ARTEFATOS DE TAPECARIA</t>
  </si>
  <si>
    <t>516320 LIMPADOR A SECO, A MAQUINA</t>
  </si>
  <si>
    <t>516325 PASSADOR DE ROUPAS EM GERAL</t>
  </si>
  <si>
    <t>516330 TINGIDOR DE ROUPAS</t>
  </si>
  <si>
    <t>516335 CONFERENTE-EXPEDIDOR DE ROUPAS (LAVANDERIAS)</t>
  </si>
  <si>
    <t>516340 ATENDENTE DE LAVANDERIA</t>
  </si>
  <si>
    <t>516345 AUXILIAR DE LAVANDERIA</t>
  </si>
  <si>
    <t>516405 LAVADOR DE ROUPAS</t>
  </si>
  <si>
    <t>516410 LIMPADOR DE ROUPAS A SECO, A MAO</t>
  </si>
  <si>
    <t>516415 PASSADOR DE ROUPAS, A MAO</t>
  </si>
  <si>
    <t>516505 AGENTE FUNERARIO</t>
  </si>
  <si>
    <t>516605 OPERADOR DE FORNO (SERVICOS FUNERARIOS)</t>
  </si>
  <si>
    <t>516610 SEPULTADOR</t>
  </si>
  <si>
    <t>516705 ASTROLOGO</t>
  </si>
  <si>
    <t>516710 NUMEROLOGO</t>
  </si>
  <si>
    <t>516805 ESOTERICO</t>
  </si>
  <si>
    <t>516810 PARANORMAL</t>
  </si>
  <si>
    <t>517105 BOMBEIRO DE AERODROMO</t>
  </si>
  <si>
    <t>517110 BOMBEIRO DE SEGURANCA DO TRABALHO</t>
  </si>
  <si>
    <t>517115 SALVA-VIDAS</t>
  </si>
  <si>
    <t>517205 AGENTE DE POLICIA FEDERAL</t>
  </si>
  <si>
    <t>517210 POLICIAL RODOVIARIO FEDERAL</t>
  </si>
  <si>
    <t>517215 GUARDA-CIVIL MUNICIPAL</t>
  </si>
  <si>
    <t>517220 AGENTE DE TRANSITO</t>
  </si>
  <si>
    <t>517305 AGENTE DE PROTECAO DE AEROPORTO</t>
  </si>
  <si>
    <t>517310 AGENTE DE SEGURANCA</t>
  </si>
  <si>
    <t>517315 AGENTE DE SEGURANCA PENITENCIARIA</t>
  </si>
  <si>
    <t>517320 VIGIA FLORESTAL</t>
  </si>
  <si>
    <t>517325 VIGIA PORTUARIO</t>
  </si>
  <si>
    <t>517330 VIGILANTE</t>
  </si>
  <si>
    <t>517335 GUARDA PORTUARIO</t>
  </si>
  <si>
    <t>517405 PORTEIRO (HOTEL)</t>
  </si>
  <si>
    <t>517410 PORTEIRO DE EDIFICIOS</t>
  </si>
  <si>
    <t>517415 PORTEIRO DE LOCAIS DE DIVERSAO</t>
  </si>
  <si>
    <t>517420 VIGIA</t>
  </si>
  <si>
    <t>519105 CICLISTA MENSAGEIRO</t>
  </si>
  <si>
    <t>519110 MOTOCICLISTA NO TRANSPORTE DE DOCUMENTOS E PEQUENOS VOLUMES</t>
  </si>
  <si>
    <t>519205 CATADOR DE MATERIAL RECICLAVEL</t>
  </si>
  <si>
    <t>519210 SELECIONADOR DE MATERIAL RECICLAVEL</t>
  </si>
  <si>
    <t>519215 OPERADOR DE PRENSA DE MATERIAL RECICLAVEL</t>
  </si>
  <si>
    <t>519305 ENFERMEIRO VETERINARIO</t>
  </si>
  <si>
    <t>519310 ESTETICISTA DE ANIMAIS DOMESTICOS</t>
  </si>
  <si>
    <t>519315 BANHISTA DE ANIMAIS DOMESTICOS</t>
  </si>
  <si>
    <t>519320 TOSADOR DE ANIMAIS DOMESTICOS</t>
  </si>
  <si>
    <t>519805 PROFISSIONAL DO SEXO</t>
  </si>
  <si>
    <t>519905 CARTAZEIRO</t>
  </si>
  <si>
    <t>519910 CONTROLADOR DE PRAGAS</t>
  </si>
  <si>
    <t>519915 ENGRAXATE</t>
  </si>
  <si>
    <t>519920 GANDULA</t>
  </si>
  <si>
    <t>519925 GUARDADOR DE VEICULOS</t>
  </si>
  <si>
    <t>519930 LAVADOR DE GARRAFAS, VIDROS E OUTROS UTENSILIOS</t>
  </si>
  <si>
    <t>519935 LAVADOR DE VEICULOS</t>
  </si>
  <si>
    <t>519940 LEITURISTA</t>
  </si>
  <si>
    <t>519945 RECEPCIONISTA DE CASAS DE ESPETACULOS</t>
  </si>
  <si>
    <t>520105 SUPERVISOR DE VENDAS DE SERVICOS</t>
  </si>
  <si>
    <t>520110 SUPERVISOR DE VENDAS COMERCIAL</t>
  </si>
  <si>
    <t>521105 VENDEDOR EM COMERCIO ATACADISTA</t>
  </si>
  <si>
    <t>521110 VENDEDOR DE COMERCIO VAREJISTA</t>
  </si>
  <si>
    <t>521115 PROMOTOR DE VENDAS</t>
  </si>
  <si>
    <t>521120 DEMONSTRADOR DE MERCADORIAS</t>
  </si>
  <si>
    <t>521125 REPOSITOR DE MERCADORIAS</t>
  </si>
  <si>
    <t>521130 ATENDENTE DE FARMACIA - BALCONISTA</t>
  </si>
  <si>
    <t>521135 FRENTISTA</t>
  </si>
  <si>
    <t>523105 INSTALADOR DE CORTINAS E PERSIANAS, PORTAS SANFONADAS E BOXE</t>
  </si>
  <si>
    <t>523110 INSTALADOR DE SOM E ACESSORIOS DE VEICULOS</t>
  </si>
  <si>
    <t>523115 CHAVEIRO</t>
  </si>
  <si>
    <t>524105 VENDEDOR EM DOMICILIO</t>
  </si>
  <si>
    <t>524205 FEIRANTE</t>
  </si>
  <si>
    <t>524210 JORNALEIRO (EM BANCA DE JORNAL)</t>
  </si>
  <si>
    <t>524215 VENDEDOR PERMISSIONARIO</t>
  </si>
  <si>
    <t>524305 VENDEDOR AMBULANTE</t>
  </si>
  <si>
    <t>524310 PIPOQUEIRO AMBULANTE</t>
  </si>
  <si>
    <t>611005 PRODUTOR AGROPECUARIO, EM GERAL</t>
  </si>
  <si>
    <t>612005 PRODUTOR AGRICOLA POLIVALENTE</t>
  </si>
  <si>
    <t>612105 PRODUTOR DE ARROZ</t>
  </si>
  <si>
    <t>612110 PRODUTOR DE CANA-DE-ACUCAR</t>
  </si>
  <si>
    <t>612115 PRODUTOR DE CEREAIS DE INVERNO</t>
  </si>
  <si>
    <t>612120 PRODUTOR DE GRAMINEAS FORRAGEIRAS</t>
  </si>
  <si>
    <t>612125 PRODUTOR DE MILHO E SORGO</t>
  </si>
  <si>
    <t>612205 PRODUTOR DE ALGODAO</t>
  </si>
  <si>
    <t>612210 PRODUTOR DE CURAUA</t>
  </si>
  <si>
    <t>612215 PRODUTOR DE JUTA</t>
  </si>
  <si>
    <t>612220 PRODUTOR DE RAMI</t>
  </si>
  <si>
    <t>612225 PRODUTOR DE SISAL</t>
  </si>
  <si>
    <t>612305 PRODUTOR NA OLERICULTURA DE LEGUMES</t>
  </si>
  <si>
    <t>612310 PRODUTOR NA OLERICULTURA DE RAIZES, BULBOS E TUBERCULOS</t>
  </si>
  <si>
    <t>612315 PRODUTOR NA OLERICULTURA DE TALOS, FOLHAS E FLORES</t>
  </si>
  <si>
    <t>612320 PRODUTOR NA OLERICULTURA DE FRUTOS E SEMENTES</t>
  </si>
  <si>
    <t>612405 PRODUTOR DE FLORES DE CORTE</t>
  </si>
  <si>
    <t>612410 PRODUTOR DE FLORES EM VASO</t>
  </si>
  <si>
    <t>612415 PRODUTOR DE FORRACOES</t>
  </si>
  <si>
    <t>612420 PRODUTOR DE PLANTAS ORNAMENTAIS</t>
  </si>
  <si>
    <t>612505 PRODUTOR DE ARVORES FRUTIFERAS</t>
  </si>
  <si>
    <t>612510 PRODUTOR DE ESPECIES FRUTIFERAS RASTEIRAS</t>
  </si>
  <si>
    <t>612515 PRODUTOR DE ESPECIES FRUTIFERAS TREPADEIRAS</t>
  </si>
  <si>
    <t>612605 CAFEICULTOR</t>
  </si>
  <si>
    <t>612610 PRODUTOR DE CACAU</t>
  </si>
  <si>
    <t>612615 PRODUTOR DE ERVA-MATE</t>
  </si>
  <si>
    <t>612620 PRODUTOR DE FUMO</t>
  </si>
  <si>
    <t>612625 PRODUTOR DE GUARANA</t>
  </si>
  <si>
    <t>612705 PRODUTOR DA CULTURA DE AMENDOIM</t>
  </si>
  <si>
    <t>612710 PRODUTOR DA CULTURA DE CANOLA</t>
  </si>
  <si>
    <t>612715 PRODUTOR DA CULTURA DE COCO-DA-BAIA</t>
  </si>
  <si>
    <t>612720 PRODUTOR DA CULTURA DE DENDE</t>
  </si>
  <si>
    <t>612725 PRODUTOR DA CULTURA DE GIRASSOL</t>
  </si>
  <si>
    <t>612730 PRODUTOR DA CULTURA DE LINHO</t>
  </si>
  <si>
    <t>612735 PRODUTOR DA CULTURA DE MAMONA</t>
  </si>
  <si>
    <t>612740 PRODUTOR DA CULTURA DE SOJA</t>
  </si>
  <si>
    <t>612805 PRODUTOR DE ESPECIARIAS</t>
  </si>
  <si>
    <t>612810 PRODUTOR DE PLANTAS AROMATICAS E MEDICINAIS</t>
  </si>
  <si>
    <t>613005 CRIADOR EM PECUARIA POLIVALENTE</t>
  </si>
  <si>
    <t>613010 CRIADOR DE ANIMAIS DOMESTICOS</t>
  </si>
  <si>
    <t>613105 CRIADOR DE ASININOS E MUARES</t>
  </si>
  <si>
    <t>613110 CRIADOR DE BOVINOS (CORTE)</t>
  </si>
  <si>
    <t>613115 CRIADOR DE BOVINOS (LEITE)</t>
  </si>
  <si>
    <t>613120 CRIADOR DE BUBALINOS (CORTE)</t>
  </si>
  <si>
    <t>613125 CRIADOR DE BUBALINOS (LEITE)</t>
  </si>
  <si>
    <t>613130 CRIADOR DE EQUINOS</t>
  </si>
  <si>
    <t>613205 CRIADOR DE CAPRINOS</t>
  </si>
  <si>
    <t>613210 CRIADOR DE OVINOS</t>
  </si>
  <si>
    <t>613215 CRIADOR DE SUINOS</t>
  </si>
  <si>
    <t>613305 AVICULTOR</t>
  </si>
  <si>
    <t>613310 CUNICULTOR</t>
  </si>
  <si>
    <t>613405 APICULTOR</t>
  </si>
  <si>
    <t>613410 CRIADOR DE ANIMAIS PRODUTORES DE VENENO</t>
  </si>
  <si>
    <t>613415 MINHOCULTOR</t>
  </si>
  <si>
    <t>613420 SERICULTOR</t>
  </si>
  <si>
    <t>620105 SUPERVISOR DE EXPLORACAO AGRICOLA</t>
  </si>
  <si>
    <t>620110 SUPERVISOR DE EXPLORACAO AGROPECUARIA</t>
  </si>
  <si>
    <t>620115 SUPERVISOR DE EXPLORACAO PECUARIA</t>
  </si>
  <si>
    <t>621005 TRABALHADOR AGROPECUARIO EM GERAL</t>
  </si>
  <si>
    <t>622005 CASEIRO (AGRICULTURA)</t>
  </si>
  <si>
    <t>622010 JARDINEIRO</t>
  </si>
  <si>
    <t>622015 TRABALHADOR NA PRODUCAO DE MUDAS E SEMENTES</t>
  </si>
  <si>
    <t>622020 TRABALHADOR VOLANTE DA AGRICULTURA</t>
  </si>
  <si>
    <t>622105 TRABALHADOR DA CULTURA DE ARROZ</t>
  </si>
  <si>
    <t>622110 TRABALHADOR DA CULTURA DE CANA-DE-ACUCAR</t>
  </si>
  <si>
    <t>622115 TRABALHADOR DA CULTURA DE MILHO E SORGO</t>
  </si>
  <si>
    <t>622120 TRABALHADOR DA CULTURA DE TRIGO, AVEIA, CEVADA E TRITICALE</t>
  </si>
  <si>
    <t>622205 TRABALHADOR DA CULTURA DE ALGODAO</t>
  </si>
  <si>
    <t>622210 TRABALHADOR DA CULTURA DE SISAL</t>
  </si>
  <si>
    <t>622215 TRABALHADOR DA CULTURA DO RAMI</t>
  </si>
  <si>
    <t>622305 TRABALHADOR NA OLERICULTURA (FRUTOS E SEMENTES)</t>
  </si>
  <si>
    <t>622310 TRABALHADOR NA OLERICULTURA (LEGUMES)</t>
  </si>
  <si>
    <t>622315 TRABALHADOR NA OLERICULTURA (RAIZES, BULBOS E TUBERCULOS)</t>
  </si>
  <si>
    <t>622320 TRABALHADOR NA OLERICULTURA (TALOS, FOLHAS E FLORES)</t>
  </si>
  <si>
    <t>622405 TRABALHADOR NO CULTIVO DE FLORES E FOLHAGENS DE CORTE</t>
  </si>
  <si>
    <t>622410 TRABALHADOR NO CULTIVO DE FLORES EM VASO</t>
  </si>
  <si>
    <t>622415 TRABALHADOR NO CULTIVO DE FORRACOES</t>
  </si>
  <si>
    <t>622420 TRABALHADOR NO CULTIVO DE MUDAS</t>
  </si>
  <si>
    <t>622425 TRABALHADOR NO CULTIVO DE PLANTAS ORNAMENTAIS</t>
  </si>
  <si>
    <t>622505 TRABALHADOR NO CULTIVO DE ARVORES FRUTIFERAS</t>
  </si>
  <si>
    <t>622510 TRABALHADOR NO CULTIVO DE ESPECIES FRUTIFERAS RASTEIRAS</t>
  </si>
  <si>
    <t>622515 TRABALHADOR NO CULTIVO DE TREPADEIRAS FRUTIFERAS</t>
  </si>
  <si>
    <t>622605 TRABALHADOR DA CULTURA DE CACAU</t>
  </si>
  <si>
    <t>622610 TRABALHADOR DA CULTURA DE CAFE</t>
  </si>
  <si>
    <t>622615 TRABALHADOR DA CULTURA DE ERVA-MATE</t>
  </si>
  <si>
    <t>622620 TRABALHADOR DA CULTURA DE FUMO</t>
  </si>
  <si>
    <t>622625 TRABALHADOR DA CULTURA DE GUARANA</t>
  </si>
  <si>
    <t>622705 TRABALHADOR NA CULTURA DE AMENDOIM</t>
  </si>
  <si>
    <t>622710 TRABALHADOR NA CULTURA DE CANOLA</t>
  </si>
  <si>
    <t>622715 TRABALHADOR NA CULTURA DE COCO-DA-BAIA</t>
  </si>
  <si>
    <t>622720 TRABALHADOR NA CULTURA DE DENDE</t>
  </si>
  <si>
    <t>622725 TRABALHADOR NA CULTURA DE MAMONA</t>
  </si>
  <si>
    <t>622730 TRABALHADOR NA CULTURA DE SOJA</t>
  </si>
  <si>
    <t>622735 TRABALHADOR NA CULTURA DO GIRASSOL</t>
  </si>
  <si>
    <t>622740 TRABALHADOR NA CULTURA DO LINHO</t>
  </si>
  <si>
    <t>622805 TRABALHADOR DA CULTURA DE ESPECIARIAS</t>
  </si>
  <si>
    <t>622810 TRABALHADOR DA CULTURA DE PLANTAS AROMATICAS E MEDICINAIS</t>
  </si>
  <si>
    <t>623005 ADESTRADOR DE ANIMAIS</t>
  </si>
  <si>
    <t>623010 INSEMINADOR</t>
  </si>
  <si>
    <t>623015 TRABALHADOR DE PECUARIA POLIVALENTE</t>
  </si>
  <si>
    <t>623020 TRATADOR DE ANIMAIS</t>
  </si>
  <si>
    <t>623105 TRABALHADOR DA PECUARIA (ASININOS E MUARES)</t>
  </si>
  <si>
    <t>623110 TRABALHADOR DA PECUARIA (BOVINOS CORTE)</t>
  </si>
  <si>
    <t>623115 TRABALHADOR DA PECUARIA (BOVINOS LEITE)</t>
  </si>
  <si>
    <t>623120 TRABALHADOR DA PECUARIA (BUBALINOS)</t>
  </si>
  <si>
    <t>623125 TRABALHADOR DA PECUARIA (EQUINOS)</t>
  </si>
  <si>
    <t>623205 TRABALHADOR DA CAPRINOCULTURA</t>
  </si>
  <si>
    <t>623210 TRABALHADOR DA OVINOCULTURA</t>
  </si>
  <si>
    <t>623215 TRABALHADOR DA SUINOCULTURA</t>
  </si>
  <si>
    <t>623305 TRABALHADOR DA AVICULTURA DE CORTE</t>
  </si>
  <si>
    <t>623310 TRABALHADOR DA AVICULTURA DE POSTURA</t>
  </si>
  <si>
    <t>623315 OPERADOR DE INCUBADORA</t>
  </si>
  <si>
    <t>623320 TRABALHADOR DA CUNICULTURA</t>
  </si>
  <si>
    <t>623325 SEXADOR</t>
  </si>
  <si>
    <t>623405 TRABALHADOR EM CRIATORIOS DE ANIMAIS PRODUTORES DE VENENO</t>
  </si>
  <si>
    <t>623410 TRABALHADOR NA APICULTURA</t>
  </si>
  <si>
    <t>623415 TRABALHADOR NA MINHOCULTURA</t>
  </si>
  <si>
    <t>623420 TRABALHADOR NA SERICICULTURA</t>
  </si>
  <si>
    <t>630105 SUPERVISOR DA AQUICULTURA</t>
  </si>
  <si>
    <t>630110 SUPERVISOR DA AREA FLORESTAL</t>
  </si>
  <si>
    <t>631005 CATADOR DE CARANGUEJOS E SIRIS</t>
  </si>
  <si>
    <t>631010 CATADOR DE MARISCOS</t>
  </si>
  <si>
    <t>631015 PESCADOR ARTESANAL DE LAGOSTAS</t>
  </si>
  <si>
    <t>631020 PESCADOR ARTESANAL DE PEIXES E CAMAROES</t>
  </si>
  <si>
    <t>631105 PESCADOR ARTESANAL DE AGUA DOCE</t>
  </si>
  <si>
    <t>631205 PESCADOR INDUSTRIAL</t>
  </si>
  <si>
    <t>631210 PESCADOR PROFISSIONAL</t>
  </si>
  <si>
    <t>631305 CRIADOR DE CAMAROES</t>
  </si>
  <si>
    <t>631310 CRIADOR DE JACARES</t>
  </si>
  <si>
    <t>631315 CRIADOR DE MEXILHOES</t>
  </si>
  <si>
    <t>631320 CRIADOR DE OSTRAS</t>
  </si>
  <si>
    <t>631325 CRIADOR DE PEIXES</t>
  </si>
  <si>
    <t>631330 CRIADOR DE QUELONIOS</t>
  </si>
  <si>
    <t>631335 CRIADOR DE RAS</t>
  </si>
  <si>
    <t>631405 GELADOR INDUSTRIAL</t>
  </si>
  <si>
    <t>631410 GELADOR PROFISSIONAL</t>
  </si>
  <si>
    <t>631415 PROEIRO</t>
  </si>
  <si>
    <t>631420 REDEIRO (PESCA)</t>
  </si>
  <si>
    <t>632005 GUIA FLORESTAL</t>
  </si>
  <si>
    <t>632010 RAIZEIRO</t>
  </si>
  <si>
    <t>632015 VIVEIRISTA FLORESTAL</t>
  </si>
  <si>
    <t>632105 CLASSIFICADOR DE TORAS</t>
  </si>
  <si>
    <t>632110 CUBADOR DE MADEIRA</t>
  </si>
  <si>
    <t>632115 IDENTIFICADOR FLORESTAL</t>
  </si>
  <si>
    <t>632120 OPERADOR DE MOTOSSERRA</t>
  </si>
  <si>
    <t>632125 TRABALHADOR DE EXTRACAO FLORESTAL, EM GERAL</t>
  </si>
  <si>
    <t>632205 SERINGUEIRO</t>
  </si>
  <si>
    <t>632210 TRABALHADOR DA EXPLORACAO DE ESPECIES PRODUTORAS DE GOMAS NAO ELASTICAS</t>
  </si>
  <si>
    <t>632215 TRABALHADOR DA EXPLORACAO DE RESINAS</t>
  </si>
  <si>
    <t>632305 TRABALHADOR DA EXPLORACAO DE ANDIROBA</t>
  </si>
  <si>
    <t>632310 TRABALHADOR DA EXPLORACAO DE BABACU</t>
  </si>
  <si>
    <t>632315 TRABALHADOR DA EXPLORACAO DE BACABA</t>
  </si>
  <si>
    <t>632320 TRABALHADOR DA EXPLORACAO DE BURITI</t>
  </si>
  <si>
    <t>632325 TRABALHADOR DA EXPLORACAO DE CARNAUBA</t>
  </si>
  <si>
    <t>632330 TRABALHADOR DA EXPLORACAO DE COCO-DA-PRAIA</t>
  </si>
  <si>
    <t>632335 TRABALHADOR DA EXPLORACAO DE COPAIBA</t>
  </si>
  <si>
    <t>632340 TRABALHADOR DA EXPLORACAO DE MALVA (PAINA)</t>
  </si>
  <si>
    <t>632345 TRABALHADOR DA EXPLORACAO DE MURUMURU</t>
  </si>
  <si>
    <t>632350 TRABALHADOR DA EXPLORACAO DE OITICICA</t>
  </si>
  <si>
    <t>632355 TRABALHADOR DA EXPLORACAO DE OURICURI</t>
  </si>
  <si>
    <t>632360 TRABALHADOR DA EXPLORACAO DE PEQUI</t>
  </si>
  <si>
    <t>632365 TRABALHADOR DA EXPLORACAO DE PIACAVA</t>
  </si>
  <si>
    <t>632370 TRABALHADOR DA EXPLORACAO DE TUCUM</t>
  </si>
  <si>
    <t>632405 TRABALHADOR DA EXPLORACAO DE ACAI</t>
  </si>
  <si>
    <t>632410 TRABALHADOR DA EXPLORACAO DE CASTANHA</t>
  </si>
  <si>
    <t>632415 TRABALHADOR DA EXPLORACAO DE PINHAO</t>
  </si>
  <si>
    <t>632420 TRABALHADOR DA EXPLORACAO DE PUPUNHA</t>
  </si>
  <si>
    <t>632505 TRABALHADOR DA EXPLORACAO DE ARVORES E ARBUSTOS PRODUTORES DE SUBSTANCIAS AROMAT., MEDIC. E TOXICAS</t>
  </si>
  <si>
    <t>632510 TRABALHADOR DA EXPLORACAO DE CIPOS PRODUTORES DE SUBSTANCIAS AROMATICAS, MEDICINAIS E TOXICAS</t>
  </si>
  <si>
    <t>632515 TRABALHADOR DA EXPLORACAO DE MADEIRAS TANANTES</t>
  </si>
  <si>
    <t>632520 TRABALHADOR DA EXPLORACAO DE RAIZES PRODUTORAS DE SUBSTANCIAS AROMATICAS, MEDICINAIS E TOXICAS</t>
  </si>
  <si>
    <t>632525 TRABALHADOR DA EXTRACAO DE SUBSTANCIAS AROMATICAS, MEDICINAIS E TOXICAS, EM GERAL</t>
  </si>
  <si>
    <t>632605 CARVOEIRO</t>
  </si>
  <si>
    <t>632610 CARBONIZADOR</t>
  </si>
  <si>
    <t>632615 AJUDANTE DE CARVOARIA</t>
  </si>
  <si>
    <t>641005 OPERADOR DE COLHEITADEIRA</t>
  </si>
  <si>
    <t>641010 OPERADOR DE MAQUINAS DE BENEFICIAMENTO DE PRODUTOS AGRICOLAS</t>
  </si>
  <si>
    <t>641015 TRATORISTA AGRICOLA</t>
  </si>
  <si>
    <t>642005 OPERADOR DE COLHEDOR FLORESTAL</t>
  </si>
  <si>
    <t>642010 OPERADOR DE MAQUINAS FLORESTAIS ESTATICAS</t>
  </si>
  <si>
    <t>642015 OPERADOR DE TRATOR FLORESTAL</t>
  </si>
  <si>
    <t>643005 TRABALHADOR NA OPERACAO DE SISTEMA DE IRRIGACAO LOCALIZADA (MICROASPERSAO E GOTEJAMENTO)</t>
  </si>
  <si>
    <t>643010 TRABALHADOR NA OPERACAO DE SISTEMA DE IRRIGACAO POR ASPERSAO (PIVO CENTRAL)</t>
  </si>
  <si>
    <t>643015 TRABALHADOR NA OPERACAO DE SISTEMAS CONVENCIONAIS DE IRRIGACAO POR ASPERSAO</t>
  </si>
  <si>
    <t>643020 TRABALHADOR NA OPERACAO DE SISTEMAS DE IRRIGACAO E ASPERSAO (ALTO PROPELIDO)</t>
  </si>
  <si>
    <t>643025 TRABALHADOR NA OPERACAO DE SISTEMAS DE IRRIGACAO POR SUPERFICIE E DRENAGEM</t>
  </si>
  <si>
    <t>710105 SUPERVISOR DE APOIO OPERACIONAL NA MINERACAO</t>
  </si>
  <si>
    <t>710110 SUPERVISOR DE EXTRACAO DE SAL</t>
  </si>
  <si>
    <t>710115 SUPERVISOR DE PERFURACAO E DESMONTE</t>
  </si>
  <si>
    <t>710120 SUPERVISOR DE PRODUCAO NA MINERACAO</t>
  </si>
  <si>
    <t>710125 SUPERVISOR DE TRANSPORTE NA MINERACAO</t>
  </si>
  <si>
    <t>710205 MESTRE (CONSTRUCAO CIVIL)</t>
  </si>
  <si>
    <t>710210 MESTRE DE LINHAS (FERROVIAS)</t>
  </si>
  <si>
    <t>710215 INSPETOR DE TERRAPLENAGEM</t>
  </si>
  <si>
    <t>710220 SUPERVISOR DE USINA DE CONCRETO</t>
  </si>
  <si>
    <t>710225 FISCAL DE PATIO DE USINA DE CONCRETO</t>
  </si>
  <si>
    <t>711105 AMOSTRADOR DE MINERIOS</t>
  </si>
  <si>
    <t>711110 CANTEIRO</t>
  </si>
  <si>
    <t>711115 DESTROCADOR DE PEDRA</t>
  </si>
  <si>
    <t>711120 DETONADOR</t>
  </si>
  <si>
    <t>711125 ESCORADOR DE MINAS</t>
  </si>
  <si>
    <t>711130 MINEIRO</t>
  </si>
  <si>
    <t>711205 OPERADOR DE CAMINHAO (MINAS E PEDREIRAS)</t>
  </si>
  <si>
    <t>711210 OPERADOR DE CARREGADEIRA</t>
  </si>
  <si>
    <t>711215 OPERADOR DE MAQUINA CORTADORA (MINAS E PEDREIRAS)</t>
  </si>
  <si>
    <t>711220 OPERADOR DE MAQUINA DE EXTRACAO CONTINUA (MINAS DE CARVAO)</t>
  </si>
  <si>
    <t>711225 OPERADOR DE MAQUINA PERFURADORA (MINAS E PEDREIRAS)</t>
  </si>
  <si>
    <t>711230 OPERADOR DE MAQUINA PERFURATRIZ</t>
  </si>
  <si>
    <t>711235 OPERADOR DE MOTONIVELADORA (EXTRACAO DE MINERAIS SOLIDOS)</t>
  </si>
  <si>
    <t>711240 OPERADOR DE SCHUTTHECAR</t>
  </si>
  <si>
    <t>711245 OPERADOR DE TRATOR (MINAS E PEDREIRAS)</t>
  </si>
  <si>
    <t>711305 OPERADOR DE SONDA DE PERCUSSAO</t>
  </si>
  <si>
    <t>711310 OPERADOR DE SONDA ROTATIVA</t>
  </si>
  <si>
    <t>711315 SONDADOR (POCOS DE PETROLEO E GAS)</t>
  </si>
  <si>
    <t>711320 SONDADOR DE POCOS (EXCETO DE PETROLEO E GAS)</t>
  </si>
  <si>
    <t>711325 PLATAFORMISTA (PETROLEO)</t>
  </si>
  <si>
    <t>711330 TORRISTA (PETROLEO)</t>
  </si>
  <si>
    <t>711405 GARIMPEIRO</t>
  </si>
  <si>
    <t>711410 OPERADOR DE SALINA (SAL MARINHO)</t>
  </si>
  <si>
    <t>712105 MOLEIRO DE MINERIOS</t>
  </si>
  <si>
    <t>712110 OPERADOR DE APARELHO DE FLOTACAO</t>
  </si>
  <si>
    <t>712115 OPERADOR DE APARELHO DE PRECIPITACAO (MINAS DE OURO OU PRATA)</t>
  </si>
  <si>
    <t>712120 OPERADOR DE BRITADOR DE MANDIBULAS</t>
  </si>
  <si>
    <t>712125 OPERADOR DE ESPESSADOR</t>
  </si>
  <si>
    <t>712130 OPERADOR DE JIG (MINAS)</t>
  </si>
  <si>
    <t>712135 OPERADOR DE PENEIRAS HIDRAULICAS</t>
  </si>
  <si>
    <t>712205 CORTADOR DE PEDRAS</t>
  </si>
  <si>
    <t>712210 GRAVADOR DE INSCRICOES EM PEDRA</t>
  </si>
  <si>
    <t>712215 GRAVADOR DE RELEVOS EM PEDRA</t>
  </si>
  <si>
    <t>712220 POLIDOR DE PEDRAS</t>
  </si>
  <si>
    <t>712225 TORNEIRO (LAVRA DE PEDRA)</t>
  </si>
  <si>
    <t>712230 TRACADOR DE PEDRAS</t>
  </si>
  <si>
    <t>715105 OPERADOR DE BATE-ESTACAS</t>
  </si>
  <si>
    <t>715110 OPERADOR DE COMPACTADORA DE SOLOS</t>
  </si>
  <si>
    <t>715115 OPERADOR DE ESCAVADEIRA</t>
  </si>
  <si>
    <t>715120 OPERADOR DE MAQUINA DE ABRIR VALAS</t>
  </si>
  <si>
    <t>715125 OPERADOR DE MAQUINAS DE CONSTRUCAO CIVIL E MINERACAO</t>
  </si>
  <si>
    <t>715130 OPERADOR DE MOTONIVELADORA</t>
  </si>
  <si>
    <t>715135 OPERADOR DE PA CARREGADEIRA</t>
  </si>
  <si>
    <t>715140 OPERADOR DE PAVIMENTADORA (ASFALTO, CONCRETO E MATERIAIS SIMILARES)</t>
  </si>
  <si>
    <t>715145 OPERADOR DE TRATOR DE LAMINA</t>
  </si>
  <si>
    <t>715205 CALCETEIRO</t>
  </si>
  <si>
    <t>715210 PEDREIRO</t>
  </si>
  <si>
    <t>715215 PEDREIRO (CHAMINES INDUSTRIAIS)</t>
  </si>
  <si>
    <t>715220 PEDREIRO (MATERIAL REFRATARIO)</t>
  </si>
  <si>
    <t>715225 PEDREIRO (MINERACAO)</t>
  </si>
  <si>
    <t>715230 PEDREIRO DE EDIFICACOES</t>
  </si>
  <si>
    <t>715305 ARMADOR DE ESTRUTURA DE CONCRETO</t>
  </si>
  <si>
    <t>715310 MOLDADOR DE CORPOS DE PROVA EM USINAS DE CONCRETO</t>
  </si>
  <si>
    <t>715315 ARMADOR DE ESTRUTURA DE CONCRETO ARMADO</t>
  </si>
  <si>
    <t>715405 OPERADOR DE BETONEIRA</t>
  </si>
  <si>
    <t>715410 OPERADOR DE BOMBA DE CONCRETO</t>
  </si>
  <si>
    <t>715415 OPERADOR DE CENTRAL DE CONCRETO</t>
  </si>
  <si>
    <t>715505 CARPINTEIRO</t>
  </si>
  <si>
    <t>715510 CARPINTEIRO (ESQUADRIAS)</t>
  </si>
  <si>
    <t>715515 CARPINTEIRO (CENARIOS)</t>
  </si>
  <si>
    <t>715520 CARPINTEIRO (MINERACAO)</t>
  </si>
  <si>
    <t>715525 CARPINTEIRO DE OBRAS</t>
  </si>
  <si>
    <t>715530 CARPINTEIRO (TELHADOS)</t>
  </si>
  <si>
    <t>715535 CARPINTEIRO DE FORMAS PARA CONCRETO</t>
  </si>
  <si>
    <t>715540 CARPINTEIRO DE OBRAS CIVIS DE ARTE (PONTES, TUNEIS, BARRAGENS)</t>
  </si>
  <si>
    <t>715545 MONTADOR DE ANDAIMES (EDIFICACOES)</t>
  </si>
  <si>
    <t>715605 ELETRICISTA DE INSTALACOES (CENARIOS)</t>
  </si>
  <si>
    <t>715610 ELETRICISTA DE INSTALACOES (EDIFICIOS)</t>
  </si>
  <si>
    <t>715615 ELETRICISTA DE INSTALACOES</t>
  </si>
  <si>
    <t>715705 APLICADOR DE ASFALTO IMPERMEABILIZANTE (COBERTURAS)</t>
  </si>
  <si>
    <t>715710 INSTALADOR DE ISOLANTES ACUSTICOS</t>
  </si>
  <si>
    <t>715715 INSTALADOR DE ISOLANTES TERMICOS (REFRIGERACAO E CLIMATIZACAO)</t>
  </si>
  <si>
    <t>715720 INSTALADOR DE ISOLANTES TERMICOS DE CALDEIRA E TUBULACOES</t>
  </si>
  <si>
    <t>715725 INSTALADOR DE MATERIAL ISOLANTE, A MAO (EDIFICACOES)</t>
  </si>
  <si>
    <t>715730 INSTALADOR DE MATERIAL ISOLANTE, A MAQUINA (EDIFICACOES)</t>
  </si>
  <si>
    <t>716105 ACABADOR DE SUPERFICIES DE CONCRETO</t>
  </si>
  <si>
    <t>716110 REVESTIDOR DE SUPERFICIES DE CONCRETO</t>
  </si>
  <si>
    <t>716205 TELHADOR (TELHAS DE ARGILA E MATERIAS SIMILARES)</t>
  </si>
  <si>
    <t>716210 TELHADOR (TELHAS DE CIMENTO-AMIANTO)</t>
  </si>
  <si>
    <t>716215 TELHADOR (TELHAS METALICAS)</t>
  </si>
  <si>
    <t>716220 TELHADOR (TELHAS PLATICAS)</t>
  </si>
  <si>
    <t>716305 VIDRACEIRO</t>
  </si>
  <si>
    <t>716310 VIDRACEIRO (EDIFICACOES)</t>
  </si>
  <si>
    <t>716315 VIDRACEIRO (VITRAIS)</t>
  </si>
  <si>
    <t>716405 GESSEIRO</t>
  </si>
  <si>
    <t>716505 ASSOALHADOR</t>
  </si>
  <si>
    <t>716510 LADRILHEIRO</t>
  </si>
  <si>
    <t>716515 PASTILHEIRO</t>
  </si>
  <si>
    <t>716520 LUSTRADOR DE PISO</t>
  </si>
  <si>
    <t>716525 MARMORISTA (CONSTRUCAO)</t>
  </si>
  <si>
    <t>716530 MOSAISTA</t>
  </si>
  <si>
    <t>716535 TAQUEIRO</t>
  </si>
  <si>
    <t>716605 CALAFETADOR</t>
  </si>
  <si>
    <t>716610 PINTOR DE OBRAS</t>
  </si>
  <si>
    <t>716615 REVESTIDOR DE INTERIORES (PAPEL, MATERIAL PLASTICO E EMBORRACHADOS)</t>
  </si>
  <si>
    <t>717005 DEMOLIDOR DE EDIFICACOES</t>
  </si>
  <si>
    <t>717010 OPERADOR DE MARTELETE</t>
  </si>
  <si>
    <t>717015 POCEIRO (EDIFICACOES)</t>
  </si>
  <si>
    <t>717020 SERVENTE DE OBRAS</t>
  </si>
  <si>
    <t>717025 VIBRADORISTA</t>
  </si>
  <si>
    <t>720105 MESTRE (AFIADOR DE FERRAMENTAS)</t>
  </si>
  <si>
    <t>720110 MESTRE DE CALDEIRARIA</t>
  </si>
  <si>
    <t>720115 MESTRE DE FERRAMENTARIA</t>
  </si>
  <si>
    <t>720120 MESTRE DE FORJARIA</t>
  </si>
  <si>
    <t>720125 MESTRE DE FUNDICAO</t>
  </si>
  <si>
    <t>720130 MESTRE DE GALVANOPLASTIA</t>
  </si>
  <si>
    <t>720135 MESTRE DE PINTURA (TRATAMENTO DE SUPERFICIES)</t>
  </si>
  <si>
    <t>720140 MESTRE DE SOLDAGEM</t>
  </si>
  <si>
    <t>720145 MESTRE DE TREFILACAO DE METAIS</t>
  </si>
  <si>
    <t>720150 MESTRE DE USINAGEM</t>
  </si>
  <si>
    <t>720155 MESTRE SERRALHEIRO</t>
  </si>
  <si>
    <t>720160 SUPERVISOR DE CONTROLE DE TRATAMENTO TERMICO</t>
  </si>
  <si>
    <t>720205 MESTRE (CONSTRUCAO NAVAL)</t>
  </si>
  <si>
    <t>720210 MESTRE (INDUSTRIA DE AUTOMOTORES E MATERIAL DE TRANSPORTES)</t>
  </si>
  <si>
    <t>720215 MESTRE (INDUSTRIA DE MAQUINAS E OUTROS EQUIPAMENTOS MECANICOS)</t>
  </si>
  <si>
    <t>720220 MESTRE DE CONSTRUCAO DE FORNOS</t>
  </si>
  <si>
    <t>721105 FERRAMENTEIRO</t>
  </si>
  <si>
    <t>721110 FERRAMENTEIRO DE MANDRIS, CALIBRADORES E OUTROS DISPOSITIVOS</t>
  </si>
  <si>
    <t>721115 MODELADOR DE METAIS (FUNDICAO)</t>
  </si>
  <si>
    <t>721205 OPERADOR DE MAQUINA DE ELETROEROSAO</t>
  </si>
  <si>
    <t>721210 OPERADOR DE MAQUINAS OPERATRIZES</t>
  </si>
  <si>
    <t>721215 OPERADOR DE MAQUINAS-FERRAMENTA CONVENCIONAIS</t>
  </si>
  <si>
    <t>721220 OPERADOR DE USINAGEM CONVENCIONAL POR ABRASAO</t>
  </si>
  <si>
    <t>721225 PREPARADOR DE MAQUINAS-FERRAMENTA</t>
  </si>
  <si>
    <t>721305 AFIADOR DE CARDAS</t>
  </si>
  <si>
    <t>721310 AFIADOR DE CUTELARIA</t>
  </si>
  <si>
    <t>721315 AFIADOR DE FERRAMENTAS</t>
  </si>
  <si>
    <t>721320 AFIADOR DE SERRAS</t>
  </si>
  <si>
    <t>721325 POLIDOR DE METAIS</t>
  </si>
  <si>
    <t>721405 OPERADOR DE CENTRO DE USINAGEM COM COMANDO NUMERICO</t>
  </si>
  <si>
    <t>721410 OPERADOR DE FRESADORA COM COMANDO NUMERICO</t>
  </si>
  <si>
    <t>721415 OPERADOR DE MANDRILADORA COM COMANDO NUMERICO</t>
  </si>
  <si>
    <t>721420 OPERADOR DE MAQUINA ELETROEROSAO, A FIO, COM COMANDO NUMERICO</t>
  </si>
  <si>
    <t>721425 OPERADOR DE RETIFICADORA COM COMANDO NUMERICO</t>
  </si>
  <si>
    <t>721430 OPERADOR DE TORNO COM COMANDO NUMERICO</t>
  </si>
  <si>
    <t>722105 FORJADOR</t>
  </si>
  <si>
    <t>722110 FORJADOR A MARTELO</t>
  </si>
  <si>
    <t>722115 FORJADOR PRENSISTA</t>
  </si>
  <si>
    <t>722205 FUNDIDOR DE METAIS</t>
  </si>
  <si>
    <t>722210 LINGOTADOR</t>
  </si>
  <si>
    <t>722215 OPERADOR DE ACABAMENTO DE PECAS FUNDIDAS</t>
  </si>
  <si>
    <t>722220 OPERADOR DE MAQUINA CENTRIFUGADORA DE FUNDICAO</t>
  </si>
  <si>
    <t>722225 OPERADOR DE MAQUINA DE FUNDIR SOB PRESSAO</t>
  </si>
  <si>
    <t>722230 OPERADOR DE VAZAMENTO (LINGOTAMENTO)</t>
  </si>
  <si>
    <t>722235 PREPARADOR DE PANELAS (LINGOTAMENTO)</t>
  </si>
  <si>
    <t>722305 MACHEIRO, A MAO</t>
  </si>
  <si>
    <t>722310 MACHEIRO, A MAQUINA</t>
  </si>
  <si>
    <t>722315 MOLDADOR, A MAO</t>
  </si>
  <si>
    <t>722320 MOLDADOR, A MAQUINA</t>
  </si>
  <si>
    <t>722325 OPERADOR DE EQUIPAMENTOS DE PREPARACAO DE AREIA</t>
  </si>
  <si>
    <t>722330 OPERADOR DE MAQUINA DE MOLDAR AUTOMATIZADA</t>
  </si>
  <si>
    <t>722405 CABLEADOR</t>
  </si>
  <si>
    <t>722410 ESTIRADOR DE TUBOS DE METAL SEM COSTURA</t>
  </si>
  <si>
    <t>722415 TREFILADOR DE METAIS, A MAQUINA</t>
  </si>
  <si>
    <t>723105 CEMENTADOR DE METAIS</t>
  </si>
  <si>
    <t>723110 NORMALIZADOR DE METAIS E DE COMPOSITOS</t>
  </si>
  <si>
    <t>723115 OPERADOR DE EQUIPAMENTO PARA RESFRIAMENTO</t>
  </si>
  <si>
    <t>723120 OPERADOR DE FORNO DE TRATAMENTO TERMICO DE METAIS</t>
  </si>
  <si>
    <t>723125 TEMPERADOR DE METAIS E DE COMPOSITOS</t>
  </si>
  <si>
    <t>723205 DECAPADOR</t>
  </si>
  <si>
    <t>723210 FOSFATIZADOR</t>
  </si>
  <si>
    <t>723215 GALVANIZADOR</t>
  </si>
  <si>
    <t>723220 METALIZADOR A PISTOLA</t>
  </si>
  <si>
    <t>723225 METALIZADOR (BANHO QUENTE)</t>
  </si>
  <si>
    <t>723230 OPERADOR DE MAQUINA RECOBRIDORA DE ARAME</t>
  </si>
  <si>
    <t>723235 OPERADOR DE ZINCAGEM (PROCESSO ELETROLITICO)</t>
  </si>
  <si>
    <t>723240 OXIDADOR</t>
  </si>
  <si>
    <t>723305 OPERADOR DE EQUIPAMENTO DE SECAGEM DE PINTURA</t>
  </si>
  <si>
    <t>723310 PINTOR A PINCEL E ROLO (EXCETO OBRAS E ESTRUTURAS METALICAS)</t>
  </si>
  <si>
    <t>723315 PINTOR DE ESTRUTURAS METALICAS</t>
  </si>
  <si>
    <t>723320 PINTOR DE VEICULOS (FABRICACAO)</t>
  </si>
  <si>
    <t>723325 PINTOR POR IMERSAO</t>
  </si>
  <si>
    <t>723330 PINTOR, A PISTOLA (EXCETO OBRAS E ESTRUTURAS METALICAS)</t>
  </si>
  <si>
    <t>724105 ASSENTADOR DE CANALIZACAO (EDIFICACOES)</t>
  </si>
  <si>
    <t>724110 ENCANADOR</t>
  </si>
  <si>
    <t>724115 INSTALADOR DE TUBULACOES</t>
  </si>
  <si>
    <t>724120 INSTALADOR DE TUBULACOES (AERONAVES)</t>
  </si>
  <si>
    <t>724125 INSTALADOR DE TUBULACOES (EMBARCACOES)</t>
  </si>
  <si>
    <t>724130 INSTALADOR DE TUBULACOES DE GAS COMBUSTIVEL (PRODUCAO E DISTRIBUICAO)</t>
  </si>
  <si>
    <t>724135 INSTALADOR DE TUBULACOES DE VAPOR (PRODUCAO E DISTRIBUICAO)</t>
  </si>
  <si>
    <t>724205 MONTADOR DE ESTRUTURAS METALICAS</t>
  </si>
  <si>
    <t>724210 MONTADOR DE ESTRUTURAS METALICAS DE EMBARCACOES</t>
  </si>
  <si>
    <t>724215 REBITADOR A MARTELO PNEUMATICO</t>
  </si>
  <si>
    <t>724220 PREPARADOR DE ESTRUTURAS METALICAS</t>
  </si>
  <si>
    <t>724225 RISCADOR DE ESTRUTURAS METALICAS</t>
  </si>
  <si>
    <t>724230 REBITADOR, A MAO</t>
  </si>
  <si>
    <t>724305 BRASADOR</t>
  </si>
  <si>
    <t>724310 OXICORTADOR A MAO E A MAQUINA</t>
  </si>
  <si>
    <t>724315 SOLDADOR</t>
  </si>
  <si>
    <t>724320 SOLDADOR A OXIGAS</t>
  </si>
  <si>
    <t>724325 SOLDADOR ELETRICO</t>
  </si>
  <si>
    <t>724405 CALDEIREIRO (CHAPAS DE COBRE)</t>
  </si>
  <si>
    <t>724410 CALDEIREIRO (CHAPAS DE FERRO E ACO)</t>
  </si>
  <si>
    <t>724415 CHAPEADOR</t>
  </si>
  <si>
    <t>724420 CHAPEADOR DE CARROCERIAS METALICAS (FABRICACAO)</t>
  </si>
  <si>
    <t>724425 CHAPEADOR NAVAL</t>
  </si>
  <si>
    <t>724430 CHAPEADOR DE AERONAVES</t>
  </si>
  <si>
    <t>724435 FUNILEIRO INDUSTRIAL</t>
  </si>
  <si>
    <t>724440 SERRALHEIRO</t>
  </si>
  <si>
    <t>724505 OPERADOR DE MAQUINA DE CILINDRAR CHAPAS</t>
  </si>
  <si>
    <t>724510 OPERADOR DE MAQUINA DE DOBRAR CHAPAS</t>
  </si>
  <si>
    <t>724515 PRENSISTA (OPERADOR DE PRENSA)</t>
  </si>
  <si>
    <t>724605 OPERADOR DE LACOS DE CABOS DE ACO</t>
  </si>
  <si>
    <t>724610 TRANCADOR DE CABOS DE ACO</t>
  </si>
  <si>
    <t>725005 AJUSTADOR FERRAMENTEIRO</t>
  </si>
  <si>
    <t>725010 AJUSTADOR MECANICO</t>
  </si>
  <si>
    <t>725015 AJUSTADOR MECANICO (USINAGEM EM BANCADA E EM MAQUINASFERRAMENTAS)</t>
  </si>
  <si>
    <t>725020 AJUSTADOR MECANICO EM BANCADA</t>
  </si>
  <si>
    <t>725025 AJUSTADOR NAVAL (REPARO E CONSTRUCAO)</t>
  </si>
  <si>
    <t>725105 MONTADOR DE MAQUINAS, MOTORES E ACESSORIOS (MONTAGEM EM SERIE)</t>
  </si>
  <si>
    <t>725205 MONTADOR DE MAQUINAS</t>
  </si>
  <si>
    <t>725210 MONTADOR DE MAQUINAS GRAFICAS</t>
  </si>
  <si>
    <t>725215 MONTADOR DE MAQUINAS OPERATRIZES PARA MADEIRA</t>
  </si>
  <si>
    <t>725220 MONTADOR DE MAQUINAS TEXTEIS</t>
  </si>
  <si>
    <t>725225 MONTADOR DE MAQUINAS-FERRAMENTAS (USINAGEM DE METAIS)</t>
  </si>
  <si>
    <t>725305 MONTADOR DE EQUIPAMENTO DE LEVANTAMENTO</t>
  </si>
  <si>
    <t>725310 MONTADOR DE MAQUINAS AGRICOLAS</t>
  </si>
  <si>
    <t>725315 MONTADOR DE MAQUINAS DE MINAS E PEDREIRAS</t>
  </si>
  <si>
    <t>725320 MONTADOR DE MAQUINAS DE TERRAPLENAGEM</t>
  </si>
  <si>
    <t>725405 MECANICO MONTADOR DE MOTORES DE AERONAVES</t>
  </si>
  <si>
    <t>725410 MECANICO MONTADOR DE MOTORES DE EMBARCACOES</t>
  </si>
  <si>
    <t>725415 MECANICO MONTADOR DE MOTORES DE EXPLOSAO E DIESEL</t>
  </si>
  <si>
    <t>725420 MECANICO MONTADOR DE TURBOALIMENTADORES</t>
  </si>
  <si>
    <t>725505 MONTADOR DE VEICULOS (LINHA DE MONTAGEM)</t>
  </si>
  <si>
    <t>725510 OPERADOR DE TIME DE MONTAGEM</t>
  </si>
  <si>
    <t>725605 MONTADOR DE ESTRUTURAS DE AERONAVES</t>
  </si>
  <si>
    <t>725610 MONTADOR DE SISTEMAS DE COMBUSTIVEL DE AERONAVES</t>
  </si>
  <si>
    <t>725705 MECANICO DE REFRIGERACAO</t>
  </si>
  <si>
    <t>730105 SUPERVISOR DE MONTAGEM E INSTALACAO ELETROELETRONICA</t>
  </si>
  <si>
    <t>731105 MONTADOR DE EQUIPAMENTOS ELETRONICOS (APARELHOS MEDICOS)</t>
  </si>
  <si>
    <t>731110 MONTADOR DE EQUIPAMENTOS ELETRONICOS (COMPUTADORES E EQUIPAMENTOS AUXILIARES)</t>
  </si>
  <si>
    <t>731115 MONTADOR DE EQUIPAMENTOS ELETRICOS (INSTRUMENTOS DE MEDICAO)</t>
  </si>
  <si>
    <t>731120 MONTADOR DE EQUIPAMENTOS ELETRICOS (APARELHOS ELETRODOMESTICOS)</t>
  </si>
  <si>
    <t>731125 MONTADOR DE EQUIPAMENTOS ELETRICOS (CENTRAIS ELETRICAS)</t>
  </si>
  <si>
    <t>731130 MONTADOR DE EQUIPAMENTOS ELETRICOS (MOTORES E DINAMOS)</t>
  </si>
  <si>
    <t>731135 MONTADOR DE EQUIPAMENTOS ELETRICOS</t>
  </si>
  <si>
    <t>731140 MONTADOR DE EQUIPAMENTOS ELETRONICOS (INSTALACOES DE SINALIZACAO)</t>
  </si>
  <si>
    <t>731145 MONTADOR DE EQUIPAMENTOS ELETRONICOS (MAQUINAS INDUSTRIAIS)</t>
  </si>
  <si>
    <t>731150 MONTADOR DE EQUIPAMENTOS ELETRONICOS</t>
  </si>
  <si>
    <t>731155 MONTADOR DE EQUIPAMENTOS ELETRICOS (ELEVADORES E EQUIPAMENTOS SIMILARES)</t>
  </si>
  <si>
    <t>731160 MONTADOR DE EQUIPAMENTOS ELETRICOS (TRANSFORMADORES)</t>
  </si>
  <si>
    <t>731165 BOBINADOR ELETRICISTA, A MAO</t>
  </si>
  <si>
    <t>731170 BOBINADOR ELETRICISTA, A MAQUINA</t>
  </si>
  <si>
    <t>731175 OPERADOR DE LINHA DE MONTAGEM (APARELHOS ELETRICOS)</t>
  </si>
  <si>
    <t>731180 OPERADOR DE LINHA DE MONTAGEM (APARELHOS ELETRONICOS)</t>
  </si>
  <si>
    <t>731205 MONTADOR DE EQUIPAMENTOS ELETRONICOS (ESTACAO DE RADIO, TV E EQUIPAMENTOS DE RADAR)</t>
  </si>
  <si>
    <t>731305 INSTALADOR-REPARADOR DE EQUIPAMENTOS DE COMUTACAO EM TELEFONIA</t>
  </si>
  <si>
    <t>731310 INSTALADOR-REPARADOR DE EQUIPAMENTOS DE ENERGIA EM TELEFONIA</t>
  </si>
  <si>
    <t>731315 INSTALADOR-REPARADOR DE EQUIPAMENTOS DE TRANSMISSAO EM TELEFONIA</t>
  </si>
  <si>
    <t>731320 INSTALADOR-REPARADOR DE LINHAS E APARELHOS DE TELECOMUNICACOES</t>
  </si>
  <si>
    <t>731325 INSTALADOR-REPARADOR DE REDES E CABOS TELEFONICOS</t>
  </si>
  <si>
    <t>731330 REPARADOR DE APARELHOS DE TELECOMUNICACOES EM LABORATORIO</t>
  </si>
  <si>
    <t>732105 ELETRICISTA DE MANUTENCAO DE LINHAS ELETRICAS, TELEFONICAS E DE COMUNICACAO DE DADOS</t>
  </si>
  <si>
    <t>732110 EMENDADOR DE CABOS ELETRICOS E TELEFONICOS (AEREOS E SUBTERRANEOS)</t>
  </si>
  <si>
    <t>732115 EXAMINADOR DE CABOS, LINHAS ELETRICAS E TELEFONICAS</t>
  </si>
  <si>
    <t>732120 INSTALADOR DE LINHAS ELETRICAS DE ALTA E BAIXA - TENSAO (REDE AEREA E SUBTERRANEA)</t>
  </si>
  <si>
    <t>732125 INSTALADOR ELETRICISTA (TRACAO DE VEICULOS)</t>
  </si>
  <si>
    <t>732130 INSTALADOR-REPARADOR DE REDES TELEFONICAS E DE COMUNICACAO DE DADOS</t>
  </si>
  <si>
    <t>732135 LIGADOR DE LINHAS TELEFONICAS</t>
  </si>
  <si>
    <t>740105 SUPERVISOR DA MECANICA DE PRECISAO</t>
  </si>
  <si>
    <t>740110 SUPERVISOR DE FABRICACAO DE INSTRUMENTOS MUSICAIS</t>
  </si>
  <si>
    <t>741105 AJUSTADOR DE INSTRUMENTOS DE PRECISAO</t>
  </si>
  <si>
    <t>741110 MONTADOR DE INSTRUMENTOS DE OPTICA</t>
  </si>
  <si>
    <t>741115 MONTADOR DE INSTRUMENTOS DE PRECISAO</t>
  </si>
  <si>
    <t>741120 RELOJOEIRO (FABRICACAO)</t>
  </si>
  <si>
    <t>741125 RELOJOEIRO (REPARACAO)</t>
  </si>
  <si>
    <t>742105 AFINADOR DE INSTRUMENTOS MUSICAIS</t>
  </si>
  <si>
    <t>742110 CONFECCIONADOR DE ACORDEAO</t>
  </si>
  <si>
    <t>742115 CONFECCIONADOR DE INSTRUMENTOS DE CORDA</t>
  </si>
  <si>
    <t>742120 CONFECCIONADOR DE INSTRUMENTOS DE PERCUSSAO (PELE, COURO OU PLASTICO)</t>
  </si>
  <si>
    <t>742125 CONFECCIONADOR DE INSTRUMENTOS DE SOPRO (MADEIRA)</t>
  </si>
  <si>
    <t>742130 CONFECCIONADOR DE INSTRUMENTOS DE SOPRO (METAL)</t>
  </si>
  <si>
    <t>742135 CONFECCIONADOR DE ORGAO</t>
  </si>
  <si>
    <t>742140 CONFECCIONADOR DE PIANO</t>
  </si>
  <si>
    <t>750105 SUPERVISOR DE JOALHERIA</t>
  </si>
  <si>
    <t>750205 SUPERVISOR DA INDUSTRIA DE MINERAIS NAO METALICOS (EXCETO OS DERIVADOS DE PETROLEO E CARVAO)</t>
  </si>
  <si>
    <t>751005 ENGASTADOR (JOIAS)</t>
  </si>
  <si>
    <t>751010 JOALHEIRO</t>
  </si>
  <si>
    <t>751015 JOALHEIRO (REPARACOES)</t>
  </si>
  <si>
    <t>751020 LAPIDADOR (JOIAS)</t>
  </si>
  <si>
    <t>751105 BATE-FOLHA A MAQUINA</t>
  </si>
  <si>
    <t>751110 FUNDIDOR (JOALHERIA E OURIVESARIA)</t>
  </si>
  <si>
    <t>751115 GRAVADOR (JOALHERIA E OURIVESARIA)</t>
  </si>
  <si>
    <t>751120 LAMINADOR DE METAIS PRECIOSOS A MAO</t>
  </si>
  <si>
    <t>751125 OURIVES</t>
  </si>
  <si>
    <t>751130 TREFILADOR (JOALHERIA E OURIVESARIA)</t>
  </si>
  <si>
    <t>752105 ARTESAO MODELADOR (VIDROS)</t>
  </si>
  <si>
    <t>752110 MOLDADOR (VIDROS)</t>
  </si>
  <si>
    <t>752115 SOPRADOR DE VIDRO</t>
  </si>
  <si>
    <t>752120 TRANSFORMADOR DE TUBOS DE VIDRO</t>
  </si>
  <si>
    <t>752205 APLICADOR SERIGRAFICO EM VIDROS</t>
  </si>
  <si>
    <t>752210 CORTADOR DE VIDRO</t>
  </si>
  <si>
    <t>752215 GRAVADOR DE VIDRO A AGUA-FORTE</t>
  </si>
  <si>
    <t>752220 GRAVADOR DE VIDRO A ESMERIL</t>
  </si>
  <si>
    <t>752225 GRAVADOR DE VIDRO A JATO DE AREIA</t>
  </si>
  <si>
    <t>752230 LAPIDADOR DE VIDROS E CRISTAIS</t>
  </si>
  <si>
    <t>752235 SURFASSAGISTA</t>
  </si>
  <si>
    <t>752305 CERAMISTA</t>
  </si>
  <si>
    <t>752310 CERAMISTA (TORNO DE PEDAL E MOTOR)</t>
  </si>
  <si>
    <t>752315 CERAMISTA (TORNO SEMI-AUTOMATICO)</t>
  </si>
  <si>
    <t>752320 CERAMISTA MODELADOR</t>
  </si>
  <si>
    <t>752325 CERAMISTA MOLDADOR</t>
  </si>
  <si>
    <t>752330 CERAMISTA PRENSADOR</t>
  </si>
  <si>
    <t>752405 DECORADOR DE CERAMICA</t>
  </si>
  <si>
    <t>752410 DECORADOR DE VIDRO</t>
  </si>
  <si>
    <t>752415 DECORADOR DE VIDRO A PINCEL</t>
  </si>
  <si>
    <t>752420 OPERADOR DE ESMALTADEIRA</t>
  </si>
  <si>
    <t>752425 OPERADOR DE ESPELHAMENTO</t>
  </si>
  <si>
    <t>752430 PINTOR DE CERAMICA, A PINCEL</t>
  </si>
  <si>
    <t>760105 CONTRAMESTRE DE ACABAMENTO (INDUSTRIA TEXTIL)</t>
  </si>
  <si>
    <t>760110 CONTRAMESTRE DE FIACAO (INDUSTRIA TEXTIL)</t>
  </si>
  <si>
    <t>760115 CONTRAMESTRE DE MALHARIA (INDUSTRIA TEXTIL)</t>
  </si>
  <si>
    <t>760120 CONTRAMESTRE DE TECELAGEM (INDUSTRIA TEXTIL)</t>
  </si>
  <si>
    <t>760125 MESTRE (INDUSTRIA TEXTIL E DE CONFECCOES)</t>
  </si>
  <si>
    <t>760205 SUPERVISOR DE CURTIMENTO</t>
  </si>
  <si>
    <t>760305 ENCARREGADO DE CORTE NA CONFECCAO DO VESTUARIO</t>
  </si>
  <si>
    <t>760310 ENCARREGADO DE COSTURA NA CONFECCAO DO VESTUARIO</t>
  </si>
  <si>
    <t>760405 SUPERVISOR (INDUSTRIA DE CALCADOS E ARTEFATOS DE COURO)</t>
  </si>
  <si>
    <t>760505 SUPERVISOR DA CONFECCAO DE ARTEFATOS DE TECIDOS, COUROS E AFINS</t>
  </si>
  <si>
    <t>760605 SUPERVISOR DAS ARTES GRAFICAS (INDUSTRIA EDITORIAL E GRAFICA)</t>
  </si>
  <si>
    <t>761005 OPERADOR POLIVALENTE DA INDUSTRIA TEXTIL</t>
  </si>
  <si>
    <t>761105 CLASSIFICADOR DE FIBRAS TEXTEIS</t>
  </si>
  <si>
    <t>761110 LAVADOR DE LA</t>
  </si>
  <si>
    <t>761205 OPERADOR DE ABERTURA (FIACAO)</t>
  </si>
  <si>
    <t>761210 OPERADOR DE BINADEIRA</t>
  </si>
  <si>
    <t>761215 OPERADOR DE BOBINADEIRA</t>
  </si>
  <si>
    <t>761220 OPERADOR DE CARDAS</t>
  </si>
  <si>
    <t>761225 OPERADOR DE CONICALEIRA</t>
  </si>
  <si>
    <t>761230 OPERADOR DE FILATORIO</t>
  </si>
  <si>
    <t>761235 OPERADOR DE LAMINADEIRA E REUNIDEIRA</t>
  </si>
  <si>
    <t>761240 OPERADOR DE MACAROQUEIRA</t>
  </si>
  <si>
    <t>761245 OPERADOR DE OPEN-END</t>
  </si>
  <si>
    <t>761250 OPERADOR DE PASSADOR (FIACAO)</t>
  </si>
  <si>
    <t>761255 OPERADOR DE PENTEADEIRA</t>
  </si>
  <si>
    <t>761260 OPERADOR DE RETORCEDEIRA</t>
  </si>
  <si>
    <t>761303 TECELAO (REDES)</t>
  </si>
  <si>
    <t>761306 TECELAO (RENDAS E BORDADOS)</t>
  </si>
  <si>
    <t>761309 TECELAO (TEAR AUTOMATICO)</t>
  </si>
  <si>
    <t>761312 TECELAO (TEAR JACQUARD)</t>
  </si>
  <si>
    <t>761315 TECELAO (TEAR MECANICO DE MAQUINETA)</t>
  </si>
  <si>
    <t>761318 TECELAO (TEAR MECANICO DE XADREZ)</t>
  </si>
  <si>
    <t>761321 TECELAO (TEAR MECANICO LISO)</t>
  </si>
  <si>
    <t>761324 TECELAO (TEAR MECANICO, EXCETO JACQUARD)</t>
  </si>
  <si>
    <t>761327 TECELAO DE MALHAS, A MAQUINA</t>
  </si>
  <si>
    <t>761330 TECELAO DE MALHAS (MAQUINA CIRCULAR)</t>
  </si>
  <si>
    <t>761333 TECELAO DE MALHAS (MAQUINA RETILINEA)</t>
  </si>
  <si>
    <t>761336 TECELAO DE MEIAS, A MAQUINA</t>
  </si>
  <si>
    <t>761339 TECELAO DE MEIAS (MAQUINA CIRCULAR)</t>
  </si>
  <si>
    <t>761342 TECELAO DE MEIAS (MAQUINA RETILINEA)</t>
  </si>
  <si>
    <t>761345 TECELAO DE TAPETES, A MAQUINA</t>
  </si>
  <si>
    <t>761348 OPERADOR DE ENGOMADEIRA DE URDUME</t>
  </si>
  <si>
    <t>761351 OPERADOR DE ESPULADEIRA</t>
  </si>
  <si>
    <t>761354 OPERADOR DE MAQUINA DE CORDOALHA</t>
  </si>
  <si>
    <t>761357 OPERADOR DE URDIDEIRA</t>
  </si>
  <si>
    <t>761360 PASSAMANEIRO A MAQUINA</t>
  </si>
  <si>
    <t>761363 REMETEDOR DE FIOS</t>
  </si>
  <si>
    <t>761366 PICOTADOR DE CARTOES JACQUARD</t>
  </si>
  <si>
    <t>761405 ALVEJADOR (TECIDOS)</t>
  </si>
  <si>
    <t>761410 ESTAMPADOR DE TECIDO</t>
  </si>
  <si>
    <t>761415 OPERADOR DE CALANDRAS (TECIDOS)</t>
  </si>
  <si>
    <t>761420 OPERADOR DE CHAMUSCADEIRA DE TECIDOS</t>
  </si>
  <si>
    <t>761425 OPERADOR DE IMPERMEABILIZADOR DE TECIDOS</t>
  </si>
  <si>
    <t>761430 OPERADOR DE MAQUINA DE LAVAR FIOS E TECIDOS</t>
  </si>
  <si>
    <t>761435 OPERADOR DE RAMEUSE</t>
  </si>
  <si>
    <t>761805 INSPETOR DE ESTAMPARIA (PRODUCAO TEXTIL)</t>
  </si>
  <si>
    <t>761810 REVISOR DE FIOS (PRODUCAO TEXTIL)</t>
  </si>
  <si>
    <t>761815 REVISOR DE TECIDOS ACABADOS</t>
  </si>
  <si>
    <t>761820 REVISOR DE TECIDOS CRUS</t>
  </si>
  <si>
    <t>762005 TRABALHADOR POLIVALENTE DO CURTIMENTO DE COUROS E PELES</t>
  </si>
  <si>
    <t>762105 CLASSIFICADOR DE PELES</t>
  </si>
  <si>
    <t>762110 DESCARNADOR DE COUROS E PELES, A MAQUINA</t>
  </si>
  <si>
    <t>762115 ESTIRADOR DE COUROS E PELES (PREPARACAO)</t>
  </si>
  <si>
    <t>762120 FULONEIRO</t>
  </si>
  <si>
    <t>762125 RACHADOR DE COUROS E PELES</t>
  </si>
  <si>
    <t>762205 CURTIDOR (COUROS E PELES)</t>
  </si>
  <si>
    <t>762210 CLASSIFICADOR DE COUROS</t>
  </si>
  <si>
    <t>762215 ENXUGADOR DE COUROS</t>
  </si>
  <si>
    <t>762220 REBAIXADOR DE COUROS</t>
  </si>
  <si>
    <t>762305 ESTIRADOR DE COUROS E PELES (ACABAMENTO)</t>
  </si>
  <si>
    <t>762310 FULONEIRO NO ACABAMENTO DE COUROS E PELES</t>
  </si>
  <si>
    <t>762315 LIXADOR DE COUROS E PELES</t>
  </si>
  <si>
    <t>762320 MATIZADOR DE COUROS E PELES</t>
  </si>
  <si>
    <t>762325 OPERADOR DE MAQUINAS DO ACABAMENTO DE COUROS E PELES</t>
  </si>
  <si>
    <t>762330 PRENSADOR DE COUROS E PELES</t>
  </si>
  <si>
    <t>762335 PALECIONADOR DE COUROS E PELES</t>
  </si>
  <si>
    <t>762340 PREPARADOR DE COUROS CURTIDOS</t>
  </si>
  <si>
    <t>762345 VAQUEADOR DE COUROS E PELES</t>
  </si>
  <si>
    <t>763005 ALFAIATE</t>
  </si>
  <si>
    <t>763010 COSTUREIRA DE PECAS SOB ENCOMENDA</t>
  </si>
  <si>
    <t>763015 COSTUREIRA DE REPARACAO DE ROUPAS</t>
  </si>
  <si>
    <t>763020 COSTUREIRO DE ROUPA DE COURO E PELE</t>
  </si>
  <si>
    <t>763105 AUXILIAR DE CORTE (PREPARACAO DA CONFECCAO DE ROUPAS)</t>
  </si>
  <si>
    <t>763110 CORTADOR DE ROUPAS</t>
  </si>
  <si>
    <t>763115 ENFESTADOR DE ROUPAS</t>
  </si>
  <si>
    <t>763120 RISCADOR DE ROUPAS</t>
  </si>
  <si>
    <t>763125 AJUDANTE DE CONFECCAO</t>
  </si>
  <si>
    <t>763205 COSTUREIRO DE ROUPAS DE COURO E PELE, A MAQUINA NA CONFECCAO EM SERIE</t>
  </si>
  <si>
    <t>763210 COSTUREIRO NA CONFECCAO EM SERIE</t>
  </si>
  <si>
    <t>763215 COSTUREIRO, A MAQUINA NA CONFECCAO EM SERIE</t>
  </si>
  <si>
    <t>763305 ARREMATADEIRA</t>
  </si>
  <si>
    <t>763310 BORDADOR, A MAQUINA</t>
  </si>
  <si>
    <t>763315 MARCADOR DE PECAS CONFECCIONADAS PARA BORDAR</t>
  </si>
  <si>
    <t>763320 OPERADOR DE MAQUINA DE COSTURA DE ACABAMENTO</t>
  </si>
  <si>
    <t>763325 PASSADEIRA DE PECAS CONFECCIONADAS</t>
  </si>
  <si>
    <t>764005 TRABALHADOR POLIVALENTE DA CONFECCAO DE CALCADOS</t>
  </si>
  <si>
    <t>764105 CORTADOR DE CALCADOS, A MAQUINA (EXCETO SOLAS E PALMILHAS)</t>
  </si>
  <si>
    <t>764110 CORTADOR DE SOLAS E PALMILHAS, A MAQUINA</t>
  </si>
  <si>
    <t>764115 PREPARADOR DE CALCADOS</t>
  </si>
  <si>
    <t>764120 PREPARADOR DE SOLAS E PALMILHAS</t>
  </si>
  <si>
    <t>764205 COSTURADOR DE CALCADOS, A MAQUINA</t>
  </si>
  <si>
    <t>764210 MONTADOR DE CALCADOS</t>
  </si>
  <si>
    <t>764305 ACABADOR DE CALCADOS</t>
  </si>
  <si>
    <t>765005 CONFECCIONADOR DE ARTEFATOS DE COURO (EXCETO SAPATOS)</t>
  </si>
  <si>
    <t>765010 CHAPELEIRO DE SENHORAS</t>
  </si>
  <si>
    <t>765015 BONELEIRO</t>
  </si>
  <si>
    <t>765105 CORTADOR DE ARTEFATOS DE COURO (EXCETO ROUPAS E CALCADOS)</t>
  </si>
  <si>
    <t>765110 CORTADOR DE TAPECARIA</t>
  </si>
  <si>
    <t>765205 COLCHOEIRO (CONFECCAO DE COLCHOES)</t>
  </si>
  <si>
    <t>765215 CONFECCIONADOR DE BRINQUEDOS DE PANO</t>
  </si>
  <si>
    <t>765225 CONFECCIONADOR DE VELAS NAUTICAS, BARRACAS E TOLDOS</t>
  </si>
  <si>
    <t>765230 ESTOFADOR DE AVIOES</t>
  </si>
  <si>
    <t>765235 ESTOFADOR DE MOVEIS</t>
  </si>
  <si>
    <t>765310 COSTURADOR DE ARTEFATOS DE COURO, A MAQUINA (EXCETO ROUPAS E CALCADOS)</t>
  </si>
  <si>
    <t>765315 MONTADOR DE ARTEFATOS DE COURO (EXCETO ROUPAS E CALCADOS)</t>
  </si>
  <si>
    <t>765405 TRABALHADOR DO ACABAMENTO DE ARTEFATOS DE TECIDOS E COUROS</t>
  </si>
  <si>
    <t>766105 COPIADOR DE CHAPA</t>
  </si>
  <si>
    <t>766115 GRAVADOR DE MATRIZ PARA FLEXOGRAFIA (CLICHERISTA)</t>
  </si>
  <si>
    <t>766120 EDITOR DE TEXTO E IMAGEM</t>
  </si>
  <si>
    <t>766125 MONTADOR DE FOTOLITO (ANALOGICO E DIGITAL)</t>
  </si>
  <si>
    <t>766130 GRAVADOR DE MATRIZ PARA ROTOGRAVURA (ELETROMECANICO E QUIMICO)</t>
  </si>
  <si>
    <t>766135 GRAVADOR DE MATRIZ CALCOGRAFICA</t>
  </si>
  <si>
    <t>766140 GRAVADOR DE MATRIZ SERIGRAFICA</t>
  </si>
  <si>
    <t>766145 OPERADOR DE SISTEMAS DE PROVA (ANALOGICO E DIGITAL)</t>
  </si>
  <si>
    <t>766150 OPERADOR DE PROCESSO DE TRATAMENTO DE IMAGEM</t>
  </si>
  <si>
    <t>766155 PROGRAMADOR VISUAL GRAFICO</t>
  </si>
  <si>
    <t>766205 IMPRESSOR (SERIGRAFIA)</t>
  </si>
  <si>
    <t>766210 IMPRESSOR CALCOGRAFICO</t>
  </si>
  <si>
    <t>766215 IMPRESSOR DE OFSETE (PLANO E ROTATIVO)</t>
  </si>
  <si>
    <t>766220 IMPRESSOR DE ROTATIVA</t>
  </si>
  <si>
    <t>766225 IMPRESSOR DE ROTOGRAVURA</t>
  </si>
  <si>
    <t>766230 IMPRESSOR DIGITAL</t>
  </si>
  <si>
    <t>766235 IMPRESSOR FLEXOGRAFICO</t>
  </si>
  <si>
    <t>766240 IMPRESSOR LETTERSET</t>
  </si>
  <si>
    <t>766245 IMPRESSOR TAMPOGRAFICO</t>
  </si>
  <si>
    <t>766250 IMPRESSOR TIPOGRAFICO</t>
  </si>
  <si>
    <t>766305 ACABADOR DE EMBALAGENS (FLEXIVEIS E CARTOTECNICAS)</t>
  </si>
  <si>
    <t>766310 IMPRESSOR DE CORTE E VINCO</t>
  </si>
  <si>
    <t>766315 OPERADOR DE ACABAMENTO (INDUSTRIA GRAFICA)</t>
  </si>
  <si>
    <t>766320 OPERADOR DE GUILHOTINA (CORTE DE PAPEL)</t>
  </si>
  <si>
    <t>766325 PREPARADOR DE MATRIZES DE CORTE E VINCO</t>
  </si>
  <si>
    <t>766405 LABORATORISTA FOTOGRAFICO</t>
  </si>
  <si>
    <t>766410 REVELADOR DE FILMES FOTOGRAFICOS, EM PRETO E BRANCO</t>
  </si>
  <si>
    <t>766415 REVELADOR DE FILMES FOTOGRAFICOS, EM CORES</t>
  </si>
  <si>
    <t>766420 AUXILIAR DE RADIOLOGIA (REVELACAO FOTOGRAFICA)</t>
  </si>
  <si>
    <t>768105 TECELAO (TEAR MANUAL)</t>
  </si>
  <si>
    <t>768110 TECELAO DE TAPETES, A MAO</t>
  </si>
  <si>
    <t>768115 TRICOTEIRO, A MAO</t>
  </si>
  <si>
    <t>768120 REDEIRO</t>
  </si>
  <si>
    <t>768125 CHAPELEIRO (CHAPEUS DE PALHA)</t>
  </si>
  <si>
    <t>768130 CROCHETEIRO, A MAO</t>
  </si>
  <si>
    <t>768205 BORDADOR, A MAO</t>
  </si>
  <si>
    <t>768210 CERZIDOR</t>
  </si>
  <si>
    <t>768305 ARTIFICE DO COURO</t>
  </si>
  <si>
    <t>768310 CORTADOR DE CALCADOS, A MAO (EXCETO SOLAS)</t>
  </si>
  <si>
    <t>768315 COSTURADOR DE ARTEFATOS DE COURO, A MAO (EXCETO ROUPAS E CALCADOS)</t>
  </si>
  <si>
    <t>768320 SAPATEIRO (CALCADOS SOB MEDIDA)</t>
  </si>
  <si>
    <t>768325 SELEIRO</t>
  </si>
  <si>
    <t>768605 TIPOGRAFO</t>
  </si>
  <si>
    <t>768610 LINOTIPISTA</t>
  </si>
  <si>
    <t>768615 MONOTIPISTA</t>
  </si>
  <si>
    <t>768620 PAGINADOR</t>
  </si>
  <si>
    <t>768625 PINTOR DE LETREIROS</t>
  </si>
  <si>
    <t>768630 CONFECCIONADOR DE CARIMBOS DE BORRACHA</t>
  </si>
  <si>
    <t>768705 GRAVADOR, A MAO (ENCADERNACAO)</t>
  </si>
  <si>
    <t>768710 RESTAURADOR DE LIVROS</t>
  </si>
  <si>
    <t>770105 MESTRE (INDUSTRIA DE MADEIRA E MOBILIARIO)</t>
  </si>
  <si>
    <t>770110 MESTRE CARPINTEIRO</t>
  </si>
  <si>
    <t>771105 MARCENEIRO</t>
  </si>
  <si>
    <t>771110 MODELADOR DE MADEIRA</t>
  </si>
  <si>
    <t>771115 MAQUETISTA NA MARCENARIA</t>
  </si>
  <si>
    <t>771120 TANOEIRO</t>
  </si>
  <si>
    <t>772105 CLASSIFICADOR DE MADEIRA</t>
  </si>
  <si>
    <t>772110 IMPREGNADOR DE MADEIRA</t>
  </si>
  <si>
    <t>772115 SECADOR DE MADEIRA</t>
  </si>
  <si>
    <t>773105 CORTADOR DE LAMINADOS DE MADEIRA</t>
  </si>
  <si>
    <t>773110 OPERADOR DE SERRAS NO DESDOBRAMENTO DE MADEIRA</t>
  </si>
  <si>
    <t>773115 SERRADOR DE BORDAS NO DESDOBRAMENTO DE MADEIRA</t>
  </si>
  <si>
    <t>773120 SERRADOR DE MADEIRA</t>
  </si>
  <si>
    <t>773125 SERRADOR DE MADEIRA (SERRA CIRCULAR MULTIPLA)</t>
  </si>
  <si>
    <t>773130 SERRADOR DE MADEIRA (SERRA DE FITA MULTIPLA)</t>
  </si>
  <si>
    <t>773205 OPERADOR DE MAQUINA INTERCALADORA E PLACAS (COMPENSADOS)</t>
  </si>
  <si>
    <t>773210 PRENSISTA DE AGLOMERADOS</t>
  </si>
  <si>
    <t>773215 PRENSISTA DE COMPENSADOS</t>
  </si>
  <si>
    <t>773220 PREPARADOR DE AGLOMERANTES</t>
  </si>
  <si>
    <t>773305 OPERADOR DE DESEMPENADEIRA NA USINAGEM CONVENCIONAL DE MADEIRA</t>
  </si>
  <si>
    <t>773310 OPERADOR DE ENTALHADEIRA (USINAGEM DE MADEIRA)</t>
  </si>
  <si>
    <t>773315 OPERADOR DE FRESADORA (USINAGEM DE MADEIRA)</t>
  </si>
  <si>
    <t>773320 OPERADOR DE LIXADEIRA (USINAGEM DE MADEIRA)</t>
  </si>
  <si>
    <t>773325 OPERADOR DE MAQUINA DE USINAGEM MADEIRA, EM GERAL</t>
  </si>
  <si>
    <t>773330 OPERADOR DE MOLDURADORA (USINAGEM DE MADEIRA)</t>
  </si>
  <si>
    <t>773335 OPERADOR DE PLAINA DESENGROSSADEIRA</t>
  </si>
  <si>
    <t>773340 OPERADOR DE SERRAS (USINAGEM DE MADEIRA)</t>
  </si>
  <si>
    <t>773345 OPERADOR DE TORNO AUTOMATICO (USINAGEM DE MADEIRA)</t>
  </si>
  <si>
    <t>773350 OPERADOR DE TUPIA (USINAGEM DE MADEIRA)</t>
  </si>
  <si>
    <t>773355 TORNEIRO NA USINAGEM CONVENCIONAL DE MADEIRA</t>
  </si>
  <si>
    <t>773405 OPERADOR DE MAQUINA BORDATRIZ</t>
  </si>
  <si>
    <t>773410 OPERADOR DE MAQUINA DE CORTINA DïAGUA (PRODUCAO DE MOVEIS)</t>
  </si>
  <si>
    <t>773415 OPERADOR DE MAQUINA DE USINAGEM DE MADEIRA (PRODUCAO EM SERIE)</t>
  </si>
  <si>
    <t>773420 OPERADOR DE PRENSA DE ALTA FREQUENCIA NA USINAGEM DE MADEIRA</t>
  </si>
  <si>
    <t>773505 OPERADOR DE CENTRO DE USINAGEM DE MADEIRA (CNC)</t>
  </si>
  <si>
    <t>773510 OPERADOR DE MAQUINAS DE USINAR MADEIRA (CNC)</t>
  </si>
  <si>
    <t>774105 MONTADOR DE MOVEIS E ARTEFATOS DE MADEIRA</t>
  </si>
  <si>
    <t>775105 ENTALHADOR DE MADEIRA</t>
  </si>
  <si>
    <t>775110 FOLHEADOR DE MOVEIS DE MADEIRA</t>
  </si>
  <si>
    <t>775115 LUSTRADOR DE PECAS DE MADEIRA</t>
  </si>
  <si>
    <t>775120 MARCHETEIRO</t>
  </si>
  <si>
    <t>776405 CESTEIRO</t>
  </si>
  <si>
    <t>776410 CONFECCIONADOR DE ESCOVAS, PINCEIS E PRODUTOS SIMILARES (A MAO)</t>
  </si>
  <si>
    <t>776415 CONFECCIONADOR DE ESCOVAS, PINCEIS E PRODUTOS SIMILARES (A MAQUINA)</t>
  </si>
  <si>
    <t>776420 CONFECCIONADOR DE MOVEIS DE VIME, JUNCO E BAMBU</t>
  </si>
  <si>
    <t>776425 ESTEIREIRO</t>
  </si>
  <si>
    <t>776430 VASSOUREIRO</t>
  </si>
  <si>
    <t>777105 CARPINTEIRO NAVAL (CONSTRUCAO DE PEQUENAS EMBARCACOES)</t>
  </si>
  <si>
    <t>777110 CARPINTEIRO NAVAL (EMBARCACOES)</t>
  </si>
  <si>
    <t>777115 CARPINTEIRO NAVAL (ESTALEIROS)</t>
  </si>
  <si>
    <t>777205 CARPINTEIRO DE CARRETAS</t>
  </si>
  <si>
    <t>777210 CARPINTEIRO DE CARROCERIAS</t>
  </si>
  <si>
    <t>780105 SUPERVISOR DE EMBALAGEM E ETIQUETAGEM</t>
  </si>
  <si>
    <t>781105 CONDUTOR DE PROCESSOS ROBOTIZADOS DE PINTURA</t>
  </si>
  <si>
    <t>781110 CONDUTOR DE PROCESSOS ROBOTIZADOS DE SOLDAGEM</t>
  </si>
  <si>
    <t>781305 OPERADOR DE VEICULOS SUBAQUATICOS CONTROLADOS REMOTAMENTE</t>
  </si>
  <si>
    <t>781705 MERGULHADOR PROFISSIONAL (RASO E PROFUNDO)</t>
  </si>
  <si>
    <t>782105 OPERADOR DE DRAGA</t>
  </si>
  <si>
    <t>782110 OPERADOR DE GUINDASTE (FIXO)</t>
  </si>
  <si>
    <t>782115 OPERADOR DE GUINDASTE MOVEL</t>
  </si>
  <si>
    <t>782120 OPERADOR DE MAQUINA RODOFERROVIARIA</t>
  </si>
  <si>
    <t>782125 OPERADOR DE MONTA-CARGAS (CONSTRUCAO CIVIL)</t>
  </si>
  <si>
    <t>782130 OPERADOR DE PONTE ROLANTE</t>
  </si>
  <si>
    <t>782135 OPERADOR DE PORTICO ROLANTE</t>
  </si>
  <si>
    <t>782140 OPERADOR DE TALHA ELETRICA</t>
  </si>
  <si>
    <t>782145 SINALEIRO (PONTE-ROLANTE)</t>
  </si>
  <si>
    <t>782205 GUINCHEIRO (CONSTRUCAO CIVIL)</t>
  </si>
  <si>
    <t>782210 OPERADOR DE DOCAGEM</t>
  </si>
  <si>
    <t>782220 OPERADOR DE EMPILHADEIRA</t>
  </si>
  <si>
    <t>782305 MOTORISTA DE CARRO DE PASSEIO</t>
  </si>
  <si>
    <t>782310 MOTORISTA DE FURGAO OU VEICULO SIMILAR</t>
  </si>
  <si>
    <t>782315 MOTORISTA DE TAXI</t>
  </si>
  <si>
    <t>782405 MOTORISTA DE ONIBUS RODOVIARIO</t>
  </si>
  <si>
    <t>782410 MOTORISTA DE ONIBUS URBANO</t>
  </si>
  <si>
    <t>782415 MOTORISTA DE TROLEBUS</t>
  </si>
  <si>
    <t>782505 CAMINHONEIRO AUTONOMO (ROTAS REGIONAIS E INTERNACIONAIS)</t>
  </si>
  <si>
    <t>782510 MOTORISTA DE CAMINHAO (ROTAS REGIONAIS E INTERNACIONAIS)</t>
  </si>
  <si>
    <t>782515 MOTORISTA OPERACIONAL DE GUINCHO</t>
  </si>
  <si>
    <t>782605 OPERADOR DE TREM DE METRO</t>
  </si>
  <si>
    <t>782610 MAQUINISTA DE TREM</t>
  </si>
  <si>
    <t>782615 MAQUINISTA DE TREM METROPOLITANO</t>
  </si>
  <si>
    <t>782620 MOTORNEIRO</t>
  </si>
  <si>
    <t>782625 AUXILIAR DE MAQUINISTA DE TREM</t>
  </si>
  <si>
    <t>782630 OPERADOR DE TELEFERICO (PASSAGEIROS)</t>
  </si>
  <si>
    <t>782705 MARINHEIRO DE CONVES (MARITIMO E FLUVIARIO)</t>
  </si>
  <si>
    <t>782710 MARINHEIRO DE MAQUINAS</t>
  </si>
  <si>
    <t>782715 MOCO DE CONVES (MARITIMO E FLUVIARIO)</t>
  </si>
  <si>
    <t>782720 MOCO DE MAQUINAS (MARITIMO E FLUVIARIO)</t>
  </si>
  <si>
    <t>782725 MARINHEIRO DE ESPORTE E RECREIO</t>
  </si>
  <si>
    <t>782805 CONDUTOR DE VEICULOS DE TRACAO ANIMAL (RUAS E ESTRADAS)</t>
  </si>
  <si>
    <t>782810 TROPEIRO</t>
  </si>
  <si>
    <t>782815 BOIADEIRO</t>
  </si>
  <si>
    <t>782820 CONDUTOR DE VEICULOS A PEDAIS</t>
  </si>
  <si>
    <t>783105 AGENTE DE PATIO</t>
  </si>
  <si>
    <t>783110 MANOBRADOR</t>
  </si>
  <si>
    <t>783205 CARREGADOR (AERONAVES)</t>
  </si>
  <si>
    <t>783210 CARREGADOR (ARMAZEM)</t>
  </si>
  <si>
    <t>783215 CARREGADOR (VEICULOS DE TRANSPORTES TERRESTRES)</t>
  </si>
  <si>
    <t>783220 ESTIVADOR</t>
  </si>
  <si>
    <t>783225 AJUDANTE DE MOTORISTA</t>
  </si>
  <si>
    <t>783230 BLOQUEIRO (TRABALHADOR PORTUARIO)</t>
  </si>
  <si>
    <t>784105 EMBALADOR, A MAO</t>
  </si>
  <si>
    <t>784110 EMBALADOR, A MAQUINA</t>
  </si>
  <si>
    <t>784115 OPERADOR DE MAQUINA DE ETIQUETAR</t>
  </si>
  <si>
    <t>784120 OPERADOR DE MAQUINA DE ENVASAR LIQUIDOS</t>
  </si>
  <si>
    <t>784125 OPERADOR DE PRENSA DE ENFARDAMENTO</t>
  </si>
  <si>
    <t>784205 ALIMENTADOR DE LINHA DE PRODUCAO</t>
  </si>
  <si>
    <t>791105 ARTESAO BORDADOR</t>
  </si>
  <si>
    <t>791110 ARTESAO CERAMISTA</t>
  </si>
  <si>
    <t>791115 ARTESAO COM MATERIAL RECICLAVEL</t>
  </si>
  <si>
    <t>791120 ARTESAO CONFECCIONADOR DE BIOJOIAS E ECOJOIAS</t>
  </si>
  <si>
    <t>791125 ARTESAO DO COURO</t>
  </si>
  <si>
    <t>791130 ARTESAO ESCULTOR</t>
  </si>
  <si>
    <t>791135 ARTESAO MOVELEIRO (EXCETO RECICLADO)</t>
  </si>
  <si>
    <t>791140 ARTESAO TECELAO</t>
  </si>
  <si>
    <t>791145 ARTESAO TRANCADOR</t>
  </si>
  <si>
    <t>791150 ARTESAO CROCHETEIRO</t>
  </si>
  <si>
    <t>791155 ARTESAO TRICOTEIRO</t>
  </si>
  <si>
    <t>791160 ARTESAO RENDEIRO</t>
  </si>
  <si>
    <t>810105 MESTRE (INDUSTRIA PETROQUIMICA E CARBOQUIMICA)</t>
  </si>
  <si>
    <t>810110 MESTRE DE PRODUCAO QUIMICA</t>
  </si>
  <si>
    <t>810205 MESTRE (INDUSTRIA DE BORRACHA E PLASTICO)</t>
  </si>
  <si>
    <t>810305 MESTRE DE PRODUCAO FARMACEUTICA</t>
  </si>
  <si>
    <t>811005 OPERADOR DE PROCESSOS QUIMICOS E PETROQUIMICOS</t>
  </si>
  <si>
    <t>811010 OPERADOR DE SALA DE CONTROLE DE INSTALACOES QUIMICAS, PETROQUIMICAS E AFINS</t>
  </si>
  <si>
    <t>811105 MOLEIRO (TRATAMENTOS QUIMICOS E AFINS)</t>
  </si>
  <si>
    <t>811110 OPERADOR DE MAQUINA MISTURADEIRA (TRATAMENTOS QUIMICOS E AFINS)</t>
  </si>
  <si>
    <t>811115 OPERADOR DE BRITADEIRA (TRATAMENTOS QUIMICOS E AFINS)</t>
  </si>
  <si>
    <t>811120 OPERADOR DE CONCENTRACAO</t>
  </si>
  <si>
    <t>811125 TRABALHADOR DA FABRICACAO DE RESINAS E VERNIZES</t>
  </si>
  <si>
    <t>811130 TRABALHADOR DE FABRICACAO DE TINTAS</t>
  </si>
  <si>
    <t>811205 OPERADOR DE CALCINACAO (TRATAMENTO QUIMICO E AFINS)</t>
  </si>
  <si>
    <t>811215 OPERADOR DE TRATAMENTO QUIMICO DE MATERIAIS RADIOATIVOS</t>
  </si>
  <si>
    <t>811305 OPERADOR DE CENTRIFUGADORA (TRATAMENTOS QUIMICOS E AFINS)</t>
  </si>
  <si>
    <t>811310 OPERADOR DE EXPLORACAO DE PETROLEO</t>
  </si>
  <si>
    <t>811315 OPERADOR DE FILTRO DE SECAGEM (MINERACAO)</t>
  </si>
  <si>
    <t>811320 OPERADOR DE FILTRO DE TAMBOR ROTATIVO (TRATAMENTOS QUIMICOS E AFINS)</t>
  </si>
  <si>
    <t>811325 OPERADOR DE FILTRO-ESTEIRA (MINERACAO)</t>
  </si>
  <si>
    <t>811330 OPERADOR DE FILTRO-PRENSA (TRATAMENTOS QUIMICOS E AFINS)</t>
  </si>
  <si>
    <t>811335 OPERADOR DE FILTROS DE PARAFINA (TRATAMENTOS QUIMICOS E AFINS)</t>
  </si>
  <si>
    <t>811405 DESTILADOR DE MADEIRA</t>
  </si>
  <si>
    <t>811410 DESTILADOR DE PRODUTOS QUIMICOS (EXCETO PETROLEO)</t>
  </si>
  <si>
    <t>811415 OPERADOR DE ALAMBIQUE DE FUNCIONAMENTO CONTINUO (PRODUTOS QUIMICOS, EXCETO PETROLEO)</t>
  </si>
  <si>
    <t>811420 OPERADOR DE APARELHO DE REACAO E CONVERSAO (PRODUTOS QUIMICOS, EXCETO PETROLEO)</t>
  </si>
  <si>
    <t>811425 OPERADOR DE EQUIPAMENTO DE DESTILACAO DE ALCOOL</t>
  </si>
  <si>
    <t>811430 OPERADOR DE EVAPORADOR NA DESTILACAO</t>
  </si>
  <si>
    <t>811505 OPERADOR DE PAINEL DE CONTROLE (REFINACAO DE PETROLEO)</t>
  </si>
  <si>
    <t>811510 OPERADOR DE TRANSFERENCIA E ESTOCAGEM - NA REFINACAO DO PETROLEO</t>
  </si>
  <si>
    <t>811605 OPERADOR DE BRITADOR DE COQUE</t>
  </si>
  <si>
    <t>811610 OPERADOR DE CARRO DE APAGAMENTO E COQUE</t>
  </si>
  <si>
    <t>811615 OPERADOR DE DESTILACAO E SUBPRODUTOS DE COQUE</t>
  </si>
  <si>
    <t>811620 OPERADOR DE ENFORNAMENTO E DESENFORNAMENTO DE COQUE</t>
  </si>
  <si>
    <t>811625 OPERADOR DE EXAUSTOR (COQUERIA)</t>
  </si>
  <si>
    <t>811630 OPERADOR DE PAINEL DE CONTROLE</t>
  </si>
  <si>
    <t>811635 OPERADOR DE PRESERVACAO E CONTROLE TERMICO</t>
  </si>
  <si>
    <t>811640 OPERADOR DE REATOR DE COQUE DE PETROLEO</t>
  </si>
  <si>
    <t>811645 OPERADOR DE REFRIGERACAO (COQUERIA)</t>
  </si>
  <si>
    <t>811650 OPERADOR DE SISTEMA DE REVERSAO (COQUERIA)</t>
  </si>
  <si>
    <t>811705 BAMBURISTA</t>
  </si>
  <si>
    <t>811710 CALANDRISTA DE BORRACHA</t>
  </si>
  <si>
    <t>811715 CONFECCIONADOR DE PNEUMATICOS</t>
  </si>
  <si>
    <t>811725 CONFECCIONADOR DE VELAS POR IMERSAO</t>
  </si>
  <si>
    <t>811735 CONFECCIONADOR DE VELAS POR MOLDAGEM</t>
  </si>
  <si>
    <t>811745 LAMINADOR DE PLASTICO</t>
  </si>
  <si>
    <t>811750 MOLDADOR DE BORRACHA POR COMPRESSAO</t>
  </si>
  <si>
    <t>811760 MOLDADOR DE PLASTICO POR COMPRESSAO</t>
  </si>
  <si>
    <t>811770 MOLDADOR DE PLASTICO POR INJECAO</t>
  </si>
  <si>
    <t>811775 TREFILADOR DE BORRACHA</t>
  </si>
  <si>
    <t>811805 OPERADOR DE MAQUINA DE PRODUTOS FARMACEUTICOS</t>
  </si>
  <si>
    <t>811810 DRAGEADOR (MEDICAMENTOS)</t>
  </si>
  <si>
    <t>811815 OPERADOR DE MAQUINA DE FABRICACAO DE COSMETICOS</t>
  </si>
  <si>
    <t>811820 OPERADOR DE MAQUINA DE FABRICACAO DE PRODUTOS DE HIGIENE E LIMPEZA (SABAO, SABONETE, DETERGENTE, ABS</t>
  </si>
  <si>
    <t>812105 PIROTECNICO</t>
  </si>
  <si>
    <t>812110 TRABALHADOR DA FABRICACAO DE MUNICAO E EXPLOSIVOS</t>
  </si>
  <si>
    <t>813105 CILINDRISTA (PETROQUIMICA E AFINS)</t>
  </si>
  <si>
    <t>813110 OPERADOR DE CALANDRA (QUIMICA, PETROQUIMICA E AFINS)</t>
  </si>
  <si>
    <t>813115 OPERADOR DE EXTRUSORA (QUIMICA, PETROQUIMICA E AFINS)</t>
  </si>
  <si>
    <t>813120 OPERADOR DE PROCESSO (QUIMICA, PETROQUIMICA E AFINS)</t>
  </si>
  <si>
    <t>813125 OPERADOR DE PRODUCAO (QUIMICA, PETROQUIMICA E AFINS)</t>
  </si>
  <si>
    <t>813130 TECNICO DE OPERACAO (QUIMICA, PETROQUIMICA E AFINS)</t>
  </si>
  <si>
    <t>818105 ASSISTENTE DE LABORATORIO INDUSTRIAL</t>
  </si>
  <si>
    <t>818110 AUXILIAR DE LABORATORIO DE ANALISES FISICO-QUIMICAS</t>
  </si>
  <si>
    <t>820105 MESTRE DE SIDERURGIA</t>
  </si>
  <si>
    <t>820110 MESTRE DE ACIARIA</t>
  </si>
  <si>
    <t>820115 MESTRE DE ALTO-FORNO</t>
  </si>
  <si>
    <t>820120 MESTRE DE FORNO ELETRICO</t>
  </si>
  <si>
    <t>820125 MESTRE DE LAMINACAO</t>
  </si>
  <si>
    <t>820205 SUPERVISOR DE FABRICACAO DE PRODUTOS CERAMICOS, PORCELANATOS E AFINS</t>
  </si>
  <si>
    <t>820210 SUPERVISOR DE FABRICACAO DE PRODUTOS DE VIDRO</t>
  </si>
  <si>
    <t>821105 OPERADOR DE CENTRO DE CONTROLE</t>
  </si>
  <si>
    <t>821110 OPERADOR DE MAQUINA DE SINTERIZAR</t>
  </si>
  <si>
    <t>821205 FORNEIRO E OPERADOR (ALTO-FORNO)</t>
  </si>
  <si>
    <t>821210 FORNEIRO E OPERADOR (CONVERSOR A OXIGENIO)</t>
  </si>
  <si>
    <t>821215 FORNEIRO E OPERADOR (FORNO ELETRICO)</t>
  </si>
  <si>
    <t>821220 FORNEIRO E OPERADOR (REFINO DE METAIS NAO-FERROSOS)</t>
  </si>
  <si>
    <t>821225 FORNEIRO E OPERADOR DE FORNO DE REDUCAO DIRETA</t>
  </si>
  <si>
    <t>821230 OPERADOR DE ACIARIA (BASCULAMENTO DE CONVERTEDOR)</t>
  </si>
  <si>
    <t>821235 OPERADOR DE ACIARIA (DESSULFURACAO DE GUSA)</t>
  </si>
  <si>
    <t>821240 OPERADOR DE ACIARIA (RECEBIMENTO DE GUSA)</t>
  </si>
  <si>
    <t>821245 OPERADOR DE AREA DE CORRIDA</t>
  </si>
  <si>
    <t>821250 OPERADOR DE DESGASEIFICACAO</t>
  </si>
  <si>
    <t>821255 SOPRADOR DE CONVERTEDOR</t>
  </si>
  <si>
    <t>821305 OPERADOR DE LAMINADOR</t>
  </si>
  <si>
    <t>821310 OPERADOR DE LAMINADOR DE BARRAS A FRIO</t>
  </si>
  <si>
    <t>821315 OPERADOR DE LAMINADOR DE BARRAS A QUENTE</t>
  </si>
  <si>
    <t>821320 OPERADOR DE LAMINADOR DE METAIS NAO-FERROSOS</t>
  </si>
  <si>
    <t>821325 OPERADOR DE LAMINADOR DE TUBOS</t>
  </si>
  <si>
    <t>821330 OPERADOR DE MONTAGEM DE CILINDROS E MANCAIS</t>
  </si>
  <si>
    <t>821335 RECUPERADOR DE GUIAS E CILINDROS</t>
  </si>
  <si>
    <t>821405 ENCARREGADO DE ACABAMENTO DE CHAPAS E METAIS (TEMPERA)</t>
  </si>
  <si>
    <t>821410 ESCARFADOR</t>
  </si>
  <si>
    <t>821415 MARCADOR DE PRODUTOS (SIDERURGICO E METALURGICO)</t>
  </si>
  <si>
    <t>821420 OPERADOR DE BOBINADEIRA DE TIRAS A QUENTE, NO ACABAMENTO DE CHAPAS E METAIS</t>
  </si>
  <si>
    <t>821425 OPERADOR DE CABINE DE LAMINACAO (FIO-MAQUINA)</t>
  </si>
  <si>
    <t>821430 OPERADOR DE ESCORIA E SUCATA</t>
  </si>
  <si>
    <t>821435 OPERADOR DE JATO ABRASIVO</t>
  </si>
  <si>
    <t>821440 OPERADOR DE TESOURA MECANICA E MAQUINA DE CORTE, NO ACABAMENTO DE CHAPAS E METAIS</t>
  </si>
  <si>
    <t>821445 PREPARADOR DE SUCATA E APARAS</t>
  </si>
  <si>
    <t>821450 REBARBADOR DE METAL</t>
  </si>
  <si>
    <t>822105 FORNEIRO DE CUBILO</t>
  </si>
  <si>
    <t>822110 FORNEIRO DE FORNO-POCO</t>
  </si>
  <si>
    <t>822115 FORNEIRO DE FUNDICAO (FORNO DE REDUCAO)</t>
  </si>
  <si>
    <t>822120 FORNEIRO DE REAQUECIMENTO E TRATAMENTO TERMICO NA METALURGIA</t>
  </si>
  <si>
    <t>822125 FORNEIRO DE REVERBERO</t>
  </si>
  <si>
    <t>823105 PREPARADOR DE MASSA (FABRICACAO DE ABRASIVOS)</t>
  </si>
  <si>
    <t>823110 PREPARADOR DE MASSA (FABRICACAO DE VIDRO)</t>
  </si>
  <si>
    <t>823115 PREPARADOR DE MASSA DE ARGILA</t>
  </si>
  <si>
    <t>823120 PREPARADOR DE BARBOTINA</t>
  </si>
  <si>
    <t>823125 PREPARADOR DE ESMALTES (CERAMICA)</t>
  </si>
  <si>
    <t>823130 PREPARADOR DE ADITIVOS</t>
  </si>
  <si>
    <t>823135 OPERADOR DE ATOMIZADOR</t>
  </si>
  <si>
    <t>823210 EXTRUSOR DE FIOS OU FIBRAS DE VIDRO</t>
  </si>
  <si>
    <t>823215 FORNEIRO NA FUNDICAO DE VIDRO</t>
  </si>
  <si>
    <t>823220 FORNEIRO NO RECOZIMENTO DE VIDRO</t>
  </si>
  <si>
    <t>823230 MOLDADOR DE ABRASIVOS NA FABRICACAO DE CERAMICA, VIDRO E PORCELANA</t>
  </si>
  <si>
    <t>823235 OPERADOR DE BANHO METALICO DE VIDRO POR FLUTUACAO</t>
  </si>
  <si>
    <t>823240 OPERADOR DE MAQUINA DE SOPRAR VIDRO</t>
  </si>
  <si>
    <t>823245 OPERADOR DE MAQUINA EXTRUSORA DE VARETAS E TUBOS DE VIDRO</t>
  </si>
  <si>
    <t>823250 OPERADOR DE PRENSA DE MOLDAR VIDRO</t>
  </si>
  <si>
    <t>823255 TEMPERADOR DE VIDRO</t>
  </si>
  <si>
    <t>823265 TRABALHADOR NA FABRICACAO DE PRODUTOS ABRASIVOS</t>
  </si>
  <si>
    <t>823305 CLASSIFICADOR E EMPILHADOR DE TIJOLOS REFRATARIOS</t>
  </si>
  <si>
    <t>823315 FORNEIRO (MATERIAIS DE CONSTRUCAO)</t>
  </si>
  <si>
    <t>823320 TRABALHADOR DA ELABORACAO DE PRE-FABRICADOS (CIMENTO AMIANTO)</t>
  </si>
  <si>
    <t>823325 TRABALHADOR DA ELABORACAO DE PRE-FABRICADOS (CONCRETO ARMADO)</t>
  </si>
  <si>
    <t>823330 TRABALHADOR DA FABRICACAO DE PEDRAS ARTIFICIAIS</t>
  </si>
  <si>
    <t>828105 OLEIRO (FABRICACAO DE TELHAS)</t>
  </si>
  <si>
    <t>828110 OLEIRO (FABRICACAO DE TIJOLOS)</t>
  </si>
  <si>
    <t>830105 MESTRE (INDUSTRIA DE CELULOSE, PAPEL E PAPELAO)</t>
  </si>
  <si>
    <t>831105 CILINDREIRO NA PREPARACAO DE PASTA PARA FABRICACAO DE PAPEL</t>
  </si>
  <si>
    <t>831110 OPERADOR DE BRANQUEADOR DE PASTA PARA FABRICACAO DE PAPEL</t>
  </si>
  <si>
    <t>831115 OPERADOR DE DIGESTOR DE PASTA PARA FABRICACAO DE PAPEL</t>
  </si>
  <si>
    <t>831120 OPERADOR DE LAVAGEM E DEPURACAO DE PASTA PARA FABRICACAO DE PAPEL</t>
  </si>
  <si>
    <t>831125 OPERADOR DE MAQUINA DE SECAR CELULOSE</t>
  </si>
  <si>
    <t>832105 CALANDRISTA DE PAPEL</t>
  </si>
  <si>
    <t>832110 OPERADOR DE CORTADEIRA DE PAPEL</t>
  </si>
  <si>
    <t>832115 OPERADOR DE MAQUINA DE FABRICAR PAPEL (FASE UMIDA)</t>
  </si>
  <si>
    <t>832120 OPERADOR DE MAQUINA DE FABRICAR PAPEL (FASE SECA)</t>
  </si>
  <si>
    <t>832125 OPERADOR DE MAQUINA DE FABRICAR PAPEL E PAPELAO</t>
  </si>
  <si>
    <t>832135 OPERADOR DE REBOBINADEIRA NA FABRICACAO DE PAPEL E PAPELAO</t>
  </si>
  <si>
    <t>833105 CARTONAGEIRO, A MAQUINA</t>
  </si>
  <si>
    <t>833110 CONFECCIONADOR DE BOLSAS, SACOS E SACOLAS E PAPEL, A MAQUINA</t>
  </si>
  <si>
    <t>833115 CONFECCIONADOR DE SACOS DE CELOFANE, A MAQUINA</t>
  </si>
  <si>
    <t>833120 OPERADOR DE MAQUINA DE CORTAR E DOBRAR PAPELAO</t>
  </si>
  <si>
    <t>833125 OPERADOR DE PRENSA DE EMBUTIR PAPELAO</t>
  </si>
  <si>
    <t>833205 CARTONAGEIRO, A MAO (CAIXAS DE PAPELAO)</t>
  </si>
  <si>
    <t>840105 SUPERVISOR DE PRODUCAO DA INDUSTRIA ALIMENTICIA</t>
  </si>
  <si>
    <t>840110 SUPERVISOR DA INDUSTRIA DE BEBIDAS</t>
  </si>
  <si>
    <t>840115 SUPERVISOR DA INDUSTRIA DE FUMO</t>
  </si>
  <si>
    <t>840120 CHEFE DE CONFEITARIA</t>
  </si>
  <si>
    <t>841105 MOLEIRO DE CEREAIS (EXCETO ARROZ)</t>
  </si>
  <si>
    <t>841110 MOLEIRO DE ESPECIARIAS</t>
  </si>
  <si>
    <t>841115 OPERADOR DE PROCESSO DE MOAGEM</t>
  </si>
  <si>
    <t>841205 MOEDOR DE SAL</t>
  </si>
  <si>
    <t>841210 REFINADOR DE SAL</t>
  </si>
  <si>
    <t>841305 OPERADOR DE CRISTALIZACAO NA REFINACAO DE ACUCAR</t>
  </si>
  <si>
    <t>841310 OPERADOR DE EQUIPAMENTOS DE REFINACAO DE ACUCAR (PROCESSO CONTINUO)</t>
  </si>
  <si>
    <t>841315 OPERADOR DE MOENDA NA FABRICACAO DE ACUCAR</t>
  </si>
  <si>
    <t>841320 OPERADOR DE TRATAMENTO DE CALDA NA REFINACAO DE ACUCAR</t>
  </si>
  <si>
    <t>841408 COZINHADOR (CONSERVACAO DE ALIMENTOS)</t>
  </si>
  <si>
    <t>841416 COZINHADOR DE CARNES</t>
  </si>
  <si>
    <t>841420 COZINHADOR DE FRUTAS E LEGUMES</t>
  </si>
  <si>
    <t>841428 COZINHADOR DE PESCADO</t>
  </si>
  <si>
    <t>841432 DESIDRATADOR DE ALIMENTOS</t>
  </si>
  <si>
    <t>841440 ESTERILIZADOR DE ALIMENTOS</t>
  </si>
  <si>
    <t>841444 HIDROGENADOR DE OLEOS E GORDURAS</t>
  </si>
  <si>
    <t>841448 LAGAREIRO</t>
  </si>
  <si>
    <t>841456 OPERADOR DE CAMARAS FRIAS</t>
  </si>
  <si>
    <t>841460 OPERADOR DE PREPARACAO DE GRAOS VEGETAIS (OLEOS E GORDURAS)</t>
  </si>
  <si>
    <t>841464 PRENSADOR DE FRUTAS (EXCETO OLEAGINOSAS)</t>
  </si>
  <si>
    <t>841468 PREPARADOR DE RACOES</t>
  </si>
  <si>
    <t>841472 REFINADOR DE OLEO E GORDURA</t>
  </si>
  <si>
    <t>841476 TRABALHADOR DE FABRICACAO DE MARGARINA</t>
  </si>
  <si>
    <t>841484 TRABALHADOR DE PREPARACAO DE PESCADOS (LIMPEZA)</t>
  </si>
  <si>
    <t>841505 TRABALHADOR DE TRATAMENTO DO LEITE E FABRICACAO DE LATICINIOS E AFINS</t>
  </si>
  <si>
    <t>841605 MISTURADOR DE CAFE</t>
  </si>
  <si>
    <t>841610 TORRADOR DE CAFE</t>
  </si>
  <si>
    <t>841615 MOEDOR DE CAFE</t>
  </si>
  <si>
    <t>841620 OPERADOR DE EXTRACAO DE CAFE SOLUVEL</t>
  </si>
  <si>
    <t>841625 TORRADOR DE CACAU</t>
  </si>
  <si>
    <t>841630 MISTURADOR DE CHA OU MATE</t>
  </si>
  <si>
    <t>841705 ALAMBIQUEIRO</t>
  </si>
  <si>
    <t>841710 FILTRADOR DE CERVEJA</t>
  </si>
  <si>
    <t>841715 FERMENTADOR</t>
  </si>
  <si>
    <t>841720 TRABALHADOR DE FABRICACAO DE VINHOS</t>
  </si>
  <si>
    <t>841725 MALTEIRO (GERMINACAO)</t>
  </si>
  <si>
    <t>841730 COZINHADOR DE MALTE</t>
  </si>
  <si>
    <t>841735 DESSECADOR DE MALTE</t>
  </si>
  <si>
    <t>841740 VINAGREIRO</t>
  </si>
  <si>
    <t>841745 XAROPEIRO</t>
  </si>
  <si>
    <t>841805 OPERADOR DE FORNO (FABRICACAO DE PAES, BISCOITOS E SIMILARES)</t>
  </si>
  <si>
    <t>841810 OPERADOR DE MAQUINAS DE FABRICACAO DE DOCES, SALGADOS E MASSAS ALIMENTICIAS</t>
  </si>
  <si>
    <t>841815 OPERADOR DE MAQUINAS DE FABRICACAO DE CHOCOLATES E ACHOCOLATADOS</t>
  </si>
  <si>
    <t>842105 PREPARADOR DE MELADO E ESSENCIA DE FUMO</t>
  </si>
  <si>
    <t>842110 PROCESSADOR DE FUMO</t>
  </si>
  <si>
    <t>842115 CLASSIFICADOR DE FUMO</t>
  </si>
  <si>
    <t>842120 AUXILIAR DE PROCESSAMENTO DE FUMO</t>
  </si>
  <si>
    <t>842125 OPERADOR DE MAQUINA (FABRICACAO DE CIGARROS)</t>
  </si>
  <si>
    <t>842135 OPERADOR DE MAQUINA DE PREPARACAO DE MATERIA PRIMA PARA PRODUCAO DE CIGARROS</t>
  </si>
  <si>
    <t>842205 PREPARADOR DE FUMO NA FABRICACAO DE CHARUTOS</t>
  </si>
  <si>
    <t>842210 OPERADOR DE MAQUINA DE FABRICAR CHARUTOS E CIGARRILHAS</t>
  </si>
  <si>
    <t>842215 CLASSIFICADOR DE CHARUTOS</t>
  </si>
  <si>
    <t>842220 CORTADOR DE CHARUTOS</t>
  </si>
  <si>
    <t>842225 CELOFANISTA NA FABRICACAO DE CHARUTOS</t>
  </si>
  <si>
    <t>842230 CHARUTEIRO A MAO</t>
  </si>
  <si>
    <t>842235 DEGUSTADOR DE CHARUTOS</t>
  </si>
  <si>
    <t>842305 OPERADOR DE MAQUINA DE FABRICAR CIGARROS</t>
  </si>
  <si>
    <t>848105 DEFUMADOR DE CARNES E PESCADOS</t>
  </si>
  <si>
    <t>848110 SALGADOR DE ALIMENTOS</t>
  </si>
  <si>
    <t>848115 SALSICHEIRO (FABRICACAO DE LINGUICA, SALSICHA E PRODUTOS SIMILARES)</t>
  </si>
  <si>
    <t>848205 PASTEURIZADOR</t>
  </si>
  <si>
    <t>848210 QUEIJEIRO NA FABRICACAO DE LATICINIO</t>
  </si>
  <si>
    <t>848215 MANTEIGUEIRO NA FABRICACAO DE LATICINIO</t>
  </si>
  <si>
    <t>848305 PADEIRO</t>
  </si>
  <si>
    <t>848310 CONFEITEIRO</t>
  </si>
  <si>
    <t>848315 MASSEIRO (MASSAS ALIMENTICIAS)</t>
  </si>
  <si>
    <t>848325 TRABALHADOR DE FABRICACAO DE SORVETE</t>
  </si>
  <si>
    <t>848405 DEGUSTADOR DE CAFE</t>
  </si>
  <si>
    <t>848410 DEGUSTADOR DE CHA</t>
  </si>
  <si>
    <t>848415 DEGUSTADOR DE DERIVADOS DE CACAU</t>
  </si>
  <si>
    <t>848420 DEGUSTADOR DE VINHOS OU LICORES</t>
  </si>
  <si>
    <t>848425 CLASSIFICADOR DE GRAOS</t>
  </si>
  <si>
    <t>848505 ABATEDOR</t>
  </si>
  <si>
    <t>848510 ACOUGUEIRO</t>
  </si>
  <si>
    <t>848515 DESOSSADOR</t>
  </si>
  <si>
    <t>848520 MAGAREFE</t>
  </si>
  <si>
    <t>848525 RETALHADOR DE CARNE</t>
  </si>
  <si>
    <t>848605 TRABALHADOR DO BENEFICIAMENTO DE FUMO</t>
  </si>
  <si>
    <t>860105 SUPERVISOR DE MANUTENCAO (ELETROMECANICA)</t>
  </si>
  <si>
    <t>860110 SUPERVISOR DE OPERACAO DE FLUIDOS (DISTRIBUICAO, CAPTACAO, TRATAMENTO DE AGUA, GASES, VAPOR)</t>
  </si>
  <si>
    <t>860115 SUPERVISOR DE OPERACAO ELETRICA (GERACAO, TRANSMISSAO E DISTRIBUICAO DE ENERGIA ELETRICA)</t>
  </si>
  <si>
    <t>861105 OPERADOR DE CENTRAL HIDRELETRICA</t>
  </si>
  <si>
    <t>861110 OPERADOR DE QUADRO DE DISTRIBUICAO DE ENERGIA ELETRICA</t>
  </si>
  <si>
    <t>861115 OPERADOR DE CENTRAL TERMOELETRICA</t>
  </si>
  <si>
    <t>861120 OPERADOR DE REATOR NUCLEAR</t>
  </si>
  <si>
    <t>861205 OPERADOR DE SUBESTACAO</t>
  </si>
  <si>
    <t>862105 FOGUISTA (LOCOMOTIVAS A VAPOR)</t>
  </si>
  <si>
    <t>862110 MAQUINISTA DE EMBARCACOES</t>
  </si>
  <si>
    <t>862115 OPERADOR DE BATERIA DE GAS DE HULHA</t>
  </si>
  <si>
    <t>862120 OPERADOR DE CALDEIRA</t>
  </si>
  <si>
    <t>862130 OPERADOR DE COMPRESSOR DE AR</t>
  </si>
  <si>
    <t>862140 OPERADOR DE ESTACAO DE BOMBEAMENTO</t>
  </si>
  <si>
    <t>862150 OPERADOR DE MAQUINAS FIXAS, EM GERAL</t>
  </si>
  <si>
    <t>862155 OPERADOR DE UTILIDADE (PRODUCAO E DISTRIBUICAO DE VAPOR, GAS, OLEO, COMBUSTIVEL, ENERGIA, OXIGENIO)</t>
  </si>
  <si>
    <t>862205 OPERADOR DE ESTACAO DE CAPTACAO, TRATAMENTO E DISTRIBUICAO DE AGUA</t>
  </si>
  <si>
    <t>862305 OPERADOR DE ESTACAO DE TRATAMENTO DE AGUA E EFLUENTES</t>
  </si>
  <si>
    <t>862310 OPERADOR DE FORNO DE INCINERACAO NO TRATAMENTO DE AGUA, EFLUENTES E RESIDUOS INDUSTRIAIS</t>
  </si>
  <si>
    <t>862405 OPERADOR DE INSTALACAO DE EXTRACAO, PROCESSAMENTO, ENVASAMENTO E DISTRIBUICAO DE GASES</t>
  </si>
  <si>
    <t>862505 OPERADOR DE INSTALACAO DE REFRIGERACAO</t>
  </si>
  <si>
    <t>862510 OPERADOR DE REFRIGERACAO COM AMONIA</t>
  </si>
  <si>
    <t>862515 OPERADOR DE INSTALACAO DE AR-CONDICIONADO</t>
  </si>
  <si>
    <t>910105 ENCARREGADO DE MANUTENCAO MECANICA DE SISTEMAS OPERACIONAIS</t>
  </si>
  <si>
    <t>910110 SUPERVISOR DE MANUTENCAO DE APARELHOS TERMICOS, DE CLIMATIZACAO E DE REFRIGERACAO</t>
  </si>
  <si>
    <t>910115 SUPERVISOR DE MANUTENCAO DE BOMBAS, MOTORES, COMPRESSORES E EQUIPAMENTOS DE TRANSMISSAO</t>
  </si>
  <si>
    <t>910120 SUPERVISOR DE MANUTENCAO DE MAQUINAS GRAFICAS</t>
  </si>
  <si>
    <t>910125 SUPERVISOR DE MANUTENCAO DE MAQUINAS INDUSTRIAIS TEXTEIS</t>
  </si>
  <si>
    <t>910130 SUPERVISOR DE MANUTENCAO DE MAQUINAS OPERATRIZES E DE USINAGEM</t>
  </si>
  <si>
    <t>910205 SUPERVISOR DA MANUTENCAO E REPARACAO DE VEICULOS LEVES</t>
  </si>
  <si>
    <t>910210 SUPERVISOR DA MANUTENCAO E REPARACAO DE VEICULOS PESADOS</t>
  </si>
  <si>
    <t>910905 SUPERVISOR DE REPAROS LINHAS FERREAS</t>
  </si>
  <si>
    <t>910910 SUPERVISOR DE MANUTENCAO DE VIAS FERREAS</t>
  </si>
  <si>
    <t>911105 MECANICO DE MANUTENCAO DE BOMBA INJETORA (EXCETO DE VEICULOS AUTOMOTORES)</t>
  </si>
  <si>
    <t>911110 MECANICO DE MANUTENCAO DE BOMBAS</t>
  </si>
  <si>
    <t>911115 MECANICO DE MANUTENCAO DE COMPRESSORES DE AR</t>
  </si>
  <si>
    <t>911120 MECANICO DE MANUTENCAO DE MOTORES DIESEL (EXCETO DE VEICULOS AUTOMOTORES)</t>
  </si>
  <si>
    <t>911125 MECANICO DE MANUTENCAO DE REDUTORES</t>
  </si>
  <si>
    <t>911130 MECANICO DE MANUTENCAO DE TURBINAS (EXCETO DE AERONAVES)</t>
  </si>
  <si>
    <t>911135 MECANICO DE MANUTENCAO DE TURBOCOMPRESSORES</t>
  </si>
  <si>
    <t>911205 MECANICO DE MANUTENCAO E INSTALACAO DE APARELHOS DE CLIMATIZACAO E REFRIGERACAO</t>
  </si>
  <si>
    <t>911305 MECANICO DE MANUTENCAO DE MAQUINAS, EM GERAL</t>
  </si>
  <si>
    <t>911310 MECANICO DE MANUTENCAO DE MAQUINAS GRAFICAS</t>
  </si>
  <si>
    <t>911315 MECANICO DE MANUTENCAO DE MAQUINAS OPERATRIZES (LAVRA DE MADEIRA)</t>
  </si>
  <si>
    <t>911320 MECANICO DE MANUTENCAO DE MAQUINAS TEXTEIS</t>
  </si>
  <si>
    <t>911325 MECANICO DE MANUTENCAO DE MAQUINAS-FERRAMENTAS (USINAGEM DE METAIS)</t>
  </si>
  <si>
    <t>913105 MECANICO DE MANUTENCAO DE APARELHOS DE LEVANTAMENTO</t>
  </si>
  <si>
    <t>913110 MECANICO DE MANUTENCAO DE EQUIPAMENTO DE MINERACAO</t>
  </si>
  <si>
    <t>913115 MECANICO DE MANUTENCAO DE MAQUINAS AGRICOLAS</t>
  </si>
  <si>
    <t>913120 MECANICO DE MANUTENCAO DE MAQUINAS DE CONSTRUCAO E TERRAPLENAGEM</t>
  </si>
  <si>
    <t>914105 MECANICO DE MANUTENCAO DE AERONAVES, EM GERAL</t>
  </si>
  <si>
    <t>914110 MECANICO DE MANUTENCAO DE SISTEMA HIDRAULICO DE AERONAVES (SERVICOS DE PISTA E HANGAR)</t>
  </si>
  <si>
    <t>914205 MECANICO DE MANUTENCAO DE MOTORES E EQUIPAMENTOS NAVAIS</t>
  </si>
  <si>
    <t>914305 MECANICO DE MANUTENCAO DE VEICULOS FERROVIARIOS</t>
  </si>
  <si>
    <t>914405 MECANICO DE MANUTENCAO DE AUTOMOVEIS, MOTOCICLETAS E VEICULOS SIMILARES</t>
  </si>
  <si>
    <t>914410 MECANICO DE MANUTENCAO DE EMPILHADEIRAS E OUTROS VEICULOS DE CARGAS LEVES</t>
  </si>
  <si>
    <t>914415 MECANICO DE MANUTENCAO DE MOTOCICLETAS</t>
  </si>
  <si>
    <t>914420 MECANICO DE MANUTENCAO DE TRATORES</t>
  </si>
  <si>
    <t>914425 MECANICO DE VEICULOS AUTOMOTORES A DIESEL (EXCETO TRATORES)</t>
  </si>
  <si>
    <t>915105 TECNICO EM MANUTENCAO DE INSTRUMENTOS DE MEDICAO E PRECISAO</t>
  </si>
  <si>
    <t>915110 TECNICO EM MANUTENCAO DE HIDROMETROS</t>
  </si>
  <si>
    <t>915115 TECNICO EM MANUTENCAO DE BALANCAS</t>
  </si>
  <si>
    <t>915205 RESTAURADOR DE INSTRUMENTOS MUSICAIS (EXCETO CORDAS ARCADAS)</t>
  </si>
  <si>
    <t>915210 REPARADOR DE INSTRUMENTOS MUSICAIS</t>
  </si>
  <si>
    <t>915215 LUTHIER (RESTAURACAO DE CORDAS ARCADAS)</t>
  </si>
  <si>
    <t>915305 TECNICO EM MANUTENCAO DE EQUIPAMENTOS E INSTRUMENTOS MEDICO-HOSPITALARES</t>
  </si>
  <si>
    <t>915405 REPARADOR DE EQUIPAMENTOS FOTOGRAFICOS</t>
  </si>
  <si>
    <t>919105 LUBRIFICADOR INDUSTRIAL</t>
  </si>
  <si>
    <t>919110 LUBRIFICADOR DE VEICULOS AUTOMOTORES (EXCETO EMBARCACOES)</t>
  </si>
  <si>
    <t>919115 LUBRIFICADOR DE EMBARCACOES</t>
  </si>
  <si>
    <t>919205 MECANICO DE MANUTENCAO DE MAQUINAS CORTADORAS DE GRAMA, ROCADEIRAS, MOTOSSERRAS E SIMILARES</t>
  </si>
  <si>
    <t>919305 MECANICO DE MANUTENCAO DE APARELHOS ESPORTIVOS E DE GINASTICA</t>
  </si>
  <si>
    <t>919310 MECANICO DE MANUTENCAO DE BICICLETAS E VEICULOS SIMILARES</t>
  </si>
  <si>
    <t>919315 MONTADOR DE BICICLETAS</t>
  </si>
  <si>
    <t>950105 SUPERVISOR DE MANUTENCAO ELETRICA DE ALTA TENSAO INDUSTRIAL</t>
  </si>
  <si>
    <t>950110 SUPERVISOR DE MANUTENCAO ELETROMECANICA INDUSTRIAL, COMERCIAL E PREDIAL</t>
  </si>
  <si>
    <t>950205 ENCARREGADO DE MANUTENCAO ELETRICA DE VEICULOS</t>
  </si>
  <si>
    <t>950305 SUPERVISOR DE MANUTENCAO ELETROMECANICA</t>
  </si>
  <si>
    <t>951105 ELETRICISTA DE MANUTENCAO ELETROELETRONICA</t>
  </si>
  <si>
    <t>951305 INSTALADOR DE SISTEMAS ELETROELETRONICOS DE SEGURANCA</t>
  </si>
  <si>
    <t>951310 MANTENEDOR DE SISTEMAS ELETROELETRONICOS DE SEGURANCA</t>
  </si>
  <si>
    <t>953105 ELETRICISTA DE INSTALACOES (AERONAVES)</t>
  </si>
  <si>
    <t>953110 ELETRICISTA DE INSTALACOES (EMBARCACOES)</t>
  </si>
  <si>
    <t>953115 ELETRICISTA DE INSTALACOES (VEICULOS AUTOMOTORES E MAQUINAS OPERATRIZES, EXCETO AERONAVES E EMBARCAC</t>
  </si>
  <si>
    <t>954105 ELETROMECANICO DE MANUTENCAO DE ELEVADORES</t>
  </si>
  <si>
    <t>954110 ELETROMECANICO DE MANUTENCAO DE ESCADAS ROLANTES</t>
  </si>
  <si>
    <t>954115 ELETROMECANICO DE MANUTENCAO DE PORTAS AUTOMATICAS</t>
  </si>
  <si>
    <t>954120 MECANICO DE MANUTENCAO DE INSTALACOES MECANICAS DE EDIFICIOS</t>
  </si>
  <si>
    <t>954125 OPERADOR ELETROMECANICO</t>
  </si>
  <si>
    <t>954205 REPARADOR DE APARELHOS ELETRODOMESTICOS (EXCETO IMAGEM E SOM)</t>
  </si>
  <si>
    <t>954210 REPARADOR DE RADIO, TV E SOM</t>
  </si>
  <si>
    <t>954305 REPARADOR DE EQUIPAMENTOS DE ESCRITORIO</t>
  </si>
  <si>
    <t>991105 CONSERVADOR DE VIA PERMANENTE (TRILHOS)</t>
  </si>
  <si>
    <t>991110 INSPETOR DE VIA PERMANENTE (TRILHOS)</t>
  </si>
  <si>
    <t>991115 OPERADOR DE MAQUINAS ESPECIAIS EM CONSERVACAO DE VIA PERMANENTE (TRILHOS)</t>
  </si>
  <si>
    <t>991120 SOLDADOR ALUMINOTERMICO EM CONSERVACAO DE TRILHOS</t>
  </si>
  <si>
    <t>991205 MANTENEDOR DE EQUIPAMENTOS DE PARQUES DE DIVERSOES E SIMILARES</t>
  </si>
  <si>
    <t>991305 FUNILEIRO DE VEICULOS (REPARACAO)</t>
  </si>
  <si>
    <t>991310 MONTADOR DE VEICULOS (REPARACAO)</t>
  </si>
  <si>
    <t>991315 PINTOR DE VEICULOS (REPARACAO)</t>
  </si>
  <si>
    <t>991405 TRABALHADOR DA MANUTENCAO DE EDIFICACOES</t>
  </si>
  <si>
    <t>991410 CONSERVADOR DE FACHADAS</t>
  </si>
  <si>
    <t>991415 LIMPADOR DE FACHADAS</t>
  </si>
  <si>
    <t>992105 ALINHADOR DE PNEUS</t>
  </si>
  <si>
    <t>992110 BALANCEADOR</t>
  </si>
  <si>
    <t>992115 BORRACHEIRO</t>
  </si>
  <si>
    <t>992120 LAVADOR DE PECAS</t>
  </si>
  <si>
    <t>992205 ENCARREGADO GERAL DE OPERACOES DE CONSERVACAO DE VIAS PERMANENTES (EXCETO TRILHOS)</t>
  </si>
  <si>
    <t>992210 ENCARREGADO DE EQUIPE DE CONSERVACAO DE VIAS PERMANENTES (EXCETO TRILHOS)</t>
  </si>
  <si>
    <t>992215 OPERADOR DE CEIFADEIRA NA CONSERVACAO DE VIAS PERMANENTES</t>
  </si>
  <si>
    <t>992220 PEDREIRO DE CONSERVACAO DE VIAS PERMANENTES (EXCETO TRILHOS)</t>
  </si>
  <si>
    <t>992225 AUXILIAR GERAL DE CONSERVACAO DE VIAS PERMANENTES (EXCETO TRILHOS)</t>
  </si>
  <si>
    <t>999991 ESTUDANTE</t>
  </si>
  <si>
    <t>999992 DONA DE CASA</t>
  </si>
  <si>
    <t>999993 APOSENTADO/PENSIONISTA</t>
  </si>
  <si>
    <t>999994 DESEMPREGADO CRONICO OU CUJA HABITACAO HABITUAL NAO FOI POSSIVEL OBTER</t>
  </si>
  <si>
    <t>999995 PRESIDIARIO ( PESSOAS CONFINADAS EM INSTITUICOES PENAIS, INCLUSIVE MENORES DE IDADE )</t>
  </si>
  <si>
    <r>
      <t xml:space="preserve">  Com diferenças mínimas na proporção de casos os </t>
    </r>
    <r>
      <rPr>
        <b/>
        <sz val="12"/>
        <color indexed="8"/>
        <rFont val="Calibri"/>
        <family val="2"/>
      </rPr>
      <t>5 municípios</t>
    </r>
    <r>
      <rPr>
        <sz val="12"/>
        <color theme="1"/>
        <rFont val="Calibri"/>
        <family val="2"/>
        <scheme val="minor"/>
      </rPr>
      <t xml:space="preserve"> de </t>
    </r>
    <r>
      <rPr>
        <b/>
        <sz val="12"/>
        <color indexed="8"/>
        <rFont val="Calibri"/>
        <family val="2"/>
      </rPr>
      <t>Notificação</t>
    </r>
    <r>
      <rPr>
        <sz val="12"/>
        <color theme="1"/>
        <rFont val="Calibri"/>
        <family val="2"/>
        <scheme val="minor"/>
      </rPr>
      <t xml:space="preserve"> e </t>
    </r>
    <r>
      <rPr>
        <b/>
        <sz val="12"/>
        <color indexed="8"/>
        <rFont val="Calibri"/>
        <family val="2"/>
      </rPr>
      <t>Residência</t>
    </r>
    <r>
      <rPr>
        <sz val="12"/>
        <color theme="1"/>
        <rFont val="Calibri"/>
        <family val="2"/>
        <scheme val="minor"/>
      </rPr>
      <t xml:space="preserve"> coincidem (plan: </t>
    </r>
    <r>
      <rPr>
        <b/>
        <sz val="12"/>
        <color indexed="8"/>
        <rFont val="Calibri"/>
        <family val="2"/>
      </rPr>
      <t>Maps_NGeo</t>
    </r>
    <r>
      <rPr>
        <sz val="12"/>
        <color theme="1"/>
        <rFont val="Calibri"/>
        <family val="2"/>
        <scheme val="minor"/>
      </rPr>
      <t>).</t>
    </r>
  </si>
  <si>
    <t>Sumário Analítico dos Casos Investigados de COVID-19 relacionados ao Trabalho registrados no SINAN NET</t>
  </si>
  <si>
    <t>Seção Atividade Econômica por Sexo</t>
  </si>
  <si>
    <t>Núcleo Regional de Saúde de Notificação</t>
  </si>
  <si>
    <t>Região de Saúde Notificação</t>
  </si>
  <si>
    <t>Núcleo Regional de Saúde de Residência</t>
  </si>
  <si>
    <r>
      <t xml:space="preserve">Investigações por </t>
    </r>
    <r>
      <rPr>
        <b/>
        <sz val="12"/>
        <color indexed="8"/>
        <rFont val="Calibri"/>
        <family val="2"/>
      </rPr>
      <t>Nucleo Regional de Saúde</t>
    </r>
    <r>
      <rPr>
        <sz val="12"/>
        <color theme="1"/>
        <rFont val="Calibri"/>
        <family val="2"/>
        <scheme val="minor"/>
      </rPr>
      <t xml:space="preserve"> de </t>
    </r>
    <r>
      <rPr>
        <b/>
        <sz val="12"/>
        <color indexed="8"/>
        <rFont val="Calibri"/>
        <family val="2"/>
      </rPr>
      <t>Residência</t>
    </r>
  </si>
  <si>
    <r>
      <t>Investigações por</t>
    </r>
    <r>
      <rPr>
        <b/>
        <sz val="12"/>
        <color indexed="8"/>
        <rFont val="Calibri"/>
        <family val="2"/>
      </rPr>
      <t xml:space="preserve"> Nucleo Regional de Saúde</t>
    </r>
    <r>
      <rPr>
        <sz val="12"/>
        <color theme="1"/>
        <rFont val="Calibri"/>
        <family val="2"/>
        <scheme val="minor"/>
      </rPr>
      <t xml:space="preserve"> de </t>
    </r>
    <r>
      <rPr>
        <b/>
        <sz val="12"/>
        <color indexed="8"/>
        <rFont val="Calibri"/>
        <family val="2"/>
      </rPr>
      <t>Notificação</t>
    </r>
  </si>
  <si>
    <t>Investigações por  Região de Saúde de Notificação</t>
  </si>
  <si>
    <t>Região de Saúde de Residência</t>
  </si>
  <si>
    <t>Demais Municípios</t>
  </si>
  <si>
    <t>Maranhão</t>
  </si>
  <si>
    <t>Goiás</t>
  </si>
  <si>
    <t>Pará</t>
  </si>
  <si>
    <t>Espírito Santo</t>
  </si>
  <si>
    <t>Amapá</t>
  </si>
  <si>
    <t>Ceará</t>
  </si>
  <si>
    <t>Rondônia</t>
  </si>
  <si>
    <t>São Paulo</t>
  </si>
  <si>
    <t>Paraná</t>
  </si>
  <si>
    <t>Paraíba</t>
  </si>
  <si>
    <t>Piauí</t>
  </si>
  <si>
    <t>Ano/Mês Inic.Sintomas</t>
  </si>
  <si>
    <t>2020/Jan</t>
  </si>
  <si>
    <t>2020/Fev</t>
  </si>
  <si>
    <t>2020/Mar</t>
  </si>
  <si>
    <t>2020/Abr</t>
  </si>
  <si>
    <t>2020/Mai</t>
  </si>
  <si>
    <t>2020/Jun</t>
  </si>
  <si>
    <t>2020/Jul</t>
  </si>
  <si>
    <t>2020/Ago</t>
  </si>
  <si>
    <t>2020/Set</t>
  </si>
  <si>
    <t>2020/Out</t>
  </si>
  <si>
    <t>2020/Nov</t>
  </si>
  <si>
    <t>2020/Dez</t>
  </si>
  <si>
    <t>2021/Jan</t>
  </si>
  <si>
    <t>2021/Fev</t>
  </si>
  <si>
    <t>2021/Mar</t>
  </si>
  <si>
    <t>2021/Abr</t>
  </si>
  <si>
    <t>2021/Mai</t>
  </si>
  <si>
    <t>2021/Jun</t>
  </si>
  <si>
    <t>2021/Jul</t>
  </si>
  <si>
    <t>2021/Ago</t>
  </si>
  <si>
    <t>2021/Set</t>
  </si>
  <si>
    <t>2021/Out</t>
  </si>
  <si>
    <t>2021/Nov</t>
  </si>
  <si>
    <t>2021/Dez</t>
  </si>
  <si>
    <t>2022/Jan</t>
  </si>
  <si>
    <t>2022/Fev</t>
  </si>
  <si>
    <t>2022/Mar</t>
  </si>
  <si>
    <t>2022/Abr</t>
  </si>
  <si>
    <t>2022/Mai</t>
  </si>
  <si>
    <t>2022/Jun</t>
  </si>
  <si>
    <t>2022/Jul</t>
  </si>
  <si>
    <t>2022/Ago</t>
  </si>
  <si>
    <t>2022/Set</t>
  </si>
  <si>
    <t>2022/Out</t>
  </si>
  <si>
    <t>2022/Nov</t>
  </si>
  <si>
    <t>2022/Dez</t>
  </si>
  <si>
    <t>Ano da Notificação</t>
  </si>
  <si>
    <t xml:space="preserve"> 2020-2021</t>
  </si>
  <si>
    <t>Anos/Meses anteriores a 2020</t>
  </si>
  <si>
    <t>Período: 2020-21</t>
  </si>
  <si>
    <t>Município de Notificação</t>
  </si>
  <si>
    <t>Município de Residência</t>
  </si>
  <si>
    <t>Casos por Local de Notificação</t>
  </si>
  <si>
    <t>Casos por Local de Residência</t>
  </si>
  <si>
    <t>MUN_NOT</t>
  </si>
  <si>
    <t>MUN_RES</t>
  </si>
  <si>
    <t>Investigações segundo  Evolução do Caso</t>
  </si>
  <si>
    <t>Período:2020-21</t>
  </si>
  <si>
    <t>Ordem Mês</t>
  </si>
  <si>
    <t xml:space="preserve">Data de Registro: </t>
  </si>
  <si>
    <t>Dados notificados até 31/10/2021</t>
  </si>
  <si>
    <t>Formatar para percentual com o símbolo:</t>
  </si>
  <si>
    <t>Porcentagem, como 28,5%</t>
  </si>
  <si>
    <t>=TEXTO(0,285;"0,0%")</t>
  </si>
  <si>
    <t>Março</t>
  </si>
  <si>
    <t>Gestação</t>
  </si>
  <si>
    <t>Investigações por Gestante</t>
  </si>
  <si>
    <t>Sexo: Feminino</t>
  </si>
  <si>
    <t>Período:2020-2021</t>
  </si>
  <si>
    <t>Santa Catarina</t>
  </si>
  <si>
    <t>Ignorado/exterior</t>
  </si>
  <si>
    <t xml:space="preserve"> </t>
  </si>
  <si>
    <t>masculino</t>
  </si>
  <si>
    <t>feminino</t>
  </si>
  <si>
    <t>Número de Códigos de Ocupação</t>
  </si>
  <si>
    <t>Número de Categorias</t>
  </si>
  <si>
    <t>Há uma concentração de trabalhadores nas Atividades Econômicas relacionadas à área da Saúde.</t>
  </si>
  <si>
    <t xml:space="preserve"> Assim como já evidenciado nos dados da CNAE, há uma concentração de casos em trabalhadores, principalmente,</t>
  </si>
  <si>
    <t xml:space="preserve"> trabalhadoras que exercem ocupações que atuam em serviços de assistência à saúde.</t>
  </si>
  <si>
    <t>Investigações segundoAno/Mês Inic.Sintomas</t>
  </si>
  <si>
    <t>Investigações segundo Ano da Notificação</t>
  </si>
  <si>
    <t xml:space="preserve"> Situação da Gestação</t>
  </si>
  <si>
    <t xml:space="preserve"> Faixa Etária</t>
  </si>
  <si>
    <t xml:space="preserve"> Raça/Cor</t>
  </si>
  <si>
    <t xml:space="preserve"> Escolaridade</t>
  </si>
  <si>
    <t xml:space="preserve"> Regime de Tratamento</t>
  </si>
  <si>
    <t xml:space="preserve"> Emissão de CAT</t>
  </si>
  <si>
    <t xml:space="preserve"> Situação do Mercado de Trabalho</t>
  </si>
  <si>
    <t>Centro-Leste</t>
  </si>
  <si>
    <t>Extremo Sul</t>
  </si>
  <si>
    <t>Centro-Norte</t>
  </si>
  <si>
    <t>Leste</t>
  </si>
  <si>
    <t>Nordeste</t>
  </si>
  <si>
    <t>Oeste</t>
  </si>
  <si>
    <t>Sudoeste</t>
  </si>
  <si>
    <t>Norte</t>
  </si>
  <si>
    <t>Sul</t>
  </si>
  <si>
    <t>......Amélia Rodrigues</t>
  </si>
  <si>
    <t>......Anguera</t>
  </si>
  <si>
    <t>......Antônio Cardoso</t>
  </si>
  <si>
    <t>......Baixa Grande</t>
  </si>
  <si>
    <t>......Candeal</t>
  </si>
  <si>
    <t>......Coração de Maria</t>
  </si>
  <si>
    <t>......Feira de Santana</t>
  </si>
  <si>
    <t>......Gavião</t>
  </si>
  <si>
    <t>......Ichu</t>
  </si>
  <si>
    <t>......Ipecaetá</t>
  </si>
  <si>
    <t>......Ipirá</t>
  </si>
  <si>
    <t>......Irará</t>
  </si>
  <si>
    <t>......Mundo Novo</t>
  </si>
  <si>
    <t>......Nova Fátima</t>
  </si>
  <si>
    <t>......Pé de Serra</t>
  </si>
  <si>
    <t>......Pintadas</t>
  </si>
  <si>
    <t>......Rafael Jambeiro</t>
  </si>
  <si>
    <t>......Santa Bárbara</t>
  </si>
  <si>
    <t>......Santanópolis</t>
  </si>
  <si>
    <t>......Santo Estêvão</t>
  </si>
  <si>
    <t>......Serra Preta</t>
  </si>
  <si>
    <t>......Tanquinho</t>
  </si>
  <si>
    <t>......Teodoro Sampaio</t>
  </si>
  <si>
    <t>......Terra Nova</t>
  </si>
  <si>
    <t>......Andaraí</t>
  </si>
  <si>
    <t>......Bonito</t>
  </si>
  <si>
    <t>......Iaçu</t>
  </si>
  <si>
    <t>......Ibiquera</t>
  </si>
  <si>
    <t>......Itaberaba</t>
  </si>
  <si>
    <t>......Itaeté</t>
  </si>
  <si>
    <t>......Lajedinho</t>
  </si>
  <si>
    <t>......Macajuba</t>
  </si>
  <si>
    <t>......Nova Redenção</t>
  </si>
  <si>
    <t>......Ruy Barbosa</t>
  </si>
  <si>
    <t>......Utinga</t>
  </si>
  <si>
    <t>......Wagner</t>
  </si>
  <si>
    <t>......Abaíra</t>
  </si>
  <si>
    <t>......Boninal</t>
  </si>
  <si>
    <t>......Ibitiara</t>
  </si>
  <si>
    <t>......Iraquara</t>
  </si>
  <si>
    <t>......Lençóis</t>
  </si>
  <si>
    <t>......Mucugê</t>
  </si>
  <si>
    <t>......Novo Horizonte</t>
  </si>
  <si>
    <t>......Palmeiras</t>
  </si>
  <si>
    <t>......Piatã</t>
  </si>
  <si>
    <t>......Seabra</t>
  </si>
  <si>
    <t>......Souto Soares</t>
  </si>
  <si>
    <t>......Água Fria</t>
  </si>
  <si>
    <t>......Araci</t>
  </si>
  <si>
    <t>......Barrocas</t>
  </si>
  <si>
    <t>......Biritinga</t>
  </si>
  <si>
    <t>......Cansanção</t>
  </si>
  <si>
    <t>......Lamarão</t>
  </si>
  <si>
    <t>......Monte Santo</t>
  </si>
  <si>
    <t>......Nordestina</t>
  </si>
  <si>
    <t>......Queimadas</t>
  </si>
  <si>
    <t>......Quijingue</t>
  </si>
  <si>
    <t>......Retirolândia</t>
  </si>
  <si>
    <t>......Santaluz</t>
  </si>
  <si>
    <t>......São Domingos</t>
  </si>
  <si>
    <t>......Serrinha</t>
  </si>
  <si>
    <t>......Teofilândia</t>
  </si>
  <si>
    <t>......Tucano</t>
  </si>
  <si>
    <t>......Valente</t>
  </si>
  <si>
    <t>Salvador</t>
  </si>
  <si>
    <t>Itabuna</t>
  </si>
  <si>
    <t>Santo Antônio de Jesus</t>
  </si>
  <si>
    <t>Teixeira de Freitas</t>
  </si>
  <si>
    <t>Itaberaba</t>
  </si>
  <si>
    <t>Feira de Santana</t>
  </si>
  <si>
    <t>Jacobina</t>
  </si>
  <si>
    <t>Alagoinhas</t>
  </si>
  <si>
    <t>Jequié</t>
  </si>
  <si>
    <t>Barreiras</t>
  </si>
  <si>
    <t>Camaçari</t>
  </si>
  <si>
    <t>Serrinha</t>
  </si>
  <si>
    <t>Paulo Afonso</t>
  </si>
  <si>
    <t>Valença</t>
  </si>
  <si>
    <t>Vitória da Conquista</t>
  </si>
  <si>
    <t>Irecê</t>
  </si>
  <si>
    <t>Ilhéus</t>
  </si>
  <si>
    <t>Ribeira do Pombal</t>
  </si>
  <si>
    <t>Seabra</t>
  </si>
  <si>
    <t>Guanambi</t>
  </si>
  <si>
    <t>Senhor do Bonfim</t>
  </si>
  <si>
    <t>Porto Seguro</t>
  </si>
  <si>
    <t>Cruz das Almas</t>
  </si>
  <si>
    <t>Juazeiro</t>
  </si>
  <si>
    <t>Brumado</t>
  </si>
  <si>
    <t>Santa Maria da Vitória</t>
  </si>
  <si>
    <t>Ibotirama</t>
  </si>
  <si>
    <t>Itapetinga</t>
  </si>
  <si>
    <t>Investigações por  Mun Not</t>
  </si>
  <si>
    <t>Investigações por NRS Reg Saúde Mun 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</si>
</sst>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_-;\-* #,##0.0_-;_-* &quot;-&quot;?_-;_-@_-"/>
    <numFmt numFmtId="166" formatCode="_-* #,##0_-;\-* #,##0_-;_-* &quot;-&quot;?_-;_-@_-"/>
    <numFmt numFmtId="167" formatCode="_-* #,##0.0_-;\-* #,##0.0_-;_-* &quot;-&quot;??_-;_-@_-"/>
    <numFmt numFmtId="168" formatCode="_(* #,##0.0_);_(* \(#,##0.0\);_(* &quot;-&quot;??_);_(@_)"/>
    <numFmt numFmtId="169" formatCode="_(* #,##0_);_(* \(#,##0\);_(* &quot;-&quot;??_);_(@_)"/>
    <numFmt numFmtId="170" formatCode="_-* #,##0.00_-;\-* #,##0.00_-;_-* &quot;-&quot;?_-;_-@_-"/>
    <numFmt numFmtId="171" formatCode="_-* #,##0.00_-;\-* #,##0.00_-;_-* &quot;-&quot;_-;_-@_-"/>
    <numFmt numFmtId="172" formatCode="_-* #,##0_-;\-* #,##0_-;_-* &quot;-&quot;??_-;_-@_-"/>
    <numFmt numFmtId="173" formatCode="0.0%"/>
  </numFmts>
  <fonts count="10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4">
    <xf numFmtId="0" fontId="0" fillId="0" borderId="0" xfId="0"/>
    <xf numFmtId="1" fontId="0" fillId="0" borderId="0" xfId="0" applyNumberFormat="1"/>
    <xf numFmtId="49" fontId="0" fillId="0" borderId="0" xfId="0" applyNumberFormat="1"/>
    <xf numFmtId="165" fontId="0" fillId="0" borderId="0" xfId="0" applyNumberFormat="1"/>
    <xf numFmtId="41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5" fillId="0" borderId="0" xfId="0" applyFont="1"/>
    <xf numFmtId="0" fontId="0" fillId="0" borderId="0" xfId="0" applyFont="1"/>
    <xf numFmtId="0" fontId="4" fillId="0" borderId="0" xfId="1" applyFont="1"/>
    <xf numFmtId="9" fontId="2" fillId="0" borderId="0" xfId="3" applyFont="1"/>
    <xf numFmtId="0" fontId="0" fillId="2" borderId="0" xfId="0" applyFill="1"/>
    <xf numFmtId="49" fontId="0" fillId="0" borderId="0" xfId="0" applyNumberFormat="1" applyFont="1"/>
    <xf numFmtId="2" fontId="0" fillId="0" borderId="0" xfId="0" applyNumberFormat="1" applyFont="1"/>
    <xf numFmtId="43" fontId="0" fillId="0" borderId="0" xfId="0" applyNumberFormat="1"/>
    <xf numFmtId="43" fontId="0" fillId="0" borderId="0" xfId="0" applyNumberFormat="1" applyFont="1"/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/>
    </xf>
    <xf numFmtId="0" fontId="0" fillId="3" borderId="0" xfId="0" applyFont="1" applyFill="1" applyAlignment="1">
      <alignment horizontal="center"/>
    </xf>
    <xf numFmtId="14" fontId="0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ont="1" applyFill="1" applyAlignment="1"/>
    <xf numFmtId="14" fontId="0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Alignment="1">
      <alignment horizontal="right"/>
    </xf>
    <xf numFmtId="0" fontId="0" fillId="2" borderId="0" xfId="0" applyFill="1" applyAlignment="1">
      <alignment wrapText="1"/>
    </xf>
    <xf numFmtId="0" fontId="0" fillId="2" borderId="0" xfId="0" applyFont="1" applyFill="1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left" vertical="center" wrapText="1"/>
    </xf>
    <xf numFmtId="10" fontId="0" fillId="0" borderId="0" xfId="0" applyNumberFormat="1"/>
    <xf numFmtId="166" fontId="0" fillId="0" borderId="0" xfId="0" applyNumberFormat="1"/>
    <xf numFmtId="14" fontId="0" fillId="2" borderId="0" xfId="0" applyNumberFormat="1" applyFont="1" applyFill="1" applyAlignment="1">
      <alignment horizontal="center"/>
    </xf>
    <xf numFmtId="164" fontId="0" fillId="0" borderId="0" xfId="0" applyNumberForma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left"/>
    </xf>
    <xf numFmtId="43" fontId="0" fillId="0" borderId="0" xfId="0" applyNumberFormat="1" applyAlignment="1">
      <alignment horizontal="left"/>
    </xf>
    <xf numFmtId="164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" fontId="5" fillId="0" borderId="0" xfId="0" applyNumberFormat="1" applyFont="1"/>
    <xf numFmtId="167" fontId="2" fillId="0" borderId="0" xfId="3" applyNumberFormat="1" applyFont="1"/>
    <xf numFmtId="0" fontId="0" fillId="0" borderId="0" xfId="0" applyAlignment="1">
      <alignment horizontal="right"/>
    </xf>
    <xf numFmtId="168" fontId="0" fillId="0" borderId="0" xfId="0" applyNumberFormat="1"/>
    <xf numFmtId="169" fontId="0" fillId="0" borderId="0" xfId="0" applyNumberFormat="1"/>
    <xf numFmtId="0" fontId="0" fillId="0" borderId="0" xfId="0" applyFont="1" applyFill="1" applyAlignment="1"/>
    <xf numFmtId="0" fontId="0" fillId="0" borderId="0" xfId="0" applyFill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166" fontId="5" fillId="0" borderId="0" xfId="0" applyNumberFormat="1" applyFont="1"/>
    <xf numFmtId="166" fontId="0" fillId="0" borderId="0" xfId="0" applyNumberFormat="1" applyFont="1"/>
    <xf numFmtId="0" fontId="0" fillId="0" borderId="0" xfId="0" applyAlignment="1">
      <alignment horizontal="center"/>
    </xf>
    <xf numFmtId="0" fontId="8" fillId="0" borderId="0" xfId="0" applyFont="1" applyAlignment="1"/>
    <xf numFmtId="0" fontId="7" fillId="0" borderId="0" xfId="0" applyFont="1" applyAlignment="1">
      <alignment horizontal="center"/>
    </xf>
    <xf numFmtId="0" fontId="0" fillId="0" borderId="0" xfId="0" applyFont="1" applyFill="1"/>
    <xf numFmtId="0" fontId="5" fillId="0" borderId="0" xfId="0" applyFont="1" applyFill="1" applyAlignment="1">
      <alignment vertical="center"/>
    </xf>
    <xf numFmtId="14" fontId="0" fillId="0" borderId="0" xfId="0" applyNumberFormat="1"/>
    <xf numFmtId="14" fontId="0" fillId="2" borderId="0" xfId="0" applyNumberFormat="1" applyFill="1"/>
    <xf numFmtId="14" fontId="8" fillId="0" borderId="0" xfId="0" applyNumberFormat="1" applyFont="1" applyAlignment="1">
      <alignment horizontal="center" vertical="center"/>
    </xf>
    <xf numFmtId="14" fontId="0" fillId="2" borderId="0" xfId="0" applyNumberFormat="1" applyFill="1" applyAlignment="1">
      <alignment vertical="center"/>
    </xf>
    <xf numFmtId="168" fontId="2" fillId="0" borderId="0" xfId="3" applyNumberFormat="1" applyFont="1"/>
    <xf numFmtId="166" fontId="5" fillId="0" borderId="0" xfId="0" applyNumberFormat="1" applyFont="1" applyAlignment="1">
      <alignment horizontal="right"/>
    </xf>
    <xf numFmtId="170" fontId="0" fillId="0" borderId="0" xfId="0" applyNumberFormat="1"/>
    <xf numFmtId="170" fontId="5" fillId="0" borderId="0" xfId="0" applyNumberFormat="1" applyFont="1" applyAlignment="1">
      <alignment horizontal="right"/>
    </xf>
    <xf numFmtId="170" fontId="5" fillId="0" borderId="0" xfId="0" applyNumberFormat="1" applyFont="1"/>
    <xf numFmtId="14" fontId="8" fillId="0" borderId="0" xfId="0" applyNumberFormat="1" applyFont="1" applyAlignment="1">
      <alignment horizontal="left" vertical="center"/>
    </xf>
    <xf numFmtId="166" fontId="0" fillId="0" borderId="0" xfId="0" applyNumberFormat="1" applyAlignment="1">
      <alignment horizontal="right"/>
    </xf>
    <xf numFmtId="170" fontId="0" fillId="0" borderId="0" xfId="0" applyNumberFormat="1" applyAlignment="1">
      <alignment horizontal="right"/>
    </xf>
    <xf numFmtId="14" fontId="8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2" fontId="0" fillId="0" borderId="0" xfId="0" applyNumberFormat="1"/>
    <xf numFmtId="14" fontId="0" fillId="2" borderId="0" xfId="0" applyNumberFormat="1" applyFont="1" applyFill="1" applyAlignment="1">
      <alignment horizontal="left" vertical="center"/>
    </xf>
    <xf numFmtId="3" fontId="0" fillId="0" borderId="0" xfId="0" applyNumberFormat="1"/>
    <xf numFmtId="171" fontId="0" fillId="0" borderId="0" xfId="0" applyNumberFormat="1"/>
    <xf numFmtId="165" fontId="5" fillId="0" borderId="0" xfId="0" applyNumberFormat="1" applyFont="1"/>
    <xf numFmtId="172" fontId="0" fillId="0" borderId="0" xfId="5" applyNumberFormat="1" applyFont="1"/>
    <xf numFmtId="172" fontId="5" fillId="0" borderId="0" xfId="5" applyNumberFormat="1" applyFont="1" applyAlignment="1">
      <alignment horizontal="right"/>
    </xf>
    <xf numFmtId="172" fontId="2" fillId="0" borderId="0" xfId="5" applyNumberFormat="1" applyFont="1"/>
    <xf numFmtId="14" fontId="8" fillId="3" borderId="0" xfId="0" applyNumberFormat="1" applyFont="1" applyFill="1" applyAlignment="1">
      <alignment horizontal="center" vertical="center"/>
    </xf>
    <xf numFmtId="14" fontId="0" fillId="3" borderId="0" xfId="0" applyNumberFormat="1" applyFill="1"/>
    <xf numFmtId="0" fontId="0" fillId="3" borderId="0" xfId="0" applyFill="1" applyAlignment="1">
      <alignment wrapText="1"/>
    </xf>
    <xf numFmtId="173" fontId="0" fillId="0" borderId="0" xfId="0" applyNumberFormat="1"/>
    <xf numFmtId="0" fontId="0" fillId="0" borderId="0" xfId="0" quotePrefix="1"/>
    <xf numFmtId="173" fontId="0" fillId="0" borderId="0" xfId="3" applyNumberFormat="1" applyFont="1"/>
    <xf numFmtId="0" fontId="0" fillId="0" borderId="0" xfId="0" applyAlignment="1">
      <alignment vertical="center"/>
    </xf>
    <xf numFmtId="0" fontId="0" fillId="0" borderId="0" xfId="0" applyAlignment="1"/>
    <xf numFmtId="0" fontId="8" fillId="0" borderId="0" xfId="0" applyFont="1" applyAlignment="1">
      <alignment vertical="center"/>
    </xf>
    <xf numFmtId="41" fontId="5" fillId="0" borderId="0" xfId="0" applyNumberFormat="1" applyFont="1"/>
    <xf numFmtId="41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wrapText="1"/>
    </xf>
    <xf numFmtId="0" fontId="0" fillId="2" borderId="0" xfId="0" applyFill="1" applyAlignment="1">
      <alignment horizontal="left" wrapText="1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Porcentagem" xfId="3" builtinId="5"/>
    <cellStyle name="Porcentagem 2" xfId="4" xr:uid="{00000000-0005-0000-0000-000004000000}"/>
    <cellStyle name="Vírgula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</a:t>
            </a:r>
            <a:r>
              <a:rPr lang="pt-BR" sz="1400" b="1" i="0" u="none" strike="noStrike" baseline="0"/>
              <a:t> </a:t>
            </a:r>
            <a:r>
              <a:rPr lang="pt-BR" sz="1400" b="0"/>
              <a:t>segundo </a:t>
            </a:r>
            <a:r>
              <a:rPr lang="pt-BR" sz="1400" b="0" baseline="0"/>
              <a:t> Regime de Tratamento.</a:t>
            </a:r>
            <a:r>
              <a:rPr lang="pt-BR" sz="1400" b="0"/>
              <a:t>Bahia, 2020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'Informacoes Gerais'!$D$199</c:f>
              <c:strCache>
                <c:ptCount val="1"/>
                <c:pt idx="0">
                  <c:v>%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'Informacoes Gerais'!$B$200:$B$203</c:f>
              <c:strCache>
                <c:ptCount val="4"/>
                <c:pt idx="0">
                  <c:v>Hospitalar</c:v>
                </c:pt>
                <c:pt idx="1">
                  <c:v>Ign/Branco</c:v>
                </c:pt>
                <c:pt idx="2">
                  <c:v>Ambulatorial</c:v>
                </c:pt>
                <c:pt idx="3">
                  <c:v>Ambos</c:v>
                </c:pt>
              </c:strCache>
            </c:strRef>
          </c:cat>
          <c:val>
            <c:numRef>
              <c:f>'Informacoes Gerais'!$D$200:$D$203</c:f>
              <c:numCache>
                <c:formatCode>0.0</c:formatCode>
                <c:ptCount val="4"/>
                <c:pt idx="0">
                  <c:v>59.88236735694155</c:v>
                </c:pt>
                <c:pt idx="1">
                  <c:v>28.574929542948169</c:v>
                </c:pt>
                <c:pt idx="2">
                  <c:v>8.8224482293836548</c:v>
                </c:pt>
                <c:pt idx="3">
                  <c:v>2.7202548707266265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4-41FA-93EF-4FDCF0259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020352"/>
        <c:axId val="120034432"/>
      </c:barChart>
      <c:catAx>
        <c:axId val="1200203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20034432"/>
        <c:crosses val="autoZero"/>
        <c:auto val="1"/>
        <c:lblAlgn val="ctr"/>
        <c:lblOffset val="100"/>
        <c:noMultiLvlLbl val="0"/>
      </c:catAx>
      <c:valAx>
        <c:axId val="120034432"/>
        <c:scaling>
          <c:orientation val="minMax"/>
        </c:scaling>
        <c:delete val="0"/>
        <c:axPos val="b"/>
        <c:numFmt formatCode="0.0" sourceLinked="1"/>
        <c:majorTickMark val="cross"/>
        <c:minorTickMark val="none"/>
        <c:tickLblPos val="nextTo"/>
        <c:crossAx val="120020352"/>
        <c:crosses val="autoZero"/>
        <c:crossBetween val="between"/>
      </c:valAx>
      <c:spPr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136" footer="0.3149606200000013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 segundo Emissão de CAT. Bahia, 2020-21</a:t>
            </a:r>
            <a:endParaRPr lang="pt-BR" sz="1400" b="0"/>
          </a:p>
        </c:rich>
      </c:tx>
      <c:layout>
        <c:manualLayout>
          <c:xMode val="edge"/>
          <c:yMode val="edge"/>
          <c:x val="0.12592093303512167"/>
          <c:y val="5.0505050505050483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'Informacoes Gerais'!$D$180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'Informacoes Gerais'!$B$181:$B$184</c:f>
              <c:strCache>
                <c:ptCount val="4"/>
                <c:pt idx="0">
                  <c:v>Não</c:v>
                </c:pt>
                <c:pt idx="1">
                  <c:v>Ign/Branco</c:v>
                </c:pt>
                <c:pt idx="2">
                  <c:v>Sim</c:v>
                </c:pt>
                <c:pt idx="3">
                  <c:v>Não se aplica</c:v>
                </c:pt>
              </c:strCache>
            </c:strRef>
          </c:cat>
          <c:val>
            <c:numRef>
              <c:f>'Informacoes Gerais'!$D$181:$D$184</c:f>
              <c:numCache>
                <c:formatCode>0.0</c:formatCode>
                <c:ptCount val="4"/>
                <c:pt idx="0">
                  <c:v>53.878201200833232</c:v>
                </c:pt>
                <c:pt idx="1">
                  <c:v>25.879181472858718</c:v>
                </c:pt>
                <c:pt idx="2">
                  <c:v>12.412694522730058</c:v>
                </c:pt>
                <c:pt idx="3">
                  <c:v>7.8299228035779933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8E-4070-9821-FAEB4ABBE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876416"/>
        <c:axId val="1208904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'Informacoes Gerais'!$C$180</c15:sqref>
                        </c15:formulaRef>
                      </c:ext>
                    </c:extLst>
                    <c:strCache>
                      <c:ptCount val="1"/>
                      <c:pt idx="0">
                        <c:v>Investigações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 w="25400">
                      <a:noFill/>
                    </a:ln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'Informacoes Gerais'!$B$181:$B$184</c15:sqref>
                        </c15:formulaRef>
                      </c:ext>
                    </c:extLst>
                    <c:strCache>
                      <c:ptCount val="4"/>
                      <c:pt idx="0">
                        <c:v>Não</c:v>
                      </c:pt>
                      <c:pt idx="1">
                        <c:v>Ign/Branco</c:v>
                      </c:pt>
                      <c:pt idx="2">
                        <c:v>Sim</c:v>
                      </c:pt>
                      <c:pt idx="3">
                        <c:v>Não se aplica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'Informacoes Gerais'!$C$181:$C$184</c15:sqref>
                        </c15:formulaRef>
                      </c:ext>
                    </c:extLst>
                    <c:numCache>
                      <c:formatCode>_-* #,##0_-;\-* #,##0_-;_-* "-"??_-;_-@_-</c:formatCode>
                      <c:ptCount val="4"/>
                      <c:pt idx="0">
                        <c:v>4397</c:v>
                      </c:pt>
                      <c:pt idx="1">
                        <c:v>2112</c:v>
                      </c:pt>
                      <c:pt idx="2">
                        <c:v>1013</c:v>
                      </c:pt>
                      <c:pt idx="3">
                        <c:v>639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8E-4070-9821-FAEB4ABBECD6}"/>
                  </c:ext>
                </c:extLst>
              </c15:ser>
            </c15:filteredBarSeries>
          </c:ext>
        </c:extLst>
      </c:barChart>
      <c:catAx>
        <c:axId val="12087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0890496"/>
        <c:crosses val="autoZero"/>
        <c:auto val="1"/>
        <c:lblAlgn val="ctr"/>
        <c:lblOffset val="100"/>
        <c:noMultiLvlLbl val="0"/>
      </c:catAx>
      <c:valAx>
        <c:axId val="120890496"/>
        <c:scaling>
          <c:orientation val="minMax"/>
        </c:scaling>
        <c:delete val="0"/>
        <c:axPos val="l"/>
        <c:numFmt formatCode="0.0" sourceLinked="1"/>
        <c:majorTickMark val="cross"/>
        <c:minorTickMark val="none"/>
        <c:tickLblPos val="nextTo"/>
        <c:crossAx val="120876416"/>
        <c:crosses val="autoZero"/>
        <c:crossBetween val="between"/>
      </c:valAx>
      <c:spPr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202" footer="0.314960620000002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0909090909090934"/>
          <c:y val="2.8000000000000001E-2"/>
          <c:w val="0.44602272727272751"/>
          <c:h val="0.90200000000000002"/>
        </c:manualLayout>
      </c:layout>
      <c:barChart>
        <c:barDir val="bar"/>
        <c:grouping val="clustered"/>
        <c:varyColors val="0"/>
        <c:ser>
          <c:idx val="3"/>
          <c:order val="0"/>
          <c:tx>
            <c:strRef>
              <c:f>CNAE_CBO_SEXO!$D$147</c:f>
              <c:strCache>
                <c:ptCount val="1"/>
                <c:pt idx="0">
                  <c:v>%Masc</c:v>
                </c:pt>
              </c:strCache>
            </c:strRef>
          </c:tx>
          <c:invertIfNegative val="0"/>
          <c:cat>
            <c:strRef>
              <c:f>CNAE_CBO_SEXO!$B$148:$B$162</c:f>
              <c:strCache>
                <c:ptCount val="15"/>
                <c:pt idx="0">
                  <c:v>Técnicos de nível médio</c:v>
                </c:pt>
                <c:pt idx="1">
                  <c:v>Profissionais das ciências e das artes</c:v>
                </c:pt>
                <c:pt idx="2">
                  <c:v>Trabs. dos serviços, vendedores do comércio</c:v>
                </c:pt>
                <c:pt idx="3">
                  <c:v>Trabalhadores de serviços administrativos</c:v>
                </c:pt>
                <c:pt idx="4">
                  <c:v>Trabalhadores produção de bens e serviços(I)</c:v>
                </c:pt>
                <c:pt idx="5">
                  <c:v>Trabalhadores produção de bens e serviços(II)</c:v>
                </c:pt>
                <c:pt idx="6">
                  <c:v>Membros superiores do poder público, dirigentes</c:v>
                </c:pt>
                <c:pt idx="7">
                  <c:v>Trabs. agropecuários, florestais, da caça</c:v>
                </c:pt>
                <c:pt idx="8">
                  <c:v>NÃO INFORMADA, NÃO SE APLICA</c:v>
                </c:pt>
                <c:pt idx="9">
                  <c:v>Forças Armadas, Policiais e Bombeiros Militares</c:v>
                </c:pt>
                <c:pt idx="10">
                  <c:v>Ocupações Especiais (estudante)</c:v>
                </c:pt>
                <c:pt idx="11">
                  <c:v>Trabalhadores de manutenção e reparação</c:v>
                </c:pt>
                <c:pt idx="12">
                  <c:v>pações Especiais (dona de casa)</c:v>
                </c:pt>
                <c:pt idx="13">
                  <c:v>DESEMPREGADO CRONICO</c:v>
                </c:pt>
                <c:pt idx="14">
                  <c:v>Ocupações Especiais (aposentado/pensionista)</c:v>
                </c:pt>
              </c:strCache>
            </c:strRef>
          </c:cat>
          <c:val>
            <c:numRef>
              <c:f>CNAE_CBO_SEXO!$D$148:$D$162</c:f>
              <c:numCache>
                <c:formatCode>_-* #,##0.00_-;\-* #,##0.00_-;_-* "-"_-;_-@_-</c:formatCode>
                <c:ptCount val="15"/>
                <c:pt idx="0">
                  <c:v>20.330459770114942</c:v>
                </c:pt>
                <c:pt idx="1">
                  <c:v>21.479885057471265</c:v>
                </c:pt>
                <c:pt idx="2">
                  <c:v>20.043103448275861</c:v>
                </c:pt>
                <c:pt idx="3">
                  <c:v>8.6925287356321839</c:v>
                </c:pt>
                <c:pt idx="4">
                  <c:v>16.199712643678161</c:v>
                </c:pt>
                <c:pt idx="5">
                  <c:v>4.0948275862068968</c:v>
                </c:pt>
                <c:pt idx="6">
                  <c:v>3.1968390804597702</c:v>
                </c:pt>
                <c:pt idx="7">
                  <c:v>2.1192528735632186</c:v>
                </c:pt>
                <c:pt idx="8">
                  <c:v>1.1135057471264367</c:v>
                </c:pt>
                <c:pt idx="9">
                  <c:v>1.0775862068965518</c:v>
                </c:pt>
                <c:pt idx="10">
                  <c:v>0.57471264367816088</c:v>
                </c:pt>
                <c:pt idx="11">
                  <c:v>0.89798850574712641</c:v>
                </c:pt>
                <c:pt idx="12">
                  <c:v>0</c:v>
                </c:pt>
                <c:pt idx="13">
                  <c:v>0.14367816091954022</c:v>
                </c:pt>
                <c:pt idx="14">
                  <c:v>3.5919540229885055E-2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27-4BB9-899F-FD159229D284}"/>
            </c:ext>
          </c:extLst>
        </c:ser>
        <c:ser>
          <c:idx val="0"/>
          <c:order val="1"/>
          <c:tx>
            <c:strRef>
              <c:f>CNAE_CBO_SEXO!$F$147</c:f>
              <c:strCache>
                <c:ptCount val="1"/>
                <c:pt idx="0">
                  <c:v>%Fem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CNAE_CBO_SEXO!$B$148:$B$162</c:f>
              <c:strCache>
                <c:ptCount val="15"/>
                <c:pt idx="0">
                  <c:v>Técnicos de nível médio</c:v>
                </c:pt>
                <c:pt idx="1">
                  <c:v>Profissionais das ciências e das artes</c:v>
                </c:pt>
                <c:pt idx="2">
                  <c:v>Trabs. dos serviços, vendedores do comércio</c:v>
                </c:pt>
                <c:pt idx="3">
                  <c:v>Trabalhadores de serviços administrativos</c:v>
                </c:pt>
                <c:pt idx="4">
                  <c:v>Trabalhadores produção de bens e serviços(I)</c:v>
                </c:pt>
                <c:pt idx="5">
                  <c:v>Trabalhadores produção de bens e serviços(II)</c:v>
                </c:pt>
                <c:pt idx="6">
                  <c:v>Membros superiores do poder público, dirigentes</c:v>
                </c:pt>
                <c:pt idx="7">
                  <c:v>Trabs. agropecuários, florestais, da caça</c:v>
                </c:pt>
                <c:pt idx="8">
                  <c:v>NÃO INFORMADA, NÃO SE APLICA</c:v>
                </c:pt>
                <c:pt idx="9">
                  <c:v>Forças Armadas, Policiais e Bombeiros Militares</c:v>
                </c:pt>
                <c:pt idx="10">
                  <c:v>Ocupações Especiais (estudante)</c:v>
                </c:pt>
                <c:pt idx="11">
                  <c:v>Trabalhadores de manutenção e reparação</c:v>
                </c:pt>
                <c:pt idx="12">
                  <c:v>pações Especiais (dona de casa)</c:v>
                </c:pt>
                <c:pt idx="13">
                  <c:v>DESEMPREGADO CRONICO</c:v>
                </c:pt>
                <c:pt idx="14">
                  <c:v>Ocupações Especiais (aposentado/pensionista)</c:v>
                </c:pt>
              </c:strCache>
            </c:strRef>
          </c:cat>
          <c:val>
            <c:numRef>
              <c:f>CNAE_CBO_SEXO!$F$148:$F$162</c:f>
              <c:numCache>
                <c:formatCode>_-* #,##0.00_-;\-* #,##0.00_-;_-* "-"_-;_-@_-</c:formatCode>
                <c:ptCount val="15"/>
                <c:pt idx="0">
                  <c:v>37.53720238095238</c:v>
                </c:pt>
                <c:pt idx="1">
                  <c:v>30.654761904761905</c:v>
                </c:pt>
                <c:pt idx="2">
                  <c:v>17.447916666666668</c:v>
                </c:pt>
                <c:pt idx="3">
                  <c:v>10.658482142857142</c:v>
                </c:pt>
                <c:pt idx="4">
                  <c:v>0.42782738095238093</c:v>
                </c:pt>
                <c:pt idx="5">
                  <c:v>0.6138392857142857</c:v>
                </c:pt>
                <c:pt idx="6">
                  <c:v>0.96726190476190477</c:v>
                </c:pt>
                <c:pt idx="7">
                  <c:v>0.42782738095238093</c:v>
                </c:pt>
                <c:pt idx="8">
                  <c:v>0.57663690476190477</c:v>
                </c:pt>
                <c:pt idx="9">
                  <c:v>9.3005952380952384E-2</c:v>
                </c:pt>
                <c:pt idx="10">
                  <c:v>0.29761904761904762</c:v>
                </c:pt>
                <c:pt idx="11">
                  <c:v>0.11160714285714286</c:v>
                </c:pt>
                <c:pt idx="12">
                  <c:v>0.16741071428571427</c:v>
                </c:pt>
                <c:pt idx="13">
                  <c:v>1.8601190476190476E-2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27-4BB9-899F-FD159229D284}"/>
            </c:ext>
          </c:extLst>
        </c:ser>
        <c:ser>
          <c:idx val="4"/>
          <c:order val="2"/>
          <c:tx>
            <c:strRef>
              <c:f>CNAE_CBO_SEXO!$H$147</c:f>
              <c:strCache>
                <c:ptCount val="1"/>
                <c:pt idx="0">
                  <c:v>%Total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CNAE_CBO_SEXO!$B$148:$B$162</c:f>
              <c:strCache>
                <c:ptCount val="15"/>
                <c:pt idx="0">
                  <c:v>Técnicos de nível médio</c:v>
                </c:pt>
                <c:pt idx="1">
                  <c:v>Profissionais das ciências e das artes</c:v>
                </c:pt>
                <c:pt idx="2">
                  <c:v>Trabs. dos serviços, vendedores do comércio</c:v>
                </c:pt>
                <c:pt idx="3">
                  <c:v>Trabalhadores de serviços administrativos</c:v>
                </c:pt>
                <c:pt idx="4">
                  <c:v>Trabalhadores produção de bens e serviços(I)</c:v>
                </c:pt>
                <c:pt idx="5">
                  <c:v>Trabalhadores produção de bens e serviços(II)</c:v>
                </c:pt>
                <c:pt idx="6">
                  <c:v>Membros superiores do poder público, dirigentes</c:v>
                </c:pt>
                <c:pt idx="7">
                  <c:v>Trabs. agropecuários, florestais, da caça</c:v>
                </c:pt>
                <c:pt idx="8">
                  <c:v>NÃO INFORMADA, NÃO SE APLICA</c:v>
                </c:pt>
                <c:pt idx="9">
                  <c:v>Forças Armadas, Policiais e Bombeiros Militares</c:v>
                </c:pt>
                <c:pt idx="10">
                  <c:v>Ocupações Especiais (estudante)</c:v>
                </c:pt>
                <c:pt idx="11">
                  <c:v>Trabalhadores de manutenção e reparação</c:v>
                </c:pt>
                <c:pt idx="12">
                  <c:v>pações Especiais (dona de casa)</c:v>
                </c:pt>
                <c:pt idx="13">
                  <c:v>DESEMPREGADO CRONICO</c:v>
                </c:pt>
                <c:pt idx="14">
                  <c:v>Ocupações Especiais (aposentado/pensionista)</c:v>
                </c:pt>
              </c:strCache>
            </c:strRef>
          </c:cat>
          <c:val>
            <c:numRef>
              <c:f>CNAE_CBO_SEXO!$H$148:$H$162</c:f>
              <c:numCache>
                <c:formatCode>_-* #,##0.00_-;\-* #,##0.00_-;_-* "-"_-;_-@_-</c:formatCode>
                <c:ptCount val="15"/>
                <c:pt idx="0">
                  <c:v>31.675039823551035</c:v>
                </c:pt>
                <c:pt idx="1">
                  <c:v>27.521137115549564</c:v>
                </c:pt>
                <c:pt idx="2">
                  <c:v>18.331086876608257</c:v>
                </c:pt>
                <c:pt idx="3">
                  <c:v>9.9865212596495532</c:v>
                </c:pt>
                <c:pt idx="4">
                  <c:v>5.8081117510109053</c:v>
                </c:pt>
                <c:pt idx="5">
                  <c:v>1.801249846832496</c:v>
                </c:pt>
                <c:pt idx="6">
                  <c:v>1.7277294449209655</c:v>
                </c:pt>
                <c:pt idx="7">
                  <c:v>1.0047788261242494</c:v>
                </c:pt>
                <c:pt idx="8">
                  <c:v>0.75971081975248134</c:v>
                </c:pt>
                <c:pt idx="9">
                  <c:v>0.42886901115059428</c:v>
                </c:pt>
                <c:pt idx="10">
                  <c:v>0.39210881019482907</c:v>
                </c:pt>
                <c:pt idx="11">
                  <c:v>0.37985540987624067</c:v>
                </c:pt>
                <c:pt idx="12">
                  <c:v>0.11028060286729567</c:v>
                </c:pt>
                <c:pt idx="13">
                  <c:v>6.1267001592942044E-2</c:v>
                </c:pt>
                <c:pt idx="14">
                  <c:v>1.2253400318588408E-2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27-4BB9-899F-FD159229D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709120"/>
        <c:axId val="122710656"/>
      </c:barChart>
      <c:catAx>
        <c:axId val="12270912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22710656"/>
        <c:crosses val="autoZero"/>
        <c:auto val="1"/>
        <c:lblAlgn val="ctr"/>
        <c:lblOffset val="100"/>
        <c:noMultiLvlLbl val="0"/>
      </c:catAx>
      <c:valAx>
        <c:axId val="122710656"/>
        <c:scaling>
          <c:orientation val="minMax"/>
        </c:scaling>
        <c:delete val="0"/>
        <c:axPos val="b"/>
        <c:numFmt formatCode="_-* #,##0.00_-;\-* #,##0.00_-;_-* &quot;-&quot;_-;_-@_-" sourceLinked="1"/>
        <c:majorTickMark val="out"/>
        <c:minorTickMark val="none"/>
        <c:tickLblPos val="nextTo"/>
        <c:crossAx val="122709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41" footer="0.3149606200000014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% de</a:t>
            </a:r>
            <a:r>
              <a:rPr lang="en-US" baseline="0"/>
              <a:t> Casos Confirmados de COVID19 por Mês de início dos primeiros sintomas. Bahia, 2020-21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'Informacoes Gerais'!$C$6</c:f>
              <c:strCache>
                <c:ptCount val="1"/>
                <c:pt idx="0">
                  <c:v>Investigações</c:v>
                </c:pt>
              </c:strCache>
            </c:strRef>
          </c:tx>
          <c:marker>
            <c:symbol val="diamond"/>
            <c:size val="5"/>
          </c:marker>
          <c:cat>
            <c:strRef>
              <c:f>'Informacoes Gerais'!$B$7:$B$29</c:f>
              <c:strCache>
                <c:ptCount val="23"/>
                <c:pt idx="0">
                  <c:v>Anos/Meses anteriores a 2020</c:v>
                </c:pt>
                <c:pt idx="1">
                  <c:v>2020/Jan</c:v>
                </c:pt>
                <c:pt idx="2">
                  <c:v>2020/Fev</c:v>
                </c:pt>
                <c:pt idx="3">
                  <c:v>2020/Mar</c:v>
                </c:pt>
                <c:pt idx="4">
                  <c:v>2020/Abr</c:v>
                </c:pt>
                <c:pt idx="5">
                  <c:v>2020/Mai</c:v>
                </c:pt>
                <c:pt idx="6">
                  <c:v>2020/Jun</c:v>
                </c:pt>
                <c:pt idx="7">
                  <c:v>2020/Jul</c:v>
                </c:pt>
                <c:pt idx="8">
                  <c:v>2020/Ago</c:v>
                </c:pt>
                <c:pt idx="9">
                  <c:v>2020/Set</c:v>
                </c:pt>
                <c:pt idx="10">
                  <c:v>2020/Out</c:v>
                </c:pt>
                <c:pt idx="11">
                  <c:v>2020/Nov</c:v>
                </c:pt>
                <c:pt idx="12">
                  <c:v>2020/Dez</c:v>
                </c:pt>
                <c:pt idx="13">
                  <c:v>2021/Jan</c:v>
                </c:pt>
                <c:pt idx="14">
                  <c:v>2021/Fev</c:v>
                </c:pt>
                <c:pt idx="15">
                  <c:v>2021/Mar</c:v>
                </c:pt>
                <c:pt idx="16">
                  <c:v>2021/Abr</c:v>
                </c:pt>
                <c:pt idx="17">
                  <c:v>2021/Mai</c:v>
                </c:pt>
                <c:pt idx="18">
                  <c:v>2021/Jun</c:v>
                </c:pt>
                <c:pt idx="19">
                  <c:v>2021/Jul</c:v>
                </c:pt>
                <c:pt idx="20">
                  <c:v>2021/Ago</c:v>
                </c:pt>
                <c:pt idx="21">
                  <c:v>2021/Set</c:v>
                </c:pt>
                <c:pt idx="22">
                  <c:v>2021/Out</c:v>
                </c:pt>
              </c:strCache>
            </c:strRef>
          </c:cat>
          <c:val>
            <c:numRef>
              <c:f>'Informacoes Gerais'!$D$7:$D$29</c:f>
              <c:numCache>
                <c:formatCode>0.0</c:formatCode>
                <c:ptCount val="23"/>
                <c:pt idx="0">
                  <c:v>0.20830780541600294</c:v>
                </c:pt>
                <c:pt idx="1">
                  <c:v>6.1267001592942044E-2</c:v>
                </c:pt>
                <c:pt idx="2">
                  <c:v>0.11028060286729567</c:v>
                </c:pt>
                <c:pt idx="3">
                  <c:v>1.0782992280357799</c:v>
                </c:pt>
                <c:pt idx="4">
                  <c:v>7.4500673937017519</c:v>
                </c:pt>
                <c:pt idx="5">
                  <c:v>16.652371032961646</c:v>
                </c:pt>
                <c:pt idx="6">
                  <c:v>18.23305967405955</c:v>
                </c:pt>
                <c:pt idx="7">
                  <c:v>17.767430461953193</c:v>
                </c:pt>
                <c:pt idx="8">
                  <c:v>9.2023036392598954</c:v>
                </c:pt>
                <c:pt idx="9">
                  <c:v>3.9455949025854675</c:v>
                </c:pt>
                <c:pt idx="10">
                  <c:v>3.2226442837887515</c:v>
                </c:pt>
                <c:pt idx="11">
                  <c:v>3.2226442837887515</c:v>
                </c:pt>
                <c:pt idx="12">
                  <c:v>3.7495404974880531</c:v>
                </c:pt>
                <c:pt idx="13">
                  <c:v>2.8918024751868643</c:v>
                </c:pt>
                <c:pt idx="14">
                  <c:v>3.5167258914348731</c:v>
                </c:pt>
                <c:pt idx="15">
                  <c:v>3.565739492709227</c:v>
                </c:pt>
                <c:pt idx="16">
                  <c:v>1.7032226442837888</c:v>
                </c:pt>
                <c:pt idx="17">
                  <c:v>1.6051954417350816</c:v>
                </c:pt>
                <c:pt idx="18">
                  <c:v>0.96801862516848425</c:v>
                </c:pt>
                <c:pt idx="19">
                  <c:v>0.39210881019482907</c:v>
                </c:pt>
                <c:pt idx="20">
                  <c:v>0.35534860923906386</c:v>
                </c:pt>
                <c:pt idx="21">
                  <c:v>4.9013601274353634E-2</c:v>
                </c:pt>
                <c:pt idx="22">
                  <c:v>4.9013601274353634E-2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2-4E9B-A5F3-1C6F320FF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75392"/>
        <c:axId val="120076928"/>
      </c:lineChart>
      <c:catAx>
        <c:axId val="12007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076928"/>
        <c:crosses val="autoZero"/>
        <c:auto val="1"/>
        <c:lblAlgn val="ctr"/>
        <c:lblOffset val="100"/>
        <c:noMultiLvlLbl val="0"/>
      </c:catAx>
      <c:valAx>
        <c:axId val="120076928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20075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136" footer="0.3149606200000013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1400" b="0" i="0" u="none" strike="noStrike" baseline="0"/>
              <a:t>% de Casos de COVID19 relacionados ao Trabalho segundo  Sexo. Bahia, 2020-21</a:t>
            </a:r>
            <a:endParaRPr lang="en-US" sz="1400" b="0"/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16405674010066E-2"/>
          <c:y val="0.3097604083893194"/>
          <c:w val="0.6390914506473242"/>
          <c:h val="0.59638132389414433"/>
        </c:manualLayout>
      </c:layout>
      <c:pie3DChart>
        <c:varyColors val="1"/>
        <c:ser>
          <c:idx val="1"/>
          <c:order val="0"/>
          <c:tx>
            <c:strRef>
              <c:f>'Informacoes Gerais'!$D$38</c:f>
              <c:strCache>
                <c:ptCount val="1"/>
                <c:pt idx="0">
                  <c:v>%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'Informacoes Gerais'!$B$39:$B$40</c:f>
              <c:strCache>
                <c:ptCount val="2"/>
                <c:pt idx="0">
                  <c:v>Feminino</c:v>
                </c:pt>
                <c:pt idx="1">
                  <c:v>Masculino</c:v>
                </c:pt>
              </c:strCache>
            </c:strRef>
          </c:cat>
          <c:val>
            <c:numRef>
              <c:f>'Informacoes Gerais'!$D$39:$D$40</c:f>
              <c:numCache>
                <c:formatCode>0.0</c:formatCode>
                <c:ptCount val="2"/>
                <c:pt idx="0">
                  <c:v>65.874280112731284</c:v>
                </c:pt>
                <c:pt idx="1">
                  <c:v>34.113466486950131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08-49B9-9B32-55CD0527F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0147" footer="0.3149606200000014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</a:t>
            </a:r>
            <a:r>
              <a:rPr lang="pt-BR" sz="1400" b="1" i="0" u="none" strike="noStrike" baseline="0"/>
              <a:t> </a:t>
            </a:r>
            <a:r>
              <a:rPr lang="pt-BR" sz="1400" b="0"/>
              <a:t>segundo Faixa Etária. Bahia, 2020-21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'Informacoes Gerais'!$D$51</c:f>
              <c:strCache>
                <c:ptCount val="1"/>
                <c:pt idx="0">
                  <c:v>%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'Informacoes Gerais'!$B$52:$B$64</c:f>
              <c:strCache>
                <c:ptCount val="13"/>
                <c:pt idx="0">
                  <c:v>30 a 39 anos</c:v>
                </c:pt>
                <c:pt idx="1">
                  <c:v>40 a 49 anos</c:v>
                </c:pt>
                <c:pt idx="2">
                  <c:v>20 a 29 anos</c:v>
                </c:pt>
                <c:pt idx="3">
                  <c:v>50 a 59 anos</c:v>
                </c:pt>
                <c:pt idx="4">
                  <c:v>60 a 69 anos</c:v>
                </c:pt>
                <c:pt idx="5">
                  <c:v>&lt; 1 ano</c:v>
                </c:pt>
                <c:pt idx="6">
                  <c:v>18 a 19 anos</c:v>
                </c:pt>
                <c:pt idx="7">
                  <c:v>70 a 79 anos</c:v>
                </c:pt>
                <c:pt idx="8">
                  <c:v>15 a 17 anos</c:v>
                </c:pt>
                <c:pt idx="9">
                  <c:v>5 a 9 anos</c:v>
                </c:pt>
                <c:pt idx="10">
                  <c:v>1 a 4 anos</c:v>
                </c:pt>
                <c:pt idx="11">
                  <c:v>10 a 14 anos</c:v>
                </c:pt>
                <c:pt idx="12">
                  <c:v>80 anos e mais</c:v>
                </c:pt>
              </c:strCache>
            </c:strRef>
          </c:cat>
          <c:val>
            <c:numRef>
              <c:f>'Informacoes Gerais'!$D$52:$D$64</c:f>
              <c:numCache>
                <c:formatCode>0.0</c:formatCode>
                <c:ptCount val="13"/>
                <c:pt idx="0">
                  <c:v>38.20610219335866</c:v>
                </c:pt>
                <c:pt idx="1">
                  <c:v>28.905771351550055</c:v>
                </c:pt>
                <c:pt idx="2">
                  <c:v>17.387575052076951</c:v>
                </c:pt>
                <c:pt idx="3">
                  <c:v>11.505942899154515</c:v>
                </c:pt>
                <c:pt idx="4">
                  <c:v>2.1320916554343832</c:v>
                </c:pt>
                <c:pt idx="5">
                  <c:v>0.84548462198260022</c:v>
                </c:pt>
                <c:pt idx="6">
                  <c:v>0.61267001592942039</c:v>
                </c:pt>
                <c:pt idx="7">
                  <c:v>0.23281460605317975</c:v>
                </c:pt>
                <c:pt idx="8">
                  <c:v>9.8027202548707268E-2</c:v>
                </c:pt>
                <c:pt idx="9">
                  <c:v>3.6760200955765224E-2</c:v>
                </c:pt>
                <c:pt idx="10">
                  <c:v>1.2253400318588408E-2</c:v>
                </c:pt>
                <c:pt idx="11">
                  <c:v>1.2253400318588408E-2</c:v>
                </c:pt>
                <c:pt idx="12">
                  <c:v>1.2253400318588408E-2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3A-4303-B5A8-B430C8F0D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590720"/>
        <c:axId val="120592256"/>
      </c:barChart>
      <c:catAx>
        <c:axId val="120590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20592256"/>
        <c:crosses val="autoZero"/>
        <c:auto val="1"/>
        <c:lblAlgn val="ctr"/>
        <c:lblOffset val="100"/>
        <c:noMultiLvlLbl val="0"/>
      </c:catAx>
      <c:valAx>
        <c:axId val="120592256"/>
        <c:scaling>
          <c:orientation val="minMax"/>
        </c:scaling>
        <c:delete val="0"/>
        <c:axPos val="b"/>
        <c:numFmt formatCode="0.0" sourceLinked="1"/>
        <c:majorTickMark val="cross"/>
        <c:minorTickMark val="none"/>
        <c:tickLblPos val="nextTo"/>
        <c:crossAx val="120590720"/>
        <c:crosses val="autoZero"/>
        <c:crossBetween val="between"/>
      </c:valAx>
      <c:spPr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147" footer="0.3149606200000014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</a:t>
            </a:r>
            <a:r>
              <a:rPr lang="pt-BR" sz="1400" b="1" i="0" u="none" strike="noStrike" baseline="0"/>
              <a:t> </a:t>
            </a:r>
            <a:r>
              <a:rPr lang="pt-BR" sz="1400" b="0"/>
              <a:t>segundo Situação Gestacional. Bahia, 2020-21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9802513464991032"/>
          <c:y val="0.24657534246575341"/>
          <c:w val="0.64631956912028721"/>
          <c:h val="0.6369863013698630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'Informacoes Gerais'!$D$89</c:f>
              <c:strCache>
                <c:ptCount val="1"/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'Informacoes Gerais'!$B$91:$B$97</c:f>
              <c:strCache>
                <c:ptCount val="7"/>
                <c:pt idx="0">
                  <c:v>Não</c:v>
                </c:pt>
                <c:pt idx="1">
                  <c:v>Ign/Branco</c:v>
                </c:pt>
                <c:pt idx="2">
                  <c:v>Não se Aplica</c:v>
                </c:pt>
                <c:pt idx="3">
                  <c:v>2º Trimestre</c:v>
                </c:pt>
                <c:pt idx="4">
                  <c:v>Idade gestacional Ignorada</c:v>
                </c:pt>
                <c:pt idx="5">
                  <c:v>1º Trimestre</c:v>
                </c:pt>
                <c:pt idx="6">
                  <c:v>3º Trimestre</c:v>
                </c:pt>
              </c:strCache>
            </c:strRef>
          </c:cat>
          <c:val>
            <c:numRef>
              <c:f>'Informacoes Gerais'!$D$91:$D$97</c:f>
              <c:numCache>
                <c:formatCode>0.0%</c:formatCode>
                <c:ptCount val="7"/>
                <c:pt idx="0">
                  <c:v>0.6266741071428571</c:v>
                </c:pt>
                <c:pt idx="1">
                  <c:v>0.27808779761904762</c:v>
                </c:pt>
                <c:pt idx="2">
                  <c:v>8.4077380952380959E-2</c:v>
                </c:pt>
                <c:pt idx="3">
                  <c:v>3.720238095238095E-3</c:v>
                </c:pt>
                <c:pt idx="4">
                  <c:v>3.3482142857142855E-3</c:v>
                </c:pt>
                <c:pt idx="5">
                  <c:v>3.162202380952381E-3</c:v>
                </c:pt>
                <c:pt idx="6">
                  <c:v>9.3005952380952376E-4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E-4A24-9F50-4F10A9BA0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612352"/>
        <c:axId val="120613888"/>
      </c:barChart>
      <c:catAx>
        <c:axId val="1206123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20613888"/>
        <c:crosses val="autoZero"/>
        <c:auto val="1"/>
        <c:lblAlgn val="ctr"/>
        <c:lblOffset val="100"/>
        <c:noMultiLvlLbl val="0"/>
      </c:catAx>
      <c:valAx>
        <c:axId val="120613888"/>
        <c:scaling>
          <c:orientation val="minMax"/>
        </c:scaling>
        <c:delete val="0"/>
        <c:axPos val="b"/>
        <c:numFmt formatCode="0.0%" sourceLinked="1"/>
        <c:majorTickMark val="cross"/>
        <c:minorTickMark val="none"/>
        <c:tickLblPos val="nextTo"/>
        <c:crossAx val="120612352"/>
        <c:crosses val="autoZero"/>
        <c:crossBetween val="between"/>
      </c:valAx>
      <c:spPr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158" footer="0.31496062000000158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</a:t>
            </a:r>
            <a:r>
              <a:rPr lang="pt-BR" sz="1400" b="1" i="0" u="none" strike="noStrike" baseline="0"/>
              <a:t> </a:t>
            </a:r>
            <a:r>
              <a:rPr lang="pt-BR" sz="1400" b="0"/>
              <a:t>segundo Escolaridade. Bahia, 2020-21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1399317406143346"/>
          <c:y val="0.20281690140845071"/>
          <c:w val="0.63310580204778222"/>
          <c:h val="0.70140845070422531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'Informacoes Gerais'!$B$105:$B$115</c:f>
              <c:strCache>
                <c:ptCount val="11"/>
                <c:pt idx="0">
                  <c:v>Ign/Branco</c:v>
                </c:pt>
                <c:pt idx="1">
                  <c:v>Educação superior completa</c:v>
                </c:pt>
                <c:pt idx="2">
                  <c:v>Ensino médio completo</c:v>
                </c:pt>
                <c:pt idx="3">
                  <c:v>Educação superior incompleta</c:v>
                </c:pt>
                <c:pt idx="4">
                  <c:v>Ensino médio incompleto</c:v>
                </c:pt>
                <c:pt idx="5">
                  <c:v>5ª a 8ª série incompleta do EF</c:v>
                </c:pt>
                <c:pt idx="6">
                  <c:v>Ensino fundamental completo</c:v>
                </c:pt>
                <c:pt idx="7">
                  <c:v>1ª a 4ª série incompleta do EF</c:v>
                </c:pt>
                <c:pt idx="8">
                  <c:v>Não se aplica</c:v>
                </c:pt>
                <c:pt idx="9">
                  <c:v>4ª série completa do EF</c:v>
                </c:pt>
                <c:pt idx="10">
                  <c:v>Analfabeto</c:v>
                </c:pt>
              </c:strCache>
            </c:strRef>
          </c:cat>
          <c:val>
            <c:numRef>
              <c:f>'Informacoes Gerais'!$D$105:$D$115</c:f>
              <c:numCache>
                <c:formatCode>0.0</c:formatCode>
                <c:ptCount val="11"/>
                <c:pt idx="0">
                  <c:v>42.935914716333784</c:v>
                </c:pt>
                <c:pt idx="1">
                  <c:v>26.320303884327902</c:v>
                </c:pt>
                <c:pt idx="2">
                  <c:v>20.757260139688764</c:v>
                </c:pt>
                <c:pt idx="3">
                  <c:v>2.7692684720009804</c:v>
                </c:pt>
                <c:pt idx="4">
                  <c:v>1.7644896458767307</c:v>
                </c:pt>
                <c:pt idx="5">
                  <c:v>1.3478740350447249</c:v>
                </c:pt>
                <c:pt idx="6">
                  <c:v>1.3111138340889597</c:v>
                </c:pt>
                <c:pt idx="7">
                  <c:v>1.1395662296287219</c:v>
                </c:pt>
                <c:pt idx="8">
                  <c:v>0.91900502389413063</c:v>
                </c:pt>
                <c:pt idx="9">
                  <c:v>0.57590981497365523</c:v>
                </c:pt>
                <c:pt idx="10">
                  <c:v>0.1592942041416493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2D-4C7F-BD36-C6A6F3CD0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535680"/>
        <c:axId val="120553856"/>
      </c:barChart>
      <c:catAx>
        <c:axId val="120535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20553856"/>
        <c:crosses val="autoZero"/>
        <c:auto val="1"/>
        <c:lblAlgn val="ctr"/>
        <c:lblOffset val="100"/>
        <c:noMultiLvlLbl val="0"/>
      </c:catAx>
      <c:valAx>
        <c:axId val="120553856"/>
        <c:scaling>
          <c:orientation val="minMax"/>
        </c:scaling>
        <c:delete val="0"/>
        <c:axPos val="b"/>
        <c:numFmt formatCode="0.0" sourceLinked="1"/>
        <c:majorTickMark val="cross"/>
        <c:minorTickMark val="none"/>
        <c:tickLblPos val="nextTo"/>
        <c:crossAx val="120535680"/>
        <c:crosses val="autoZero"/>
        <c:crossBetween val="between"/>
      </c:valAx>
      <c:spPr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175" footer="0.3149606200000017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 segundo Raça. Bahia, 2020-21</a:t>
            </a:r>
            <a:endParaRPr lang="pt-BR" sz="1400" b="0"/>
          </a:p>
        </c:rich>
      </c:tx>
      <c:layout>
        <c:manualLayout>
          <c:xMode val="edge"/>
          <c:yMode val="edge"/>
          <c:x val="0.12592093303512167"/>
          <c:y val="5.0505050505050483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'Informacoes Gerais'!$D$125</c:f>
              <c:strCache>
                <c:ptCount val="1"/>
                <c:pt idx="0">
                  <c:v>%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'Informacoes Gerais'!$B$126:$B$131</c:f>
              <c:strCache>
                <c:ptCount val="6"/>
                <c:pt idx="0">
                  <c:v>Parda</c:v>
                </c:pt>
                <c:pt idx="1">
                  <c:v>Ign/Branco</c:v>
                </c:pt>
                <c:pt idx="2">
                  <c:v>Preta</c:v>
                </c:pt>
                <c:pt idx="3">
                  <c:v>Branca</c:v>
                </c:pt>
                <c:pt idx="4">
                  <c:v>Amarela</c:v>
                </c:pt>
                <c:pt idx="5">
                  <c:v>Indigena</c:v>
                </c:pt>
              </c:strCache>
            </c:strRef>
          </c:cat>
          <c:val>
            <c:numRef>
              <c:f>'Informacoes Gerais'!$D$126:$D$131</c:f>
              <c:numCache>
                <c:formatCode>0.0</c:formatCode>
                <c:ptCount val="6"/>
                <c:pt idx="0">
                  <c:v>50.263448106849651</c:v>
                </c:pt>
                <c:pt idx="1">
                  <c:v>20.548952334272762</c:v>
                </c:pt>
                <c:pt idx="2">
                  <c:v>12.339174120818527</c:v>
                </c:pt>
                <c:pt idx="3">
                  <c:v>12.032839112853816</c:v>
                </c:pt>
                <c:pt idx="4">
                  <c:v>4.4724911162847691</c:v>
                </c:pt>
                <c:pt idx="5">
                  <c:v>0.34309520892047546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5-42F1-8979-0E02CD1E8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664064"/>
        <c:axId val="120665600"/>
      </c:barChart>
      <c:catAx>
        <c:axId val="12066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0665600"/>
        <c:crosses val="autoZero"/>
        <c:auto val="1"/>
        <c:lblAlgn val="ctr"/>
        <c:lblOffset val="100"/>
        <c:noMultiLvlLbl val="0"/>
      </c:catAx>
      <c:valAx>
        <c:axId val="120665600"/>
        <c:scaling>
          <c:orientation val="minMax"/>
        </c:scaling>
        <c:delete val="0"/>
        <c:axPos val="l"/>
        <c:numFmt formatCode="0.0" sourceLinked="1"/>
        <c:majorTickMark val="cross"/>
        <c:minorTickMark val="none"/>
        <c:tickLblPos val="nextTo"/>
        <c:crossAx val="120664064"/>
        <c:crosses val="autoZero"/>
        <c:crossBetween val="between"/>
      </c:valAx>
      <c:spPr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191" footer="0.3149606200000019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 segundo Evolução do Caso. Bahia, 2020-21</a:t>
            </a:r>
            <a:endParaRPr lang="pt-BR" sz="1400" b="0"/>
          </a:p>
        </c:rich>
      </c:tx>
      <c:layout>
        <c:manualLayout>
          <c:xMode val="edge"/>
          <c:yMode val="edge"/>
          <c:x val="0.12592093303512167"/>
          <c:y val="5.0505050505050483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'Informacoes Gerais'!$D$144</c:f>
              <c:strCache>
                <c:ptCount val="1"/>
                <c:pt idx="0">
                  <c:v>%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'Informacoes Gerais'!$B$145:$B$152</c:f>
              <c:strCache>
                <c:ptCount val="8"/>
                <c:pt idx="0">
                  <c:v>Cura</c:v>
                </c:pt>
                <c:pt idx="1">
                  <c:v>Ign/Branco</c:v>
                </c:pt>
                <c:pt idx="2">
                  <c:v>Incapacidade Temporária</c:v>
                </c:pt>
                <c:pt idx="3">
                  <c:v>Outra</c:v>
                </c:pt>
                <c:pt idx="4">
                  <c:v>Óbito pelo acidente</c:v>
                </c:pt>
                <c:pt idx="5">
                  <c:v>Incapacidade parcial permanente</c:v>
                </c:pt>
                <c:pt idx="6">
                  <c:v>Óbito por outras causas</c:v>
                </c:pt>
                <c:pt idx="7">
                  <c:v>Incapacidade total permanente</c:v>
                </c:pt>
              </c:strCache>
            </c:strRef>
          </c:cat>
          <c:val>
            <c:numRef>
              <c:f>'Informacoes Gerais'!$D$145:$D$152</c:f>
              <c:numCache>
                <c:formatCode>0.0</c:formatCode>
                <c:ptCount val="8"/>
                <c:pt idx="0">
                  <c:v>81.203283911285382</c:v>
                </c:pt>
                <c:pt idx="1">
                  <c:v>11.23636809214557</c:v>
                </c:pt>
                <c:pt idx="2">
                  <c:v>6.2492341624800885</c:v>
                </c:pt>
                <c:pt idx="3">
                  <c:v>0.69844381815953926</c:v>
                </c:pt>
                <c:pt idx="4">
                  <c:v>0.30633500796471019</c:v>
                </c:pt>
                <c:pt idx="5">
                  <c:v>0.13478740350447249</c:v>
                </c:pt>
                <c:pt idx="6">
                  <c:v>0.13478740350447249</c:v>
                </c:pt>
                <c:pt idx="7">
                  <c:v>3.6760200955765224E-2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29-41F2-BE27-D64FA358D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681600"/>
        <c:axId val="120683136"/>
      </c:barChart>
      <c:catAx>
        <c:axId val="12068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0683136"/>
        <c:crosses val="autoZero"/>
        <c:auto val="1"/>
        <c:lblAlgn val="ctr"/>
        <c:lblOffset val="100"/>
        <c:noMultiLvlLbl val="0"/>
      </c:catAx>
      <c:valAx>
        <c:axId val="120683136"/>
        <c:scaling>
          <c:orientation val="minMax"/>
        </c:scaling>
        <c:delete val="0"/>
        <c:axPos val="l"/>
        <c:numFmt formatCode="0.0" sourceLinked="1"/>
        <c:majorTickMark val="cross"/>
        <c:minorTickMark val="none"/>
        <c:tickLblPos val="nextTo"/>
        <c:crossAx val="120681600"/>
        <c:crosses val="autoZero"/>
        <c:crossBetween val="between"/>
      </c:valAx>
      <c:spPr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202" footer="0.314960620000002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 segundo </a:t>
            </a:r>
            <a:r>
              <a:rPr lang="pt-BR" sz="1800" b="0" i="0" u="none" strike="noStrike" baseline="0">
                <a:effectLst/>
              </a:rPr>
              <a:t>Situação do  Mercado de Trabalho.</a:t>
            </a:r>
            <a:r>
              <a:rPr lang="pt-BR" sz="1400" b="0" i="0" u="none" strike="noStrike" baseline="0"/>
              <a:t>  Bahia, 2020-21</a:t>
            </a:r>
            <a:endParaRPr lang="pt-BR" sz="1400" b="0"/>
          </a:p>
        </c:rich>
      </c:tx>
      <c:layout>
        <c:manualLayout>
          <c:xMode val="edge"/>
          <c:yMode val="edge"/>
          <c:x val="0.12592093303512167"/>
          <c:y val="5.0505050505050483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'Informacoes Gerais'!$D$159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'Informacoes Gerais'!$B$160:$B$172</c:f>
              <c:strCache>
                <c:ptCount val="13"/>
                <c:pt idx="0">
                  <c:v>Empregado registrado</c:v>
                </c:pt>
                <c:pt idx="1">
                  <c:v>Serv. Púb. Estatutário</c:v>
                </c:pt>
                <c:pt idx="2">
                  <c:v>Ign/Branco</c:v>
                </c:pt>
                <c:pt idx="3">
                  <c:v>Trab. temporário</c:v>
                </c:pt>
                <c:pt idx="4">
                  <c:v>Outros</c:v>
                </c:pt>
                <c:pt idx="5">
                  <c:v>Serv. Púb. Celetista</c:v>
                </c:pt>
                <c:pt idx="6">
                  <c:v>Empregado não registrado</c:v>
                </c:pt>
                <c:pt idx="7">
                  <c:v>Cooperativado</c:v>
                </c:pt>
                <c:pt idx="8">
                  <c:v>Autônomo</c:v>
                </c:pt>
                <c:pt idx="9">
                  <c:v>Empregador</c:v>
                </c:pt>
                <c:pt idx="10">
                  <c:v>Trab. avulso</c:v>
                </c:pt>
                <c:pt idx="11">
                  <c:v>Desempregado</c:v>
                </c:pt>
                <c:pt idx="12">
                  <c:v>Aposentado</c:v>
                </c:pt>
              </c:strCache>
            </c:strRef>
          </c:cat>
          <c:val>
            <c:numRef>
              <c:f>'Informacoes Gerais'!$D$160:$D$172</c:f>
              <c:numCache>
                <c:formatCode>0.0</c:formatCode>
                <c:ptCount val="13"/>
                <c:pt idx="0">
                  <c:v>42.788873912510724</c:v>
                </c:pt>
                <c:pt idx="1">
                  <c:v>18.318833476289669</c:v>
                </c:pt>
                <c:pt idx="2">
                  <c:v>9.471878446268839</c:v>
                </c:pt>
                <c:pt idx="3">
                  <c:v>6.3962749663031495</c:v>
                </c:pt>
                <c:pt idx="4">
                  <c:v>4.9626271290283057</c:v>
                </c:pt>
                <c:pt idx="5">
                  <c:v>4.5460115181962992</c:v>
                </c:pt>
                <c:pt idx="6">
                  <c:v>4.3254503124617081</c:v>
                </c:pt>
                <c:pt idx="7">
                  <c:v>4.1539027080014703</c:v>
                </c:pt>
                <c:pt idx="8">
                  <c:v>4.031368704815586</c:v>
                </c:pt>
                <c:pt idx="9">
                  <c:v>0.42886901115059428</c:v>
                </c:pt>
                <c:pt idx="10">
                  <c:v>0.29408160764612179</c:v>
                </c:pt>
                <c:pt idx="11">
                  <c:v>0.1592942041416493</c:v>
                </c:pt>
                <c:pt idx="12">
                  <c:v>0.12253400318588409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EF-4967-B84E-631B04F51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850688"/>
        <c:axId val="120860672"/>
      </c:barChart>
      <c:catAx>
        <c:axId val="12085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0860672"/>
        <c:crosses val="autoZero"/>
        <c:auto val="1"/>
        <c:lblAlgn val="ctr"/>
        <c:lblOffset val="100"/>
        <c:noMultiLvlLbl val="0"/>
      </c:catAx>
      <c:valAx>
        <c:axId val="120860672"/>
        <c:scaling>
          <c:orientation val="minMax"/>
        </c:scaling>
        <c:delete val="0"/>
        <c:axPos val="l"/>
        <c:numFmt formatCode="0.0" sourceLinked="1"/>
        <c:majorTickMark val="cross"/>
        <c:minorTickMark val="none"/>
        <c:tickLblPos val="nextTo"/>
        <c:crossAx val="120850688"/>
        <c:crosses val="autoZero"/>
        <c:crossBetween val="between"/>
      </c:valAx>
      <c:spPr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202" footer="0.314960620000002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192</xdr:row>
      <xdr:rowOff>142875</xdr:rowOff>
    </xdr:from>
    <xdr:to>
      <xdr:col>14</xdr:col>
      <xdr:colOff>238125</xdr:colOff>
      <xdr:row>210</xdr:row>
      <xdr:rowOff>171450</xdr:rowOff>
    </xdr:to>
    <xdr:graphicFrame macro="">
      <xdr:nvGraphicFramePr>
        <xdr:cNvPr id="3916385" name="Gráfico 1">
          <a:extLst>
            <a:ext uri="{FF2B5EF4-FFF2-40B4-BE49-F238E27FC236}">
              <a16:creationId xmlns:a16="http://schemas.microsoft.com/office/drawing/2014/main" id="{00000000-0008-0000-0200-000061C23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285750</xdr:colOff>
      <xdr:row>6</xdr:row>
      <xdr:rowOff>57150</xdr:rowOff>
    </xdr:from>
    <xdr:to>
      <xdr:col>15</xdr:col>
      <xdr:colOff>876300</xdr:colOff>
      <xdr:row>25</xdr:row>
      <xdr:rowOff>142875</xdr:rowOff>
    </xdr:to>
    <xdr:graphicFrame macro="">
      <xdr:nvGraphicFramePr>
        <xdr:cNvPr id="3916386" name="Gráfico 3">
          <a:extLst>
            <a:ext uri="{FF2B5EF4-FFF2-40B4-BE49-F238E27FC236}">
              <a16:creationId xmlns:a16="http://schemas.microsoft.com/office/drawing/2014/main" id="{00000000-0008-0000-0200-000062C23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390525</xdr:colOff>
      <xdr:row>34</xdr:row>
      <xdr:rowOff>66675</xdr:rowOff>
    </xdr:from>
    <xdr:to>
      <xdr:col>13</xdr:col>
      <xdr:colOff>314325</xdr:colOff>
      <xdr:row>44</xdr:row>
      <xdr:rowOff>47625</xdr:rowOff>
    </xdr:to>
    <xdr:graphicFrame macro="">
      <xdr:nvGraphicFramePr>
        <xdr:cNvPr id="3916387" name="Gráfico 4">
          <a:extLst>
            <a:ext uri="{FF2B5EF4-FFF2-40B4-BE49-F238E27FC236}">
              <a16:creationId xmlns:a16="http://schemas.microsoft.com/office/drawing/2014/main" id="{00000000-0008-0000-0200-000063C23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523875</xdr:colOff>
      <xdr:row>48</xdr:row>
      <xdr:rowOff>190500</xdr:rowOff>
    </xdr:from>
    <xdr:to>
      <xdr:col>14</xdr:col>
      <xdr:colOff>485775</xdr:colOff>
      <xdr:row>76</xdr:row>
      <xdr:rowOff>133351</xdr:rowOff>
    </xdr:to>
    <xdr:graphicFrame macro="">
      <xdr:nvGraphicFramePr>
        <xdr:cNvPr id="3916388" name="Gráfico 5">
          <a:extLst>
            <a:ext uri="{FF2B5EF4-FFF2-40B4-BE49-F238E27FC236}">
              <a16:creationId xmlns:a16="http://schemas.microsoft.com/office/drawing/2014/main" id="{00000000-0008-0000-0200-000064C23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38100</xdr:colOff>
      <xdr:row>83</xdr:row>
      <xdr:rowOff>190500</xdr:rowOff>
    </xdr:from>
    <xdr:to>
      <xdr:col>14</xdr:col>
      <xdr:colOff>9525</xdr:colOff>
      <xdr:row>97</xdr:row>
      <xdr:rowOff>171450</xdr:rowOff>
    </xdr:to>
    <xdr:graphicFrame macro="">
      <xdr:nvGraphicFramePr>
        <xdr:cNvPr id="3916389" name="Gráfico 6">
          <a:extLst>
            <a:ext uri="{FF2B5EF4-FFF2-40B4-BE49-F238E27FC236}">
              <a16:creationId xmlns:a16="http://schemas.microsoft.com/office/drawing/2014/main" id="{00000000-0008-0000-0200-000065C23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19050</xdr:colOff>
      <xdr:row>99</xdr:row>
      <xdr:rowOff>161925</xdr:rowOff>
    </xdr:from>
    <xdr:to>
      <xdr:col>13</xdr:col>
      <xdr:colOff>476250</xdr:colOff>
      <xdr:row>115</xdr:row>
      <xdr:rowOff>76200</xdr:rowOff>
    </xdr:to>
    <xdr:graphicFrame macro="">
      <xdr:nvGraphicFramePr>
        <xdr:cNvPr id="3916390" name="Gráfico 7">
          <a:extLst>
            <a:ext uri="{FF2B5EF4-FFF2-40B4-BE49-F238E27FC236}">
              <a16:creationId xmlns:a16="http://schemas.microsoft.com/office/drawing/2014/main" id="{00000000-0008-0000-0200-000066C23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120</xdr:row>
      <xdr:rowOff>152400</xdr:rowOff>
    </xdr:from>
    <xdr:to>
      <xdr:col>13</xdr:col>
      <xdr:colOff>95250</xdr:colOff>
      <xdr:row>133</xdr:row>
      <xdr:rowOff>66675</xdr:rowOff>
    </xdr:to>
    <xdr:graphicFrame macro="">
      <xdr:nvGraphicFramePr>
        <xdr:cNvPr id="3916391" name="Gráfico 9">
          <a:extLst>
            <a:ext uri="{FF2B5EF4-FFF2-40B4-BE49-F238E27FC236}">
              <a16:creationId xmlns:a16="http://schemas.microsoft.com/office/drawing/2014/main" id="{00000000-0008-0000-0200-000067C23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28575</xdr:colOff>
      <xdr:row>140</xdr:row>
      <xdr:rowOff>38100</xdr:rowOff>
    </xdr:from>
    <xdr:to>
      <xdr:col>13</xdr:col>
      <xdr:colOff>123825</xdr:colOff>
      <xdr:row>152</xdr:row>
      <xdr:rowOff>152400</xdr:rowOff>
    </xdr:to>
    <xdr:graphicFrame macro="">
      <xdr:nvGraphicFramePr>
        <xdr:cNvPr id="3916392" name="Gráfico 10">
          <a:extLst>
            <a:ext uri="{FF2B5EF4-FFF2-40B4-BE49-F238E27FC236}">
              <a16:creationId xmlns:a16="http://schemas.microsoft.com/office/drawing/2014/main" id="{00000000-0008-0000-0200-000068C23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159</xdr:row>
      <xdr:rowOff>0</xdr:rowOff>
    </xdr:from>
    <xdr:to>
      <xdr:col>13</xdr:col>
      <xdr:colOff>95250</xdr:colOff>
      <xdr:row>171</xdr:row>
      <xdr:rowOff>114300</xdr:rowOff>
    </xdr:to>
    <xdr:graphicFrame macro="">
      <xdr:nvGraphicFramePr>
        <xdr:cNvPr id="3916393" name="Gráfico 11">
          <a:extLst>
            <a:ext uri="{FF2B5EF4-FFF2-40B4-BE49-F238E27FC236}">
              <a16:creationId xmlns:a16="http://schemas.microsoft.com/office/drawing/2014/main" id="{00000000-0008-0000-0200-000069C23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176</xdr:row>
      <xdr:rowOff>0</xdr:rowOff>
    </xdr:from>
    <xdr:to>
      <xdr:col>13</xdr:col>
      <xdr:colOff>95250</xdr:colOff>
      <xdr:row>188</xdr:row>
      <xdr:rowOff>114300</xdr:rowOff>
    </xdr:to>
    <xdr:graphicFrame macro="">
      <xdr:nvGraphicFramePr>
        <xdr:cNvPr id="3916394" name="Gráfico 12">
          <a:extLst>
            <a:ext uri="{FF2B5EF4-FFF2-40B4-BE49-F238E27FC236}">
              <a16:creationId xmlns:a16="http://schemas.microsoft.com/office/drawing/2014/main" id="{00000000-0008-0000-0200-00006AC23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0</xdr:row>
      <xdr:rowOff>0</xdr:rowOff>
    </xdr:from>
    <xdr:to>
      <xdr:col>6</xdr:col>
      <xdr:colOff>2952750</xdr:colOff>
      <xdr:row>26</xdr:row>
      <xdr:rowOff>85725</xdr:rowOff>
    </xdr:to>
    <xdr:pic>
      <xdr:nvPicPr>
        <xdr:cNvPr id="4264742" name="Picture 2">
          <a:extLst>
            <a:ext uri="{FF2B5EF4-FFF2-40B4-BE49-F238E27FC236}">
              <a16:creationId xmlns:a16="http://schemas.microsoft.com/office/drawing/2014/main" id="{00000000-0008-0000-0600-00002613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52438"/>
        <a:stretch>
          <a:fillRect/>
        </a:stretch>
      </xdr:blipFill>
      <xdr:spPr bwMode="auto">
        <a:xfrm>
          <a:off x="7296150" y="0"/>
          <a:ext cx="5038725" cy="5286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1526103</xdr:colOff>
      <xdr:row>14</xdr:row>
      <xdr:rowOff>59773</xdr:rowOff>
    </xdr:from>
    <xdr:to>
      <xdr:col>6</xdr:col>
      <xdr:colOff>1819276</xdr:colOff>
      <xdr:row>15</xdr:row>
      <xdr:rowOff>19050</xdr:rowOff>
    </xdr:to>
    <xdr:sp macro="" textlink="">
      <xdr:nvSpPr>
        <xdr:cNvPr id="34" name="Rectangle 15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>
          <a:spLocks noChangeArrowheads="1"/>
        </xdr:cNvSpPr>
      </xdr:nvSpPr>
      <xdr:spPr bwMode="auto">
        <a:xfrm>
          <a:off x="10908228" y="2860123"/>
          <a:ext cx="293173" cy="159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SUL</a:t>
          </a:r>
        </a:p>
      </xdr:txBody>
    </xdr:sp>
    <xdr:clientData/>
  </xdr:twoCellAnchor>
  <xdr:twoCellAnchor>
    <xdr:from>
      <xdr:col>6</xdr:col>
      <xdr:colOff>398594</xdr:colOff>
      <xdr:row>14</xdr:row>
      <xdr:rowOff>39908</xdr:rowOff>
    </xdr:from>
    <xdr:to>
      <xdr:col>6</xdr:col>
      <xdr:colOff>1009651</xdr:colOff>
      <xdr:row>15</xdr:row>
      <xdr:rowOff>76200</xdr:rowOff>
    </xdr:to>
    <xdr:sp macro="" textlink="">
      <xdr:nvSpPr>
        <xdr:cNvPr id="35" name="Rectangle 16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>
          <a:spLocks noChangeArrowheads="1"/>
        </xdr:cNvSpPr>
      </xdr:nvSpPr>
      <xdr:spPr bwMode="auto">
        <a:xfrm>
          <a:off x="9780719" y="2840258"/>
          <a:ext cx="611057" cy="236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SUDOESTE</a:t>
          </a: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 </a:t>
          </a:r>
        </a:p>
      </xdr:txBody>
    </xdr:sp>
    <xdr:clientData/>
  </xdr:twoCellAnchor>
  <xdr:twoCellAnchor>
    <xdr:from>
      <xdr:col>5</xdr:col>
      <xdr:colOff>590551</xdr:colOff>
      <xdr:row>10</xdr:row>
      <xdr:rowOff>1495</xdr:rowOff>
    </xdr:from>
    <xdr:to>
      <xdr:col>5</xdr:col>
      <xdr:colOff>1323976</xdr:colOff>
      <xdr:row>11</xdr:row>
      <xdr:rowOff>47625</xdr:rowOff>
    </xdr:to>
    <xdr:sp macro="" textlink="">
      <xdr:nvSpPr>
        <xdr:cNvPr id="36" name="Rectangle 17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>
          <a:spLocks noChangeArrowheads="1"/>
        </xdr:cNvSpPr>
      </xdr:nvSpPr>
      <xdr:spPr bwMode="auto">
        <a:xfrm>
          <a:off x="7820026" y="2001745"/>
          <a:ext cx="733425" cy="246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OESTE</a:t>
          </a:r>
        </a:p>
      </xdr:txBody>
    </xdr:sp>
    <xdr:clientData/>
  </xdr:twoCellAnchor>
  <xdr:twoCellAnchor>
    <xdr:from>
      <xdr:col>6</xdr:col>
      <xdr:colOff>1933575</xdr:colOff>
      <xdr:row>7</xdr:row>
      <xdr:rowOff>66675</xdr:rowOff>
    </xdr:from>
    <xdr:to>
      <xdr:col>6</xdr:col>
      <xdr:colOff>2828927</xdr:colOff>
      <xdr:row>8</xdr:row>
      <xdr:rowOff>123824</xdr:rowOff>
    </xdr:to>
    <xdr:sp macro="" textlink="">
      <xdr:nvSpPr>
        <xdr:cNvPr id="37" name="Rectangle 19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>
          <a:spLocks noChangeArrowheads="1"/>
        </xdr:cNvSpPr>
      </xdr:nvSpPr>
      <xdr:spPr bwMode="auto">
        <a:xfrm>
          <a:off x="11315700" y="1466850"/>
          <a:ext cx="895352" cy="257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l" rtl="0">
            <a:defRPr sz="1000"/>
          </a:pPr>
          <a:endParaRPr lang="pt-BR" sz="800" b="1" i="0" u="none" strike="noStrike" baseline="0">
            <a:solidFill>
              <a:srgbClr val="000000"/>
            </a:solidFill>
            <a:latin typeface="MS Sans Serif"/>
          </a:endParaRPr>
        </a:p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        NORDESTE</a:t>
          </a:r>
        </a:p>
      </xdr:txBody>
    </xdr:sp>
    <xdr:clientData/>
  </xdr:twoCellAnchor>
  <xdr:twoCellAnchor>
    <xdr:from>
      <xdr:col>6</xdr:col>
      <xdr:colOff>1681233</xdr:colOff>
      <xdr:row>11</xdr:row>
      <xdr:rowOff>30971</xdr:rowOff>
    </xdr:from>
    <xdr:to>
      <xdr:col>6</xdr:col>
      <xdr:colOff>2200277</xdr:colOff>
      <xdr:row>11</xdr:row>
      <xdr:rowOff>180975</xdr:rowOff>
    </xdr:to>
    <xdr:sp macro="" textlink="">
      <xdr:nvSpPr>
        <xdr:cNvPr id="38" name="Rectangle 20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>
          <a:spLocks noChangeArrowheads="1"/>
        </xdr:cNvSpPr>
      </xdr:nvSpPr>
      <xdr:spPr bwMode="auto">
        <a:xfrm>
          <a:off x="11063358" y="2231246"/>
          <a:ext cx="519044" cy="150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ysClr val="windowText" lastClr="000000"/>
              </a:solidFill>
              <a:latin typeface="MS Sans Serif"/>
            </a:rPr>
            <a:t>LESTE</a:t>
          </a:r>
        </a:p>
      </xdr:txBody>
    </xdr:sp>
    <xdr:clientData/>
  </xdr:twoCellAnchor>
  <xdr:twoCellAnchor>
    <xdr:from>
      <xdr:col>6</xdr:col>
      <xdr:colOff>1333501</xdr:colOff>
      <xdr:row>22</xdr:row>
      <xdr:rowOff>118220</xdr:rowOff>
    </xdr:from>
    <xdr:to>
      <xdr:col>6</xdr:col>
      <xdr:colOff>2181226</xdr:colOff>
      <xdr:row>23</xdr:row>
      <xdr:rowOff>142875</xdr:rowOff>
    </xdr:to>
    <xdr:sp macro="" textlink="">
      <xdr:nvSpPr>
        <xdr:cNvPr id="39" name="Rectangle 2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>
          <a:spLocks noChangeArrowheads="1"/>
        </xdr:cNvSpPr>
      </xdr:nvSpPr>
      <xdr:spPr bwMode="auto">
        <a:xfrm>
          <a:off x="10715626" y="4518770"/>
          <a:ext cx="847725" cy="224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EXTREMO</a:t>
          </a: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 </a:t>
          </a: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SUL</a:t>
          </a: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 </a:t>
          </a:r>
        </a:p>
      </xdr:txBody>
    </xdr:sp>
    <xdr:clientData/>
  </xdr:twoCellAnchor>
  <xdr:twoCellAnchor>
    <xdr:from>
      <xdr:col>6</xdr:col>
      <xdr:colOff>980678</xdr:colOff>
      <xdr:row>9</xdr:row>
      <xdr:rowOff>78482</xdr:rowOff>
    </xdr:from>
    <xdr:to>
      <xdr:col>6</xdr:col>
      <xdr:colOff>1971676</xdr:colOff>
      <xdr:row>10</xdr:row>
      <xdr:rowOff>47625</xdr:rowOff>
    </xdr:to>
    <xdr:sp macro="" textlink="">
      <xdr:nvSpPr>
        <xdr:cNvPr id="40" name="Rectangle 22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>
          <a:spLocks noChangeArrowheads="1"/>
        </xdr:cNvSpPr>
      </xdr:nvSpPr>
      <xdr:spPr bwMode="auto">
        <a:xfrm>
          <a:off x="10362803" y="1878707"/>
          <a:ext cx="990998" cy="1691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CENTRO-LESTE</a:t>
          </a: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 </a:t>
          </a:r>
        </a:p>
      </xdr:txBody>
    </xdr:sp>
    <xdr:clientData/>
  </xdr:twoCellAnchor>
  <xdr:twoCellAnchor>
    <xdr:from>
      <xdr:col>6</xdr:col>
      <xdr:colOff>2946</xdr:colOff>
      <xdr:row>6</xdr:row>
      <xdr:rowOff>190500</xdr:rowOff>
    </xdr:from>
    <xdr:to>
      <xdr:col>6</xdr:col>
      <xdr:colOff>1076325</xdr:colOff>
      <xdr:row>8</xdr:row>
      <xdr:rowOff>95250</xdr:rowOff>
    </xdr:to>
    <xdr:sp macro="" textlink="">
      <xdr:nvSpPr>
        <xdr:cNvPr id="41" name="Rectangle 23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>
          <a:spLocks noChangeArrowheads="1"/>
        </xdr:cNvSpPr>
      </xdr:nvSpPr>
      <xdr:spPr bwMode="auto">
        <a:xfrm>
          <a:off x="9385071" y="1390650"/>
          <a:ext cx="1073379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ctr" rtl="0">
            <a:defRPr sz="1000"/>
          </a:pPr>
          <a:endParaRPr lang="pt-BR" sz="800" b="1" i="0" u="none" strike="noStrike" baseline="0">
            <a:solidFill>
              <a:srgbClr val="000000"/>
            </a:solidFill>
            <a:latin typeface="MS Sans Serif"/>
          </a:endParaRPr>
        </a:p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    CENTRO - NORTE </a:t>
          </a:r>
        </a:p>
      </xdr:txBody>
    </xdr:sp>
    <xdr:clientData/>
  </xdr:twoCellAnchor>
  <xdr:twoCellAnchor editAs="oneCell">
    <xdr:from>
      <xdr:col>5</xdr:col>
      <xdr:colOff>1219200</xdr:colOff>
      <xdr:row>19</xdr:row>
      <xdr:rowOff>76200</xdr:rowOff>
    </xdr:from>
    <xdr:to>
      <xdr:col>6</xdr:col>
      <xdr:colOff>571500</xdr:colOff>
      <xdr:row>25</xdr:row>
      <xdr:rowOff>0</xdr:rowOff>
    </xdr:to>
    <xdr:pic>
      <xdr:nvPicPr>
        <xdr:cNvPr id="4264751" name="Picture 3">
          <a:extLst>
            <a:ext uri="{FF2B5EF4-FFF2-40B4-BE49-F238E27FC236}">
              <a16:creationId xmlns:a16="http://schemas.microsoft.com/office/drawing/2014/main" id="{00000000-0008-0000-0600-00002F13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90125" t="-2" b="85214"/>
        <a:stretch>
          <a:fillRect/>
        </a:stretch>
      </xdr:blipFill>
      <xdr:spPr bwMode="auto">
        <a:xfrm>
          <a:off x="8448675" y="3876675"/>
          <a:ext cx="1504950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400050</xdr:colOff>
      <xdr:row>2</xdr:row>
      <xdr:rowOff>180975</xdr:rowOff>
    </xdr:from>
    <xdr:to>
      <xdr:col>6</xdr:col>
      <xdr:colOff>1054329</xdr:colOff>
      <xdr:row>4</xdr:row>
      <xdr:rowOff>85725</xdr:rowOff>
    </xdr:to>
    <xdr:sp macro="" textlink="">
      <xdr:nvSpPr>
        <xdr:cNvPr id="47" name="Rectangle 23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>
          <a:spLocks noChangeArrowheads="1"/>
        </xdr:cNvSpPr>
      </xdr:nvSpPr>
      <xdr:spPr bwMode="auto">
        <a:xfrm>
          <a:off x="9782175" y="581025"/>
          <a:ext cx="654279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ctr" rtl="0">
            <a:defRPr sz="1000"/>
          </a:pPr>
          <a:endParaRPr lang="pt-BR" sz="800" b="1" i="0" u="none" strike="noStrike" baseline="0">
            <a:solidFill>
              <a:srgbClr val="000000"/>
            </a:solidFill>
            <a:latin typeface="MS Sans Serif"/>
          </a:endParaRPr>
        </a:p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    NORTE </a:t>
          </a:r>
        </a:p>
      </xdr:txBody>
    </xdr:sp>
    <xdr:clientData/>
  </xdr:twoCellAnchor>
  <xdr:twoCellAnchor editAs="oneCell">
    <xdr:from>
      <xdr:col>5</xdr:col>
      <xdr:colOff>66675</xdr:colOff>
      <xdr:row>31</xdr:row>
      <xdr:rowOff>161925</xdr:rowOff>
    </xdr:from>
    <xdr:to>
      <xdr:col>6</xdr:col>
      <xdr:colOff>2457450</xdr:colOff>
      <xdr:row>55</xdr:row>
      <xdr:rowOff>123825</xdr:rowOff>
    </xdr:to>
    <xdr:pic>
      <xdr:nvPicPr>
        <xdr:cNvPr id="4264753" name="Picture 6">
          <a:extLst>
            <a:ext uri="{FF2B5EF4-FFF2-40B4-BE49-F238E27FC236}">
              <a16:creationId xmlns:a16="http://schemas.microsoft.com/office/drawing/2014/main" id="{00000000-0008-0000-0600-00003113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r="52374"/>
        <a:stretch>
          <a:fillRect/>
        </a:stretch>
      </xdr:blipFill>
      <xdr:spPr bwMode="auto">
        <a:xfrm>
          <a:off x="7296150" y="6362700"/>
          <a:ext cx="4543425" cy="476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266700</xdr:colOff>
      <xdr:row>59</xdr:row>
      <xdr:rowOff>28575</xdr:rowOff>
    </xdr:from>
    <xdr:to>
      <xdr:col>6</xdr:col>
      <xdr:colOff>2476500</xdr:colOff>
      <xdr:row>81</xdr:row>
      <xdr:rowOff>180975</xdr:rowOff>
    </xdr:to>
    <xdr:pic>
      <xdr:nvPicPr>
        <xdr:cNvPr id="4264754" name="Imagem 1">
          <a:extLst>
            <a:ext uri="{FF2B5EF4-FFF2-40B4-BE49-F238E27FC236}">
              <a16:creationId xmlns:a16="http://schemas.microsoft.com/office/drawing/2014/main" id="{00000000-0008-0000-0600-00003213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r="53288"/>
        <a:stretch>
          <a:fillRect/>
        </a:stretch>
      </xdr:blipFill>
      <xdr:spPr bwMode="auto">
        <a:xfrm>
          <a:off x="7496175" y="11830050"/>
          <a:ext cx="4362450" cy="455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752475</xdr:colOff>
      <xdr:row>75</xdr:row>
      <xdr:rowOff>38100</xdr:rowOff>
    </xdr:from>
    <xdr:to>
      <xdr:col>6</xdr:col>
      <xdr:colOff>390525</xdr:colOff>
      <xdr:row>81</xdr:row>
      <xdr:rowOff>9525</xdr:rowOff>
    </xdr:to>
    <xdr:pic>
      <xdr:nvPicPr>
        <xdr:cNvPr id="4264755" name="Imagem 2">
          <a:extLst>
            <a:ext uri="{FF2B5EF4-FFF2-40B4-BE49-F238E27FC236}">
              <a16:creationId xmlns:a16="http://schemas.microsoft.com/office/drawing/2014/main" id="{00000000-0008-0000-0600-00003313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87418" t="-2" r="-1184" b="81531"/>
        <a:stretch>
          <a:fillRect/>
        </a:stretch>
      </xdr:blipFill>
      <xdr:spPr bwMode="auto">
        <a:xfrm>
          <a:off x="7981950" y="15039975"/>
          <a:ext cx="17907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6</xdr:col>
      <xdr:colOff>2066925</xdr:colOff>
      <xdr:row>117</xdr:row>
      <xdr:rowOff>171450</xdr:rowOff>
    </xdr:to>
    <xdr:pic>
      <xdr:nvPicPr>
        <xdr:cNvPr id="4264756" name="Imagem 4">
          <a:extLst>
            <a:ext uri="{FF2B5EF4-FFF2-40B4-BE49-F238E27FC236}">
              <a16:creationId xmlns:a16="http://schemas.microsoft.com/office/drawing/2014/main" id="{00000000-0008-0000-0600-00003413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r="52995"/>
        <a:stretch>
          <a:fillRect/>
        </a:stretch>
      </xdr:blipFill>
      <xdr:spPr bwMode="auto">
        <a:xfrm>
          <a:off x="7229475" y="19202400"/>
          <a:ext cx="4219575" cy="437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600075</xdr:colOff>
      <xdr:row>111</xdr:row>
      <xdr:rowOff>47625</xdr:rowOff>
    </xdr:from>
    <xdr:to>
      <xdr:col>5</xdr:col>
      <xdr:colOff>2143125</xdr:colOff>
      <xdr:row>117</xdr:row>
      <xdr:rowOff>57150</xdr:rowOff>
    </xdr:to>
    <xdr:pic>
      <xdr:nvPicPr>
        <xdr:cNvPr id="4264757" name="Imagem 3">
          <a:extLst>
            <a:ext uri="{FF2B5EF4-FFF2-40B4-BE49-F238E27FC236}">
              <a16:creationId xmlns:a16="http://schemas.microsoft.com/office/drawing/2014/main" id="{00000000-0008-0000-0600-00003513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88152" b="80928"/>
        <a:stretch>
          <a:fillRect/>
        </a:stretch>
      </xdr:blipFill>
      <xdr:spPr bwMode="auto">
        <a:xfrm>
          <a:off x="7829550" y="22250400"/>
          <a:ext cx="15430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130</xdr:row>
      <xdr:rowOff>0</xdr:rowOff>
    </xdr:from>
    <xdr:to>
      <xdr:col>6</xdr:col>
      <xdr:colOff>3009900</xdr:colOff>
      <xdr:row>157</xdr:row>
      <xdr:rowOff>9525</xdr:rowOff>
    </xdr:to>
    <xdr:pic>
      <xdr:nvPicPr>
        <xdr:cNvPr id="4264758" name="Picture 37">
          <a:extLst>
            <a:ext uri="{FF2B5EF4-FFF2-40B4-BE49-F238E27FC236}">
              <a16:creationId xmlns:a16="http://schemas.microsoft.com/office/drawing/2014/main" id="{00000000-0008-0000-0600-00003613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 r="52438"/>
        <a:stretch>
          <a:fillRect/>
        </a:stretch>
      </xdr:blipFill>
      <xdr:spPr bwMode="auto">
        <a:xfrm>
          <a:off x="7229475" y="26003250"/>
          <a:ext cx="5162550" cy="5410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657225</xdr:colOff>
      <xdr:row>149</xdr:row>
      <xdr:rowOff>152400</xdr:rowOff>
    </xdr:from>
    <xdr:to>
      <xdr:col>6</xdr:col>
      <xdr:colOff>0</xdr:colOff>
      <xdr:row>155</xdr:row>
      <xdr:rowOff>57150</xdr:rowOff>
    </xdr:to>
    <xdr:pic>
      <xdr:nvPicPr>
        <xdr:cNvPr id="4264759" name="Picture 38">
          <a:extLst>
            <a:ext uri="{FF2B5EF4-FFF2-40B4-BE49-F238E27FC236}">
              <a16:creationId xmlns:a16="http://schemas.microsoft.com/office/drawing/2014/main" id="{00000000-0008-0000-0600-00003713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 l="90187" b="85464"/>
        <a:stretch>
          <a:fillRect/>
        </a:stretch>
      </xdr:blipFill>
      <xdr:spPr bwMode="auto">
        <a:xfrm>
          <a:off x="7886700" y="29956125"/>
          <a:ext cx="1495425" cy="1104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172</xdr:row>
      <xdr:rowOff>0</xdr:rowOff>
    </xdr:from>
    <xdr:to>
      <xdr:col>6</xdr:col>
      <xdr:colOff>3619500</xdr:colOff>
      <xdr:row>202</xdr:row>
      <xdr:rowOff>38100</xdr:rowOff>
    </xdr:to>
    <xdr:pic>
      <xdr:nvPicPr>
        <xdr:cNvPr id="4264760" name="Picture 39">
          <a:extLst>
            <a:ext uri="{FF2B5EF4-FFF2-40B4-BE49-F238E27FC236}">
              <a16:creationId xmlns:a16="http://schemas.microsoft.com/office/drawing/2014/main" id="{00000000-0008-0000-0600-00003813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 r="52312"/>
        <a:stretch>
          <a:fillRect/>
        </a:stretch>
      </xdr:blipFill>
      <xdr:spPr bwMode="auto">
        <a:xfrm>
          <a:off x="7229475" y="34404300"/>
          <a:ext cx="5772150" cy="6038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1089409</xdr:colOff>
      <xdr:row>44</xdr:row>
      <xdr:rowOff>57491</xdr:rowOff>
    </xdr:from>
    <xdr:to>
      <xdr:col>6</xdr:col>
      <xdr:colOff>1382582</xdr:colOff>
      <xdr:row>45</xdr:row>
      <xdr:rowOff>16768</xdr:rowOff>
    </xdr:to>
    <xdr:sp macro="" textlink="">
      <xdr:nvSpPr>
        <xdr:cNvPr id="71" name="Rectangle 15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>
          <a:spLocks noChangeArrowheads="1"/>
        </xdr:cNvSpPr>
      </xdr:nvSpPr>
      <xdr:spPr bwMode="auto">
        <a:xfrm>
          <a:off x="10471534" y="8858591"/>
          <a:ext cx="293173" cy="159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SUL</a:t>
          </a:r>
        </a:p>
      </xdr:txBody>
    </xdr:sp>
    <xdr:clientData/>
  </xdr:twoCellAnchor>
  <xdr:twoCellAnchor>
    <xdr:from>
      <xdr:col>5</xdr:col>
      <xdr:colOff>2019300</xdr:colOff>
      <xdr:row>44</xdr:row>
      <xdr:rowOff>161451</xdr:rowOff>
    </xdr:from>
    <xdr:to>
      <xdr:col>6</xdr:col>
      <xdr:colOff>477707</xdr:colOff>
      <xdr:row>45</xdr:row>
      <xdr:rowOff>197743</xdr:rowOff>
    </xdr:to>
    <xdr:sp macro="" textlink="">
      <xdr:nvSpPr>
        <xdr:cNvPr id="72" name="Rectangle 16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>
          <a:spLocks noChangeArrowheads="1"/>
        </xdr:cNvSpPr>
      </xdr:nvSpPr>
      <xdr:spPr bwMode="auto">
        <a:xfrm>
          <a:off x="9248775" y="8962551"/>
          <a:ext cx="611057" cy="236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SUDOESTE</a:t>
          </a: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 </a:t>
          </a:r>
        </a:p>
      </xdr:txBody>
    </xdr:sp>
    <xdr:clientData/>
  </xdr:twoCellAnchor>
  <xdr:twoCellAnchor>
    <xdr:from>
      <xdr:col>6</xdr:col>
      <xdr:colOff>1587439</xdr:colOff>
      <xdr:row>41</xdr:row>
      <xdr:rowOff>114414</xdr:rowOff>
    </xdr:from>
    <xdr:to>
      <xdr:col>6</xdr:col>
      <xdr:colOff>2106483</xdr:colOff>
      <xdr:row>42</xdr:row>
      <xdr:rowOff>64393</xdr:rowOff>
    </xdr:to>
    <xdr:sp macro="" textlink="">
      <xdr:nvSpPr>
        <xdr:cNvPr id="73" name="Rectangle 20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>
          <a:spLocks noChangeArrowheads="1"/>
        </xdr:cNvSpPr>
      </xdr:nvSpPr>
      <xdr:spPr bwMode="auto">
        <a:xfrm>
          <a:off x="10969564" y="8315439"/>
          <a:ext cx="519044" cy="150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ysClr val="windowText" lastClr="000000"/>
              </a:solidFill>
              <a:latin typeface="MS Sans Serif"/>
            </a:rPr>
            <a:t>LESTE</a:t>
          </a:r>
        </a:p>
      </xdr:txBody>
    </xdr:sp>
    <xdr:clientData/>
  </xdr:twoCellAnchor>
  <xdr:twoCellAnchor>
    <xdr:from>
      <xdr:col>6</xdr:col>
      <xdr:colOff>982532</xdr:colOff>
      <xdr:row>51</xdr:row>
      <xdr:rowOff>144513</xdr:rowOff>
    </xdr:from>
    <xdr:to>
      <xdr:col>6</xdr:col>
      <xdr:colOff>1830257</xdr:colOff>
      <xdr:row>52</xdr:row>
      <xdr:rowOff>169168</xdr:rowOff>
    </xdr:to>
    <xdr:sp macro="" textlink="">
      <xdr:nvSpPr>
        <xdr:cNvPr id="74" name="Rectangle 21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>
          <a:spLocks noChangeArrowheads="1"/>
        </xdr:cNvSpPr>
      </xdr:nvSpPr>
      <xdr:spPr bwMode="auto">
        <a:xfrm>
          <a:off x="10364657" y="10345788"/>
          <a:ext cx="847725" cy="224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EXTREMO</a:t>
          </a: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 </a:t>
          </a: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SUL</a:t>
          </a: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 </a:t>
          </a:r>
        </a:p>
      </xdr:txBody>
    </xdr:sp>
    <xdr:clientData/>
  </xdr:twoCellAnchor>
  <xdr:twoCellAnchor>
    <xdr:from>
      <xdr:col>6</xdr:col>
      <xdr:colOff>629709</xdr:colOff>
      <xdr:row>40</xdr:row>
      <xdr:rowOff>66675</xdr:rowOff>
    </xdr:from>
    <xdr:to>
      <xdr:col>6</xdr:col>
      <xdr:colOff>1620707</xdr:colOff>
      <xdr:row>41</xdr:row>
      <xdr:rowOff>35818</xdr:rowOff>
    </xdr:to>
    <xdr:sp macro="" textlink="">
      <xdr:nvSpPr>
        <xdr:cNvPr id="75" name="Rectangle 22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>
          <a:spLocks noChangeArrowheads="1"/>
        </xdr:cNvSpPr>
      </xdr:nvSpPr>
      <xdr:spPr bwMode="auto">
        <a:xfrm>
          <a:off x="10011834" y="8067675"/>
          <a:ext cx="990998" cy="1691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CENTRO-LESTE</a:t>
          </a: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 </a:t>
          </a:r>
        </a:p>
      </xdr:txBody>
    </xdr:sp>
    <xdr:clientData/>
  </xdr:twoCellAnchor>
  <xdr:twoCellAnchor>
    <xdr:from>
      <xdr:col>5</xdr:col>
      <xdr:colOff>742950</xdr:colOff>
      <xdr:row>40</xdr:row>
      <xdr:rowOff>106270</xdr:rowOff>
    </xdr:from>
    <xdr:to>
      <xdr:col>5</xdr:col>
      <xdr:colOff>1476375</xdr:colOff>
      <xdr:row>41</xdr:row>
      <xdr:rowOff>152400</xdr:rowOff>
    </xdr:to>
    <xdr:sp macro="" textlink="">
      <xdr:nvSpPr>
        <xdr:cNvPr id="76" name="Rectangle 17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>
          <a:spLocks noChangeArrowheads="1"/>
        </xdr:cNvSpPr>
      </xdr:nvSpPr>
      <xdr:spPr bwMode="auto">
        <a:xfrm>
          <a:off x="7972425" y="8107270"/>
          <a:ext cx="733425" cy="246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OESTE</a:t>
          </a:r>
        </a:p>
      </xdr:txBody>
    </xdr:sp>
    <xdr:clientData/>
  </xdr:twoCellAnchor>
  <xdr:twoCellAnchor>
    <xdr:from>
      <xdr:col>6</xdr:col>
      <xdr:colOff>1543049</xdr:colOff>
      <xdr:row>37</xdr:row>
      <xdr:rowOff>142875</xdr:rowOff>
    </xdr:from>
    <xdr:to>
      <xdr:col>6</xdr:col>
      <xdr:colOff>2438401</xdr:colOff>
      <xdr:row>38</xdr:row>
      <xdr:rowOff>200024</xdr:rowOff>
    </xdr:to>
    <xdr:sp macro="" textlink="">
      <xdr:nvSpPr>
        <xdr:cNvPr id="77" name="Rectangle 19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SpPr>
          <a:spLocks noChangeArrowheads="1"/>
        </xdr:cNvSpPr>
      </xdr:nvSpPr>
      <xdr:spPr bwMode="auto">
        <a:xfrm>
          <a:off x="10925174" y="7543800"/>
          <a:ext cx="895352" cy="257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l" rtl="0">
            <a:defRPr sz="1000"/>
          </a:pPr>
          <a:endParaRPr lang="pt-BR" sz="800" b="1" i="0" u="none" strike="noStrike" baseline="0">
            <a:solidFill>
              <a:srgbClr val="000000"/>
            </a:solidFill>
            <a:latin typeface="MS Sans Serif"/>
          </a:endParaRPr>
        </a:p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        NORDESTE</a:t>
          </a:r>
        </a:p>
      </xdr:txBody>
    </xdr:sp>
    <xdr:clientData/>
  </xdr:twoCellAnchor>
  <xdr:twoCellAnchor>
    <xdr:from>
      <xdr:col>6</xdr:col>
      <xdr:colOff>409574</xdr:colOff>
      <xdr:row>34</xdr:row>
      <xdr:rowOff>47625</xdr:rowOff>
    </xdr:from>
    <xdr:to>
      <xdr:col>6</xdr:col>
      <xdr:colOff>1063853</xdr:colOff>
      <xdr:row>35</xdr:row>
      <xdr:rowOff>152400</xdr:rowOff>
    </xdr:to>
    <xdr:sp macro="" textlink="">
      <xdr:nvSpPr>
        <xdr:cNvPr id="78" name="Rectangle 23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>
          <a:spLocks noChangeArrowheads="1"/>
        </xdr:cNvSpPr>
      </xdr:nvSpPr>
      <xdr:spPr bwMode="auto">
        <a:xfrm>
          <a:off x="9791699" y="6848475"/>
          <a:ext cx="654279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ctr" rtl="0">
            <a:defRPr sz="1000"/>
          </a:pPr>
          <a:endParaRPr lang="pt-BR" sz="800" b="1" i="0" u="none" strike="noStrike" baseline="0">
            <a:solidFill>
              <a:srgbClr val="000000"/>
            </a:solidFill>
            <a:latin typeface="MS Sans Serif"/>
          </a:endParaRPr>
        </a:p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    NORTE </a:t>
          </a:r>
        </a:p>
      </xdr:txBody>
    </xdr:sp>
    <xdr:clientData/>
  </xdr:twoCellAnchor>
  <xdr:twoCellAnchor>
    <xdr:from>
      <xdr:col>5</xdr:col>
      <xdr:colOff>2028825</xdr:colOff>
      <xdr:row>37</xdr:row>
      <xdr:rowOff>142875</xdr:rowOff>
    </xdr:from>
    <xdr:to>
      <xdr:col>6</xdr:col>
      <xdr:colOff>949554</xdr:colOff>
      <xdr:row>39</xdr:row>
      <xdr:rowOff>47625</xdr:rowOff>
    </xdr:to>
    <xdr:sp macro="" textlink="">
      <xdr:nvSpPr>
        <xdr:cNvPr id="83" name="Rectangle 23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>
          <a:spLocks noChangeArrowheads="1"/>
        </xdr:cNvSpPr>
      </xdr:nvSpPr>
      <xdr:spPr bwMode="auto">
        <a:xfrm>
          <a:off x="9258300" y="7543800"/>
          <a:ext cx="1073379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ctr" rtl="0">
            <a:defRPr sz="1000"/>
          </a:pPr>
          <a:endParaRPr lang="pt-BR" sz="800" b="1" i="0" u="none" strike="noStrike" baseline="0">
            <a:solidFill>
              <a:srgbClr val="000000"/>
            </a:solidFill>
            <a:latin typeface="MS Sans Serif"/>
          </a:endParaRPr>
        </a:p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MS Sans Serif"/>
            </a:rPr>
            <a:t>    CENTRO - NORTE </a:t>
          </a:r>
        </a:p>
      </xdr:txBody>
    </xdr:sp>
    <xdr:clientData/>
  </xdr:twoCellAnchor>
  <xdr:twoCellAnchor editAs="oneCell">
    <xdr:from>
      <xdr:col>5</xdr:col>
      <xdr:colOff>790575</xdr:colOff>
      <xdr:row>48</xdr:row>
      <xdr:rowOff>190500</xdr:rowOff>
    </xdr:from>
    <xdr:to>
      <xdr:col>6</xdr:col>
      <xdr:colOff>171450</xdr:colOff>
      <xdr:row>54</xdr:row>
      <xdr:rowOff>104775</xdr:rowOff>
    </xdr:to>
    <xdr:pic>
      <xdr:nvPicPr>
        <xdr:cNvPr id="4264770" name="Imagem 83">
          <a:extLst>
            <a:ext uri="{FF2B5EF4-FFF2-40B4-BE49-F238E27FC236}">
              <a16:creationId xmlns:a16="http://schemas.microsoft.com/office/drawing/2014/main" id="{00000000-0008-0000-0600-00004213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 l="88225" b="82430"/>
        <a:stretch>
          <a:fillRect/>
        </a:stretch>
      </xdr:blipFill>
      <xdr:spPr bwMode="auto">
        <a:xfrm>
          <a:off x="8020050" y="9791700"/>
          <a:ext cx="15335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561975</xdr:colOff>
      <xdr:row>144</xdr:row>
      <xdr:rowOff>161925</xdr:rowOff>
    </xdr:from>
    <xdr:to>
      <xdr:col>18</xdr:col>
      <xdr:colOff>409575</xdr:colOff>
      <xdr:row>168</xdr:row>
      <xdr:rowOff>123825</xdr:rowOff>
    </xdr:to>
    <xdr:graphicFrame macro="">
      <xdr:nvGraphicFramePr>
        <xdr:cNvPr id="24264" name="Gráfico 3">
          <a:extLst>
            <a:ext uri="{FF2B5EF4-FFF2-40B4-BE49-F238E27FC236}">
              <a16:creationId xmlns:a16="http://schemas.microsoft.com/office/drawing/2014/main" id="{00000000-0008-0000-0A00-0000C85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GCESAT/COVID19/CADERNO/BA_Bahia_SCRIPT_COVID19_DEZ21_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es_CovidRT"/>
      <sheetName val="Informacoes Gerais"/>
      <sheetName val="Mapas_NGeo"/>
      <sheetName val="CNAE_CBO_Sexo"/>
      <sheetName val="Dados_RT"/>
      <sheetName val="NGeo"/>
      <sheetName val="CNAE_CBO_Outras"/>
      <sheetName val="FUNCAO MAIOR (2)"/>
      <sheetName val="FUNCAO MAIOR"/>
      <sheetName val="Mapas_PROV"/>
      <sheetName val="Sets"/>
    </sheetNames>
    <sheetDataSet>
      <sheetData sheetId="0"/>
      <sheetData sheetId="1"/>
      <sheetData sheetId="2"/>
      <sheetData sheetId="3"/>
      <sheetData sheetId="4"/>
      <sheetData sheetId="5">
        <row r="469">
          <cell r="B469" t="str">
            <v xml:space="preserve"> Casos Confirmados de COVID19 Relacionados ao Trabalho</v>
          </cell>
          <cell r="G469" t="str">
            <v xml:space="preserve"> Casos Confirmados de COVID19 Relacionados ao Trabalho</v>
          </cell>
        </row>
        <row r="470">
          <cell r="B470" t="str">
            <v>Investigações por  Mun Not</v>
          </cell>
          <cell r="G470" t="str">
            <v>Investigações por NRS Reg Saúde Mun Res</v>
          </cell>
        </row>
        <row r="471">
          <cell r="B471" t="str">
            <v>Período:2020-2021</v>
          </cell>
          <cell r="G471" t="str">
            <v>Período:2020-2021</v>
          </cell>
        </row>
        <row r="472">
          <cell r="B472" t="str">
            <v>Mun US Noti BA</v>
          </cell>
          <cell r="C472" t="str">
            <v>Investigações</v>
          </cell>
          <cell r="D472" t="str">
            <v>%</v>
          </cell>
          <cell r="G472" t="str">
            <v>Mun Resid BA</v>
          </cell>
          <cell r="H472" t="str">
            <v>Investigações</v>
          </cell>
          <cell r="I472" t="str">
            <v>%</v>
          </cell>
        </row>
        <row r="473">
          <cell r="B473" t="str">
            <v>292740 Salvador</v>
          </cell>
          <cell r="C473">
            <v>2977</v>
          </cell>
          <cell r="D473">
            <v>35.559006211180126</v>
          </cell>
          <cell r="G473" t="str">
            <v>292740 Salvador</v>
          </cell>
          <cell r="H473">
            <v>2933</v>
          </cell>
          <cell r="I473">
            <v>35.129955683315366</v>
          </cell>
        </row>
        <row r="474">
          <cell r="B474" t="str">
            <v>291480 Itabuna</v>
          </cell>
          <cell r="C474">
            <v>627</v>
          </cell>
          <cell r="D474">
            <v>7.4892498805542287</v>
          </cell>
          <cell r="G474" t="str">
            <v>291480 Itabuna</v>
          </cell>
          <cell r="H474">
            <v>601</v>
          </cell>
          <cell r="I474">
            <v>7.1984668822613482</v>
          </cell>
        </row>
        <row r="475">
          <cell r="B475" t="str">
            <v>293070 Simões Filho</v>
          </cell>
          <cell r="C475">
            <v>218</v>
          </cell>
          <cell r="D475">
            <v>2.6039178213091256</v>
          </cell>
          <cell r="G475" t="str">
            <v>291080 Feira de Santana</v>
          </cell>
          <cell r="H475">
            <v>219</v>
          </cell>
          <cell r="I475">
            <v>2.6230686309737692</v>
          </cell>
        </row>
        <row r="476">
          <cell r="B476" t="str">
            <v>290840 Conceição do Coité</v>
          </cell>
          <cell r="C476">
            <v>216</v>
          </cell>
          <cell r="D476">
            <v>2.5800286669851888</v>
          </cell>
          <cell r="G476" t="str">
            <v>293070 Simões Filho</v>
          </cell>
          <cell r="H476">
            <v>216</v>
          </cell>
          <cell r="I476">
            <v>2.5871361839741285</v>
          </cell>
        </row>
        <row r="477">
          <cell r="B477" t="str">
            <v>292870 Santo Antônio de Jesus</v>
          </cell>
          <cell r="C477">
            <v>198</v>
          </cell>
          <cell r="D477">
            <v>2.3650262780697564</v>
          </cell>
          <cell r="G477" t="str">
            <v>290840 Conceição do Coité</v>
          </cell>
          <cell r="H477">
            <v>214</v>
          </cell>
          <cell r="I477">
            <v>2.5631812193077015</v>
          </cell>
        </row>
        <row r="478">
          <cell r="B478" t="str">
            <v>291080 Feira de Santana</v>
          </cell>
          <cell r="C478">
            <v>194</v>
          </cell>
          <cell r="D478">
            <v>2.3172479694218824</v>
          </cell>
          <cell r="G478" t="str">
            <v>292870 Santo Antônio de Jesus</v>
          </cell>
          <cell r="H478">
            <v>160</v>
          </cell>
          <cell r="I478">
            <v>1.9163971733141694</v>
          </cell>
        </row>
        <row r="479">
          <cell r="B479" t="str">
            <v>290320 Barreiras</v>
          </cell>
          <cell r="C479">
            <v>152</v>
          </cell>
          <cell r="D479">
            <v>1.8155757286192069</v>
          </cell>
          <cell r="G479" t="str">
            <v>290320 Barreiras</v>
          </cell>
          <cell r="H479">
            <v>159</v>
          </cell>
          <cell r="I479">
            <v>1.9044196909809559</v>
          </cell>
        </row>
        <row r="480">
          <cell r="B480" t="str">
            <v>291390 Ipiaú</v>
          </cell>
          <cell r="C480">
            <v>151</v>
          </cell>
          <cell r="D480">
            <v>1.8036311514572385</v>
          </cell>
          <cell r="G480" t="str">
            <v>293330 Vitória da Conquista</v>
          </cell>
          <cell r="H480">
            <v>136</v>
          </cell>
          <cell r="I480">
            <v>1.6289375973170439</v>
          </cell>
        </row>
        <row r="481">
          <cell r="B481" t="str">
            <v>293330 Vitória da Conquista</v>
          </cell>
          <cell r="C481">
            <v>138</v>
          </cell>
          <cell r="D481">
            <v>1.6483516483516483</v>
          </cell>
          <cell r="G481" t="str">
            <v>291280 Ibirapuã</v>
          </cell>
          <cell r="H481">
            <v>130</v>
          </cell>
          <cell r="I481">
            <v>1.5570727033177627</v>
          </cell>
        </row>
        <row r="482">
          <cell r="B482" t="str">
            <v>291280 Ibirapuã</v>
          </cell>
          <cell r="C482">
            <v>131</v>
          </cell>
          <cell r="D482">
            <v>1.5647396082178691</v>
          </cell>
          <cell r="G482" t="str">
            <v>291390 Ipiaú</v>
          </cell>
          <cell r="H482">
            <v>113</v>
          </cell>
          <cell r="I482">
            <v>1.3534555036531322</v>
          </cell>
        </row>
        <row r="483">
          <cell r="B483" t="str">
            <v>292400 Paulo Afonso</v>
          </cell>
          <cell r="C483">
            <v>107</v>
          </cell>
          <cell r="D483">
            <v>1.2780697563306258</v>
          </cell>
          <cell r="G483" t="str">
            <v>292400 Paulo Afonso</v>
          </cell>
          <cell r="H483">
            <v>112</v>
          </cell>
          <cell r="I483">
            <v>1.3414780213199184</v>
          </cell>
        </row>
        <row r="484">
          <cell r="B484" t="str">
            <v>291470 Itaberaba</v>
          </cell>
          <cell r="C484">
            <v>106</v>
          </cell>
          <cell r="D484">
            <v>1.2661251791686574</v>
          </cell>
          <cell r="G484" t="str">
            <v>292110 Medeiros Neto</v>
          </cell>
          <cell r="H484">
            <v>108</v>
          </cell>
          <cell r="I484">
            <v>1.2935680919870642</v>
          </cell>
        </row>
        <row r="485">
          <cell r="B485" t="str">
            <v>292110 Medeiros Neto</v>
          </cell>
          <cell r="C485">
            <v>106</v>
          </cell>
          <cell r="D485">
            <v>1.2661251791686574</v>
          </cell>
          <cell r="G485" t="str">
            <v>291470 Itaberaba</v>
          </cell>
          <cell r="H485">
            <v>107</v>
          </cell>
          <cell r="I485">
            <v>1.2815906096538507</v>
          </cell>
        </row>
        <row r="486">
          <cell r="B486" t="str">
            <v>290160 Antas</v>
          </cell>
          <cell r="C486">
            <v>94</v>
          </cell>
          <cell r="D486">
            <v>1.1227902532250358</v>
          </cell>
          <cell r="G486" t="str">
            <v>290070 Alagoinhas</v>
          </cell>
          <cell r="H486">
            <v>97</v>
          </cell>
          <cell r="I486">
            <v>1.1618157863217151</v>
          </cell>
        </row>
        <row r="487">
          <cell r="B487" t="str">
            <v>290070 Alagoinhas</v>
          </cell>
          <cell r="C487">
            <v>92</v>
          </cell>
          <cell r="D487">
            <v>1.098901098901099</v>
          </cell>
          <cell r="G487" t="str">
            <v>290160 Antas</v>
          </cell>
          <cell r="H487">
            <v>92</v>
          </cell>
          <cell r="I487">
            <v>1.1019283746556474</v>
          </cell>
        </row>
        <row r="488">
          <cell r="B488" t="str">
            <v>291800 Jequié</v>
          </cell>
          <cell r="C488">
            <v>78</v>
          </cell>
          <cell r="D488">
            <v>0.93167701863354035</v>
          </cell>
          <cell r="G488" t="str">
            <v>291800 Jequié</v>
          </cell>
          <cell r="H488">
            <v>83</v>
          </cell>
          <cell r="I488">
            <v>0.99413103365672539</v>
          </cell>
        </row>
        <row r="489">
          <cell r="B489" t="str">
            <v>291190 Iaçu</v>
          </cell>
          <cell r="C489">
            <v>75</v>
          </cell>
          <cell r="D489">
            <v>0.89584328714763495</v>
          </cell>
          <cell r="G489" t="str">
            <v>293135 Teixeira de Freitas</v>
          </cell>
          <cell r="H489">
            <v>77</v>
          </cell>
          <cell r="I489">
            <v>0.92226613965744397</v>
          </cell>
        </row>
        <row r="490">
          <cell r="B490" t="str">
            <v>293135 Teixeira de Freitas</v>
          </cell>
          <cell r="C490">
            <v>75</v>
          </cell>
          <cell r="D490">
            <v>0.89584328714763495</v>
          </cell>
          <cell r="G490" t="str">
            <v>291190 Iaçu</v>
          </cell>
          <cell r="H490">
            <v>76</v>
          </cell>
          <cell r="I490">
            <v>0.91028865732423048</v>
          </cell>
        </row>
        <row r="491">
          <cell r="B491" t="str">
            <v>291100 Floresta Azul</v>
          </cell>
          <cell r="C491">
            <v>64</v>
          </cell>
          <cell r="D491">
            <v>0.76445293836598183</v>
          </cell>
          <cell r="G491" t="str">
            <v>290470 Buerarema</v>
          </cell>
          <cell r="H491">
            <v>62</v>
          </cell>
          <cell r="I491">
            <v>0.74260390465924064</v>
          </cell>
        </row>
        <row r="492">
          <cell r="B492" t="str">
            <v>290470 Buerarema</v>
          </cell>
          <cell r="C492">
            <v>61</v>
          </cell>
          <cell r="D492">
            <v>0.72861920688007642</v>
          </cell>
          <cell r="G492" t="str">
            <v>291100 Floresta Azul</v>
          </cell>
          <cell r="H492">
            <v>62</v>
          </cell>
          <cell r="I492">
            <v>0.74260390465924064</v>
          </cell>
        </row>
        <row r="493">
          <cell r="B493" t="str">
            <v>292700 Rio Real</v>
          </cell>
          <cell r="C493">
            <v>59</v>
          </cell>
          <cell r="D493">
            <v>0.70473005255613952</v>
          </cell>
          <cell r="G493" t="str">
            <v>292700 Rio Real</v>
          </cell>
          <cell r="H493">
            <v>58</v>
          </cell>
          <cell r="I493">
            <v>0.69469397532638644</v>
          </cell>
        </row>
        <row r="494">
          <cell r="B494" t="str">
            <v>291120 Gandu</v>
          </cell>
          <cell r="C494">
            <v>57</v>
          </cell>
          <cell r="D494">
            <v>0.68084089823220262</v>
          </cell>
          <cell r="G494" t="str">
            <v>291120 Gandu</v>
          </cell>
          <cell r="H494">
            <v>57</v>
          </cell>
          <cell r="I494">
            <v>0.68271649299317283</v>
          </cell>
        </row>
        <row r="495">
          <cell r="B495" t="str">
            <v>292890 São Desidério</v>
          </cell>
          <cell r="C495">
            <v>56</v>
          </cell>
          <cell r="D495">
            <v>0.66889632107023411</v>
          </cell>
          <cell r="G495" t="str">
            <v>291270 Ibirapitanga</v>
          </cell>
          <cell r="H495">
            <v>55</v>
          </cell>
          <cell r="I495">
            <v>0.65876152832674573</v>
          </cell>
        </row>
        <row r="496">
          <cell r="B496" t="str">
            <v>293170 Terra Nova</v>
          </cell>
          <cell r="C496">
            <v>56</v>
          </cell>
          <cell r="D496">
            <v>0.66889632107023411</v>
          </cell>
          <cell r="G496" t="str">
            <v>292050 Maracás</v>
          </cell>
          <cell r="H496">
            <v>54</v>
          </cell>
          <cell r="I496">
            <v>0.64678404599353212</v>
          </cell>
        </row>
        <row r="497">
          <cell r="B497" t="str">
            <v>291270 Ibirapitanga</v>
          </cell>
          <cell r="C497">
            <v>54</v>
          </cell>
          <cell r="D497">
            <v>0.64500716674629721</v>
          </cell>
          <cell r="G497" t="str">
            <v>291440 Iraquara</v>
          </cell>
          <cell r="H497">
            <v>53</v>
          </cell>
          <cell r="I497">
            <v>0.63480656366031862</v>
          </cell>
        </row>
        <row r="498">
          <cell r="B498" t="str">
            <v>291620 Itapé</v>
          </cell>
          <cell r="C498">
            <v>54</v>
          </cell>
          <cell r="D498">
            <v>0.64500716674629721</v>
          </cell>
          <cell r="G498" t="str">
            <v>292805 Santa Luzia</v>
          </cell>
          <cell r="H498">
            <v>53</v>
          </cell>
          <cell r="I498">
            <v>0.63480656366031862</v>
          </cell>
        </row>
        <row r="499">
          <cell r="B499" t="str">
            <v>292050 Maracás</v>
          </cell>
          <cell r="C499">
            <v>54</v>
          </cell>
          <cell r="D499">
            <v>0.64500716674629721</v>
          </cell>
          <cell r="G499" t="str">
            <v>291360 Ilhéus</v>
          </cell>
          <cell r="H499">
            <v>52</v>
          </cell>
          <cell r="I499">
            <v>0.62282908132710502</v>
          </cell>
        </row>
        <row r="500">
          <cell r="B500" t="str">
            <v>291440 Iraquara</v>
          </cell>
          <cell r="C500">
            <v>53</v>
          </cell>
          <cell r="D500">
            <v>0.63306258958432871</v>
          </cell>
          <cell r="G500" t="str">
            <v>292170 Morro do Chapéu</v>
          </cell>
          <cell r="H500">
            <v>52</v>
          </cell>
          <cell r="I500">
            <v>0.62282908132710502</v>
          </cell>
        </row>
        <row r="501">
          <cell r="B501" t="str">
            <v>292805 Santa Luzia</v>
          </cell>
          <cell r="C501">
            <v>53</v>
          </cell>
          <cell r="D501">
            <v>0.63306258958432871</v>
          </cell>
          <cell r="G501" t="str">
            <v>291620 Itapé</v>
          </cell>
          <cell r="H501">
            <v>50</v>
          </cell>
          <cell r="I501">
            <v>0.59887411666067791</v>
          </cell>
        </row>
        <row r="502">
          <cell r="B502" t="str">
            <v>292170 Morro do Chapéu</v>
          </cell>
          <cell r="C502">
            <v>52</v>
          </cell>
          <cell r="D502">
            <v>0.6211180124223602</v>
          </cell>
          <cell r="G502" t="str">
            <v>293170 Terra Nova</v>
          </cell>
          <cell r="H502">
            <v>49</v>
          </cell>
          <cell r="I502">
            <v>0.58689663432746442</v>
          </cell>
        </row>
        <row r="503">
          <cell r="B503" t="str">
            <v>292240 Mutuípe</v>
          </cell>
          <cell r="C503">
            <v>46</v>
          </cell>
          <cell r="D503">
            <v>0.5494505494505495</v>
          </cell>
          <cell r="G503" t="str">
            <v>292240 Mutuípe</v>
          </cell>
          <cell r="H503">
            <v>45</v>
          </cell>
          <cell r="I503">
            <v>0.5389867049946101</v>
          </cell>
        </row>
        <row r="504">
          <cell r="B504" t="str">
            <v>291150 Gongogi</v>
          </cell>
          <cell r="C504">
            <v>42</v>
          </cell>
          <cell r="D504">
            <v>0.50167224080267558</v>
          </cell>
          <cell r="G504" t="str">
            <v>291750 Jacobina</v>
          </cell>
          <cell r="H504">
            <v>42</v>
          </cell>
          <cell r="I504">
            <v>0.5030542579949695</v>
          </cell>
        </row>
        <row r="505">
          <cell r="B505" t="str">
            <v>291750 Jacobina</v>
          </cell>
          <cell r="C505">
            <v>42</v>
          </cell>
          <cell r="D505">
            <v>0.50167224080267558</v>
          </cell>
          <cell r="G505" t="str">
            <v>292720 Ruy Barbosa</v>
          </cell>
          <cell r="H505">
            <v>42</v>
          </cell>
          <cell r="I505">
            <v>0.5030542579949695</v>
          </cell>
        </row>
        <row r="506">
          <cell r="B506" t="str">
            <v>292720 Ruy Barbosa</v>
          </cell>
          <cell r="C506">
            <v>42</v>
          </cell>
          <cell r="D506">
            <v>0.50167224080267558</v>
          </cell>
          <cell r="G506" t="str">
            <v>291820 Jiquiriçá</v>
          </cell>
          <cell r="H506">
            <v>41</v>
          </cell>
          <cell r="I506">
            <v>0.49107677566175589</v>
          </cell>
        </row>
        <row r="507">
          <cell r="B507" t="str">
            <v>291820 Jiquiriçá</v>
          </cell>
          <cell r="C507">
            <v>41</v>
          </cell>
          <cell r="D507">
            <v>0.48972766364070713</v>
          </cell>
          <cell r="G507" t="str">
            <v>290405 Bonito</v>
          </cell>
          <cell r="H507">
            <v>40</v>
          </cell>
          <cell r="I507">
            <v>0.47909929332854234</v>
          </cell>
        </row>
        <row r="508">
          <cell r="B508" t="str">
            <v>290405 Bonito</v>
          </cell>
          <cell r="C508">
            <v>40</v>
          </cell>
          <cell r="D508">
            <v>0.47778308647873863</v>
          </cell>
          <cell r="G508" t="str">
            <v>290550 Caldeirão Grande</v>
          </cell>
          <cell r="H508">
            <v>39</v>
          </cell>
          <cell r="I508">
            <v>0.46712181099532879</v>
          </cell>
        </row>
        <row r="509">
          <cell r="B509" t="str">
            <v>290550 Caldeirão Grande</v>
          </cell>
          <cell r="C509">
            <v>39</v>
          </cell>
          <cell r="D509">
            <v>0.46583850931677018</v>
          </cell>
          <cell r="G509" t="str">
            <v>292925 São Gabriel</v>
          </cell>
          <cell r="H509">
            <v>39</v>
          </cell>
          <cell r="I509">
            <v>0.46712181099532879</v>
          </cell>
        </row>
        <row r="510">
          <cell r="B510" t="str">
            <v>292010 Mairi</v>
          </cell>
          <cell r="C510">
            <v>39</v>
          </cell>
          <cell r="D510">
            <v>0.46583850931677018</v>
          </cell>
          <cell r="G510" t="str">
            <v>291150 Gongogi</v>
          </cell>
          <cell r="H510">
            <v>38</v>
          </cell>
          <cell r="I510">
            <v>0.45514432866211524</v>
          </cell>
        </row>
        <row r="511">
          <cell r="B511" t="str">
            <v>292925 São Gabriel</v>
          </cell>
          <cell r="C511">
            <v>39</v>
          </cell>
          <cell r="D511">
            <v>0.46583850931677018</v>
          </cell>
          <cell r="G511" t="str">
            <v>292010 Mairi</v>
          </cell>
          <cell r="H511">
            <v>38</v>
          </cell>
          <cell r="I511">
            <v>0.45514432866211524</v>
          </cell>
        </row>
        <row r="512">
          <cell r="B512" t="str">
            <v>290020 Abaré</v>
          </cell>
          <cell r="C512">
            <v>37</v>
          </cell>
          <cell r="D512">
            <v>0.44194935499283328</v>
          </cell>
          <cell r="G512" t="str">
            <v>290020 Abaré</v>
          </cell>
          <cell r="H512">
            <v>37</v>
          </cell>
          <cell r="I512">
            <v>0.44316684632890169</v>
          </cell>
        </row>
        <row r="513">
          <cell r="B513" t="str">
            <v>291360 Ilhéus</v>
          </cell>
          <cell r="C513">
            <v>36</v>
          </cell>
          <cell r="D513">
            <v>0.43000477783086477</v>
          </cell>
          <cell r="G513" t="str">
            <v>292130 Milagres</v>
          </cell>
          <cell r="H513">
            <v>35</v>
          </cell>
          <cell r="I513">
            <v>0.41921188166247453</v>
          </cell>
        </row>
        <row r="514">
          <cell r="B514" t="str">
            <v>290250 Baianópolis</v>
          </cell>
          <cell r="C514">
            <v>35</v>
          </cell>
          <cell r="D514">
            <v>0.41806020066889632</v>
          </cell>
          <cell r="G514" t="str">
            <v>291550 Itajuípe</v>
          </cell>
          <cell r="H514">
            <v>34</v>
          </cell>
          <cell r="I514">
            <v>0.40723439932926098</v>
          </cell>
        </row>
        <row r="515">
          <cell r="B515" t="str">
            <v>290560 Camacan</v>
          </cell>
          <cell r="C515">
            <v>35</v>
          </cell>
          <cell r="D515">
            <v>0.41806020066889632</v>
          </cell>
          <cell r="G515" t="str">
            <v>290560 Camacan</v>
          </cell>
          <cell r="H515">
            <v>33</v>
          </cell>
          <cell r="I515">
            <v>0.39525691699604742</v>
          </cell>
        </row>
        <row r="516">
          <cell r="B516" t="str">
            <v>293160 Teolândia</v>
          </cell>
          <cell r="C516">
            <v>35</v>
          </cell>
          <cell r="D516">
            <v>0.41806020066889632</v>
          </cell>
          <cell r="G516" t="str">
            <v>291660 Itapitanga</v>
          </cell>
          <cell r="H516">
            <v>32</v>
          </cell>
          <cell r="I516">
            <v>0.38327943466283387</v>
          </cell>
        </row>
        <row r="517">
          <cell r="B517" t="str">
            <v>292130 Milagres</v>
          </cell>
          <cell r="C517">
            <v>34</v>
          </cell>
          <cell r="D517">
            <v>0.40611562350692787</v>
          </cell>
          <cell r="G517" t="str">
            <v>290250 Baianópolis</v>
          </cell>
          <cell r="H517">
            <v>31</v>
          </cell>
          <cell r="I517">
            <v>0.37130195232962032</v>
          </cell>
        </row>
        <row r="518">
          <cell r="B518" t="str">
            <v>291660 Itapitanga</v>
          </cell>
          <cell r="C518">
            <v>32</v>
          </cell>
          <cell r="D518">
            <v>0.38222646918299091</v>
          </cell>
          <cell r="G518" t="str">
            <v>290570 Camaçari</v>
          </cell>
          <cell r="H518">
            <v>31</v>
          </cell>
          <cell r="I518">
            <v>0.37130195232962032</v>
          </cell>
        </row>
        <row r="519">
          <cell r="B519" t="str">
            <v>292990 Seabra</v>
          </cell>
          <cell r="C519">
            <v>32</v>
          </cell>
          <cell r="D519">
            <v>0.38222646918299091</v>
          </cell>
          <cell r="G519" t="str">
            <v>292990 Seabra</v>
          </cell>
          <cell r="H519">
            <v>31</v>
          </cell>
          <cell r="I519">
            <v>0.37130195232962032</v>
          </cell>
        </row>
        <row r="520">
          <cell r="B520" t="str">
            <v>291140 Glória</v>
          </cell>
          <cell r="C520">
            <v>29</v>
          </cell>
          <cell r="D520">
            <v>0.34639273769708551</v>
          </cell>
          <cell r="G520" t="str">
            <v>293315 Várzea Nova</v>
          </cell>
          <cell r="H520">
            <v>29</v>
          </cell>
          <cell r="I520">
            <v>0.34734698766319322</v>
          </cell>
        </row>
        <row r="521">
          <cell r="B521" t="str">
            <v>293315 Várzea Nova</v>
          </cell>
          <cell r="C521">
            <v>29</v>
          </cell>
          <cell r="D521">
            <v>0.34639273769708551</v>
          </cell>
          <cell r="G521" t="str">
            <v>293160 Teolândia</v>
          </cell>
          <cell r="H521">
            <v>28</v>
          </cell>
          <cell r="I521">
            <v>0.33536950532997961</v>
          </cell>
        </row>
        <row r="522">
          <cell r="B522" t="str">
            <v>292335 Ourolândia</v>
          </cell>
          <cell r="C522">
            <v>28</v>
          </cell>
          <cell r="D522">
            <v>0.33444816053511706</v>
          </cell>
          <cell r="G522" t="str">
            <v>290140 Angical</v>
          </cell>
          <cell r="H522">
            <v>26</v>
          </cell>
          <cell r="I522">
            <v>0.31141454066355251</v>
          </cell>
        </row>
        <row r="523">
          <cell r="B523" t="str">
            <v>293325 Vereda</v>
          </cell>
          <cell r="C523">
            <v>27</v>
          </cell>
          <cell r="D523">
            <v>0.32250358337314861</v>
          </cell>
          <cell r="G523" t="str">
            <v>290520 Caetité</v>
          </cell>
          <cell r="H523">
            <v>26</v>
          </cell>
          <cell r="I523">
            <v>0.31141454066355251</v>
          </cell>
        </row>
        <row r="524">
          <cell r="B524" t="str">
            <v>290140 Angical</v>
          </cell>
          <cell r="C524">
            <v>26</v>
          </cell>
          <cell r="D524">
            <v>0.3105590062111801</v>
          </cell>
          <cell r="G524" t="str">
            <v>290800 Coaraci</v>
          </cell>
          <cell r="H524">
            <v>26</v>
          </cell>
          <cell r="I524">
            <v>0.31141454066355251</v>
          </cell>
        </row>
        <row r="525">
          <cell r="B525" t="str">
            <v>290520 Caetité</v>
          </cell>
          <cell r="C525">
            <v>26</v>
          </cell>
          <cell r="D525">
            <v>0.3105590062111801</v>
          </cell>
          <cell r="G525" t="str">
            <v>292335 Ourolândia</v>
          </cell>
          <cell r="H525">
            <v>26</v>
          </cell>
          <cell r="I525">
            <v>0.31141454066355251</v>
          </cell>
        </row>
        <row r="526">
          <cell r="B526" t="str">
            <v>290800 Coaraci</v>
          </cell>
          <cell r="C526">
            <v>25</v>
          </cell>
          <cell r="D526">
            <v>0.29861442904921165</v>
          </cell>
          <cell r="G526" t="str">
            <v>290090 Almadina</v>
          </cell>
          <cell r="H526">
            <v>24</v>
          </cell>
          <cell r="I526">
            <v>0.2874595759971254</v>
          </cell>
        </row>
        <row r="527">
          <cell r="B527" t="str">
            <v>290130 Andaraí</v>
          </cell>
          <cell r="C527">
            <v>24</v>
          </cell>
          <cell r="D527">
            <v>0.2866698518872432</v>
          </cell>
          <cell r="G527" t="str">
            <v>293120 Taperoá</v>
          </cell>
          <cell r="H527">
            <v>24</v>
          </cell>
          <cell r="I527">
            <v>0.2874595759971254</v>
          </cell>
        </row>
        <row r="528">
          <cell r="B528" t="str">
            <v>290380 Boa Vista do Tupim</v>
          </cell>
          <cell r="C528">
            <v>24</v>
          </cell>
          <cell r="D528">
            <v>0.2866698518872432</v>
          </cell>
          <cell r="G528" t="str">
            <v>290030 Acajutiba</v>
          </cell>
          <cell r="H528">
            <v>23</v>
          </cell>
          <cell r="I528">
            <v>0.27548209366391185</v>
          </cell>
        </row>
        <row r="529">
          <cell r="B529" t="str">
            <v>290030 Acajutiba</v>
          </cell>
          <cell r="C529">
            <v>23</v>
          </cell>
          <cell r="D529">
            <v>0.27472527472527475</v>
          </cell>
          <cell r="G529" t="str">
            <v>290600 Campo Formoso</v>
          </cell>
          <cell r="H529">
            <v>23</v>
          </cell>
          <cell r="I529">
            <v>0.27548209366391185</v>
          </cell>
        </row>
        <row r="530">
          <cell r="B530" t="str">
            <v>290600 Campo Formoso</v>
          </cell>
          <cell r="C530">
            <v>23</v>
          </cell>
          <cell r="D530">
            <v>0.27472527472527475</v>
          </cell>
          <cell r="G530" t="str">
            <v>291460 Irecê</v>
          </cell>
          <cell r="H530">
            <v>23</v>
          </cell>
          <cell r="I530">
            <v>0.27548209366391185</v>
          </cell>
        </row>
        <row r="531">
          <cell r="B531" t="str">
            <v>291345 Igrapiúna</v>
          </cell>
          <cell r="C531">
            <v>23</v>
          </cell>
          <cell r="D531">
            <v>0.27472527472527475</v>
          </cell>
          <cell r="G531" t="str">
            <v>292090 Mascote</v>
          </cell>
          <cell r="H531">
            <v>23</v>
          </cell>
          <cell r="I531">
            <v>0.27548209366391185</v>
          </cell>
        </row>
        <row r="532">
          <cell r="B532" t="str">
            <v>291460 Irecê</v>
          </cell>
          <cell r="C532">
            <v>23</v>
          </cell>
          <cell r="D532">
            <v>0.27472527472527475</v>
          </cell>
          <cell r="G532" t="str">
            <v>292890 São Desidério</v>
          </cell>
          <cell r="H532">
            <v>23</v>
          </cell>
          <cell r="I532">
            <v>0.27548209366391185</v>
          </cell>
        </row>
        <row r="533">
          <cell r="B533" t="str">
            <v>291550 Itajuípe</v>
          </cell>
          <cell r="C533">
            <v>23</v>
          </cell>
          <cell r="D533">
            <v>0.27472527472527475</v>
          </cell>
          <cell r="G533" t="str">
            <v>290380 Boa Vista do Tupim</v>
          </cell>
          <cell r="H533">
            <v>22</v>
          </cell>
          <cell r="I533">
            <v>0.2635046113306983</v>
          </cell>
        </row>
        <row r="534">
          <cell r="B534" t="str">
            <v>292090 Mascote</v>
          </cell>
          <cell r="C534">
            <v>23</v>
          </cell>
          <cell r="D534">
            <v>0.27472527472527475</v>
          </cell>
          <cell r="G534" t="str">
            <v>291060 Esplanada</v>
          </cell>
          <cell r="H534">
            <v>22</v>
          </cell>
          <cell r="I534">
            <v>0.2635046113306983</v>
          </cell>
        </row>
        <row r="535">
          <cell r="B535" t="str">
            <v>290090 Almadina</v>
          </cell>
          <cell r="C535">
            <v>22</v>
          </cell>
          <cell r="D535">
            <v>0.26278069756330624</v>
          </cell>
          <cell r="G535" t="str">
            <v>291130 Gentio do Ouro</v>
          </cell>
          <cell r="H535">
            <v>22</v>
          </cell>
          <cell r="I535">
            <v>0.2635046113306983</v>
          </cell>
        </row>
        <row r="536">
          <cell r="B536" t="str">
            <v>290570 Camaçari</v>
          </cell>
          <cell r="C536">
            <v>22</v>
          </cell>
          <cell r="D536">
            <v>0.26278069756330624</v>
          </cell>
          <cell r="G536" t="str">
            <v>291140 Glória</v>
          </cell>
          <cell r="H536">
            <v>22</v>
          </cell>
          <cell r="I536">
            <v>0.2635046113306983</v>
          </cell>
        </row>
        <row r="537">
          <cell r="B537" t="str">
            <v>291060 Esplanada</v>
          </cell>
          <cell r="C537">
            <v>22</v>
          </cell>
          <cell r="D537">
            <v>0.26278069756330624</v>
          </cell>
          <cell r="G537" t="str">
            <v>292550 Prado</v>
          </cell>
          <cell r="H537">
            <v>22</v>
          </cell>
          <cell r="I537">
            <v>0.2635046113306983</v>
          </cell>
        </row>
        <row r="538">
          <cell r="B538" t="str">
            <v>291130 Gentio do Ouro</v>
          </cell>
          <cell r="C538">
            <v>22</v>
          </cell>
          <cell r="D538">
            <v>0.26278069756330624</v>
          </cell>
          <cell r="G538" t="str">
            <v>291345 Igrapiúna</v>
          </cell>
          <cell r="H538">
            <v>21</v>
          </cell>
          <cell r="I538">
            <v>0.25152712899748475</v>
          </cell>
        </row>
        <row r="539">
          <cell r="B539" t="str">
            <v>292550 Prado</v>
          </cell>
          <cell r="C539">
            <v>22</v>
          </cell>
          <cell r="D539">
            <v>0.26278069756330624</v>
          </cell>
          <cell r="G539" t="str">
            <v>292390 Pau Brasil</v>
          </cell>
          <cell r="H539">
            <v>21</v>
          </cell>
          <cell r="I539">
            <v>0.25152712899748475</v>
          </cell>
        </row>
        <row r="540">
          <cell r="B540" t="str">
            <v>293120 Taperoá</v>
          </cell>
          <cell r="C540">
            <v>22</v>
          </cell>
          <cell r="D540">
            <v>0.26278069756330624</v>
          </cell>
          <cell r="G540" t="str">
            <v>292530 Porto Seguro</v>
          </cell>
          <cell r="H540">
            <v>21</v>
          </cell>
          <cell r="I540">
            <v>0.25152712899748475</v>
          </cell>
        </row>
        <row r="541">
          <cell r="B541" t="str">
            <v>291450 Irará</v>
          </cell>
          <cell r="C541">
            <v>21</v>
          </cell>
          <cell r="D541">
            <v>0.25083612040133779</v>
          </cell>
          <cell r="G541" t="str">
            <v>292910 São Felipe</v>
          </cell>
          <cell r="H541">
            <v>21</v>
          </cell>
          <cell r="I541">
            <v>0.25152712899748475</v>
          </cell>
        </row>
        <row r="542">
          <cell r="B542" t="str">
            <v>292390 Pau Brasil</v>
          </cell>
          <cell r="C542">
            <v>21</v>
          </cell>
          <cell r="D542">
            <v>0.25083612040133779</v>
          </cell>
          <cell r="G542" t="str">
            <v>293325 Vereda</v>
          </cell>
          <cell r="H542">
            <v>21</v>
          </cell>
          <cell r="I542">
            <v>0.25152712899748475</v>
          </cell>
        </row>
        <row r="543">
          <cell r="B543" t="str">
            <v>292530 Porto Seguro</v>
          </cell>
          <cell r="C543">
            <v>21</v>
          </cell>
          <cell r="D543">
            <v>0.25083612040133779</v>
          </cell>
          <cell r="G543" t="str">
            <v>290130 Andaraí</v>
          </cell>
          <cell r="H543">
            <v>20</v>
          </cell>
          <cell r="I543">
            <v>0.23954964666427117</v>
          </cell>
        </row>
        <row r="544">
          <cell r="B544" t="str">
            <v>290830 Conceição do Almeida</v>
          </cell>
          <cell r="C544">
            <v>20</v>
          </cell>
          <cell r="D544">
            <v>0.23889154323936931</v>
          </cell>
          <cell r="G544" t="str">
            <v>291210 Ibicaraí</v>
          </cell>
          <cell r="H544">
            <v>20</v>
          </cell>
          <cell r="I544">
            <v>0.23954964666427117</v>
          </cell>
        </row>
        <row r="545">
          <cell r="B545" t="str">
            <v>291650 Itapicuru</v>
          </cell>
          <cell r="C545">
            <v>20</v>
          </cell>
          <cell r="D545">
            <v>0.23889154323936931</v>
          </cell>
          <cell r="G545" t="str">
            <v>291650 Itapicuru</v>
          </cell>
          <cell r="H545">
            <v>20</v>
          </cell>
          <cell r="I545">
            <v>0.23954964666427117</v>
          </cell>
        </row>
        <row r="546">
          <cell r="B546" t="str">
            <v>292910 São Felipe</v>
          </cell>
          <cell r="C546">
            <v>20</v>
          </cell>
          <cell r="D546">
            <v>0.23889154323936931</v>
          </cell>
          <cell r="G546" t="str">
            <v>291920 Lauro de Freitas</v>
          </cell>
          <cell r="H546">
            <v>20</v>
          </cell>
          <cell r="I546">
            <v>0.23954964666427117</v>
          </cell>
        </row>
        <row r="547">
          <cell r="B547" t="str">
            <v>291170 Guanambi</v>
          </cell>
          <cell r="C547">
            <v>19</v>
          </cell>
          <cell r="D547">
            <v>0.22694696607740086</v>
          </cell>
          <cell r="G547" t="str">
            <v>293280 Utinga</v>
          </cell>
          <cell r="H547">
            <v>20</v>
          </cell>
          <cell r="I547">
            <v>0.23954964666427117</v>
          </cell>
        </row>
        <row r="548">
          <cell r="B548" t="str">
            <v>293280 Utinga</v>
          </cell>
          <cell r="C548">
            <v>19</v>
          </cell>
          <cell r="D548">
            <v>0.22694696607740086</v>
          </cell>
          <cell r="G548" t="str">
            <v>290830 Conceição do Almeida</v>
          </cell>
          <cell r="H548">
            <v>19</v>
          </cell>
          <cell r="I548">
            <v>0.22757216433105762</v>
          </cell>
        </row>
        <row r="549">
          <cell r="B549" t="str">
            <v>293010 Senhor do Bonfim</v>
          </cell>
          <cell r="C549">
            <v>18</v>
          </cell>
          <cell r="D549">
            <v>0.21500238891543239</v>
          </cell>
          <cell r="G549" t="str">
            <v>291170 Guanambi</v>
          </cell>
          <cell r="H549">
            <v>19</v>
          </cell>
          <cell r="I549">
            <v>0.22757216433105762</v>
          </cell>
        </row>
        <row r="550">
          <cell r="B550" t="str">
            <v>293245 Umburanas</v>
          </cell>
          <cell r="C550">
            <v>18</v>
          </cell>
          <cell r="D550">
            <v>0.21500238891543239</v>
          </cell>
          <cell r="G550" t="str">
            <v>291450 Irará</v>
          </cell>
          <cell r="H550">
            <v>19</v>
          </cell>
          <cell r="I550">
            <v>0.22757216433105762</v>
          </cell>
        </row>
        <row r="551">
          <cell r="B551" t="str">
            <v>290190 Aporá</v>
          </cell>
          <cell r="C551">
            <v>17</v>
          </cell>
          <cell r="D551">
            <v>0.20305781175346393</v>
          </cell>
          <cell r="G551" t="str">
            <v>293010 Senhor do Bonfim</v>
          </cell>
          <cell r="H551">
            <v>18</v>
          </cell>
          <cell r="I551">
            <v>0.21559468199784404</v>
          </cell>
        </row>
        <row r="552">
          <cell r="B552" t="str">
            <v>290620 Canarana</v>
          </cell>
          <cell r="C552">
            <v>17</v>
          </cell>
          <cell r="D552">
            <v>0.20305781175346393</v>
          </cell>
          <cell r="G552" t="str">
            <v>293245 Umburanas</v>
          </cell>
          <cell r="H552">
            <v>18</v>
          </cell>
          <cell r="I552">
            <v>0.21559468199784404</v>
          </cell>
        </row>
        <row r="553">
          <cell r="B553" t="str">
            <v>290240 Aurelino Leal</v>
          </cell>
          <cell r="C553">
            <v>16</v>
          </cell>
          <cell r="D553">
            <v>0.19111323459149546</v>
          </cell>
          <cell r="G553" t="str">
            <v>290190 Aporá</v>
          </cell>
          <cell r="H553">
            <v>17</v>
          </cell>
          <cell r="I553">
            <v>0.20361719966463049</v>
          </cell>
        </row>
        <row r="554">
          <cell r="B554" t="str">
            <v>292275 Nova Ibiá</v>
          </cell>
          <cell r="C554">
            <v>16</v>
          </cell>
          <cell r="D554">
            <v>0.19111323459149546</v>
          </cell>
          <cell r="G554" t="str">
            <v>290620 Canarana</v>
          </cell>
          <cell r="H554">
            <v>17</v>
          </cell>
          <cell r="I554">
            <v>0.20361719966463049</v>
          </cell>
        </row>
        <row r="555">
          <cell r="B555" t="str">
            <v>291210 Ibicaraí</v>
          </cell>
          <cell r="C555">
            <v>15</v>
          </cell>
          <cell r="D555">
            <v>0.17916865742952701</v>
          </cell>
          <cell r="G555" t="str">
            <v>292250 Nazaré</v>
          </cell>
          <cell r="H555">
            <v>17</v>
          </cell>
          <cell r="I555">
            <v>0.20361719966463049</v>
          </cell>
        </row>
        <row r="556">
          <cell r="B556" t="str">
            <v>293060 Serrolândia</v>
          </cell>
          <cell r="C556">
            <v>15</v>
          </cell>
          <cell r="D556">
            <v>0.17916865742952701</v>
          </cell>
          <cell r="G556" t="str">
            <v>290240 Aurelino Leal</v>
          </cell>
          <cell r="H556">
            <v>16</v>
          </cell>
          <cell r="I556">
            <v>0.19163971733141694</v>
          </cell>
        </row>
        <row r="557">
          <cell r="B557" t="str">
            <v>290035 Adustina</v>
          </cell>
          <cell r="C557">
            <v>14</v>
          </cell>
          <cell r="D557">
            <v>0.16722408026755853</v>
          </cell>
          <cell r="G557" t="str">
            <v>292275 Nova Ibiá</v>
          </cell>
          <cell r="H557">
            <v>16</v>
          </cell>
          <cell r="I557">
            <v>0.19163971733141694</v>
          </cell>
        </row>
        <row r="558">
          <cell r="B558" t="str">
            <v>290580 Camamu</v>
          </cell>
          <cell r="C558">
            <v>14</v>
          </cell>
          <cell r="D558">
            <v>0.16722408026755853</v>
          </cell>
          <cell r="G558" t="str">
            <v>290980 Cruz das Almas</v>
          </cell>
          <cell r="H558">
            <v>15</v>
          </cell>
          <cell r="I558">
            <v>0.17966223499820339</v>
          </cell>
        </row>
        <row r="559">
          <cell r="B559" t="str">
            <v>290880 Contendas do Sincorá</v>
          </cell>
          <cell r="C559">
            <v>14</v>
          </cell>
          <cell r="D559">
            <v>0.16722408026755853</v>
          </cell>
          <cell r="G559" t="str">
            <v>293220 Ubaitaba</v>
          </cell>
          <cell r="H559">
            <v>15</v>
          </cell>
          <cell r="I559">
            <v>0.17966223499820339</v>
          </cell>
        </row>
        <row r="560">
          <cell r="B560" t="str">
            <v>291050 Entre Rios</v>
          </cell>
          <cell r="C560">
            <v>14</v>
          </cell>
          <cell r="D560">
            <v>0.16722408026755853</v>
          </cell>
          <cell r="G560" t="str">
            <v>290035 Adustina</v>
          </cell>
          <cell r="H560">
            <v>14</v>
          </cell>
          <cell r="I560">
            <v>0.16768475266498981</v>
          </cell>
        </row>
        <row r="561">
          <cell r="B561" t="str">
            <v>291840 Juazeiro</v>
          </cell>
          <cell r="C561">
            <v>14</v>
          </cell>
          <cell r="D561">
            <v>0.16722408026755853</v>
          </cell>
          <cell r="G561" t="str">
            <v>290580 Camamu</v>
          </cell>
          <cell r="H561">
            <v>14</v>
          </cell>
          <cell r="I561">
            <v>0.16768475266498981</v>
          </cell>
        </row>
        <row r="562">
          <cell r="B562" t="str">
            <v>292465 Pintadas</v>
          </cell>
          <cell r="C562">
            <v>14</v>
          </cell>
          <cell r="D562">
            <v>0.16722408026755853</v>
          </cell>
          <cell r="G562" t="str">
            <v>291050 Entre Rios</v>
          </cell>
          <cell r="H562">
            <v>14</v>
          </cell>
          <cell r="I562">
            <v>0.16768475266498981</v>
          </cell>
        </row>
        <row r="563">
          <cell r="B563" t="str">
            <v>293140 Teodoro Sampaio</v>
          </cell>
          <cell r="C563">
            <v>14</v>
          </cell>
          <cell r="D563">
            <v>0.16722408026755853</v>
          </cell>
          <cell r="G563" t="str">
            <v>291840 Juazeiro</v>
          </cell>
          <cell r="H563">
            <v>14</v>
          </cell>
          <cell r="I563">
            <v>0.16768475266498981</v>
          </cell>
        </row>
        <row r="564">
          <cell r="B564" t="str">
            <v>291370 Inhambupe</v>
          </cell>
          <cell r="C564">
            <v>13</v>
          </cell>
          <cell r="D564">
            <v>0.15527950310559005</v>
          </cell>
          <cell r="G564" t="str">
            <v>292465 Pintadas</v>
          </cell>
          <cell r="H564">
            <v>14</v>
          </cell>
          <cell r="I564">
            <v>0.16768475266498981</v>
          </cell>
        </row>
        <row r="565">
          <cell r="B565" t="str">
            <v>292250 Nazaré</v>
          </cell>
          <cell r="C565">
            <v>13</v>
          </cell>
          <cell r="D565">
            <v>0.15527950310559005</v>
          </cell>
          <cell r="G565" t="str">
            <v>293140 Teodoro Sampaio</v>
          </cell>
          <cell r="H565">
            <v>14</v>
          </cell>
          <cell r="I565">
            <v>0.16768475266498981</v>
          </cell>
        </row>
        <row r="566">
          <cell r="B566" t="str">
            <v>292305 Novo Triunfo</v>
          </cell>
          <cell r="C566">
            <v>13</v>
          </cell>
          <cell r="D566">
            <v>0.15527950310559005</v>
          </cell>
          <cell r="G566" t="str">
            <v>290880 Contendas do Sincorá</v>
          </cell>
          <cell r="H566">
            <v>13</v>
          </cell>
          <cell r="I566">
            <v>0.15570727033177625</v>
          </cell>
        </row>
        <row r="567">
          <cell r="B567" t="str">
            <v>292410 Pedrão</v>
          </cell>
          <cell r="C567">
            <v>13</v>
          </cell>
          <cell r="D567">
            <v>0.15527950310559005</v>
          </cell>
          <cell r="G567" t="str">
            <v>293060 Serrolândia</v>
          </cell>
          <cell r="H567">
            <v>13</v>
          </cell>
          <cell r="I567">
            <v>0.15570727033177625</v>
          </cell>
        </row>
        <row r="568">
          <cell r="B568" t="str">
            <v>293220 Ubaitaba</v>
          </cell>
          <cell r="C568">
            <v>13</v>
          </cell>
          <cell r="D568">
            <v>0.15527950310559005</v>
          </cell>
          <cell r="G568" t="str">
            <v>293230 Ubatã</v>
          </cell>
          <cell r="H568">
            <v>13</v>
          </cell>
          <cell r="I568">
            <v>0.15570727033177625</v>
          </cell>
        </row>
        <row r="569">
          <cell r="B569" t="str">
            <v>293305 Várzea da Roça</v>
          </cell>
          <cell r="C569">
            <v>13</v>
          </cell>
          <cell r="D569">
            <v>0.15527950310559005</v>
          </cell>
          <cell r="G569" t="str">
            <v>293305 Várzea da Roça</v>
          </cell>
          <cell r="H569">
            <v>13</v>
          </cell>
          <cell r="I569">
            <v>0.15570727033177625</v>
          </cell>
        </row>
        <row r="570">
          <cell r="B570" t="str">
            <v>290820 Conceição da Feira</v>
          </cell>
          <cell r="C570">
            <v>11</v>
          </cell>
          <cell r="D570">
            <v>0.13139034878165312</v>
          </cell>
          <cell r="G570" t="str">
            <v>290820 Conceição da Feira</v>
          </cell>
          <cell r="H570">
            <v>12</v>
          </cell>
          <cell r="I570">
            <v>0.1437297879985627</v>
          </cell>
        </row>
        <row r="571">
          <cell r="B571" t="str">
            <v>291955 Luís Eduardo Magalhães</v>
          </cell>
          <cell r="C571">
            <v>11</v>
          </cell>
          <cell r="D571">
            <v>0.13139034878165312</v>
          </cell>
          <cell r="G571" t="str">
            <v>292305 Novo Triunfo</v>
          </cell>
          <cell r="H571">
            <v>12</v>
          </cell>
          <cell r="I571">
            <v>0.1437297879985627</v>
          </cell>
        </row>
        <row r="572">
          <cell r="B572" t="str">
            <v>290195 Apuarema</v>
          </cell>
          <cell r="C572">
            <v>10</v>
          </cell>
          <cell r="D572">
            <v>0.11944577161968466</v>
          </cell>
          <cell r="G572" t="str">
            <v>291370 Inhambupe</v>
          </cell>
          <cell r="H572">
            <v>11</v>
          </cell>
          <cell r="I572">
            <v>0.13175230566534915</v>
          </cell>
        </row>
        <row r="573">
          <cell r="B573" t="str">
            <v>290630 Canavieiras</v>
          </cell>
          <cell r="C573">
            <v>10</v>
          </cell>
          <cell r="D573">
            <v>0.11944577161968466</v>
          </cell>
          <cell r="G573" t="str">
            <v>292410 Pedrão</v>
          </cell>
          <cell r="H573">
            <v>11</v>
          </cell>
          <cell r="I573">
            <v>0.13175230566534915</v>
          </cell>
        </row>
        <row r="574">
          <cell r="B574" t="str">
            <v>292480 Piritiba</v>
          </cell>
          <cell r="C574">
            <v>10</v>
          </cell>
          <cell r="D574">
            <v>0.11944577161968466</v>
          </cell>
          <cell r="G574" t="str">
            <v>290195 Apuarema</v>
          </cell>
          <cell r="H574">
            <v>10</v>
          </cell>
          <cell r="I574">
            <v>0.11977482333213559</v>
          </cell>
        </row>
        <row r="575">
          <cell r="B575" t="str">
            <v>292935 São José da Vitória</v>
          </cell>
          <cell r="C575">
            <v>10</v>
          </cell>
          <cell r="D575">
            <v>0.11944577161968466</v>
          </cell>
          <cell r="G575" t="str">
            <v>290630 Canavieiras</v>
          </cell>
          <cell r="H575">
            <v>10</v>
          </cell>
          <cell r="I575">
            <v>0.11977482333213559</v>
          </cell>
        </row>
        <row r="576">
          <cell r="B576" t="str">
            <v>290980 Cruz das Almas</v>
          </cell>
          <cell r="C576">
            <v>9</v>
          </cell>
          <cell r="D576">
            <v>0.10750119445771619</v>
          </cell>
          <cell r="G576" t="str">
            <v>292220 Muniz Ferreira</v>
          </cell>
          <cell r="H576">
            <v>10</v>
          </cell>
          <cell r="I576">
            <v>0.11977482333213559</v>
          </cell>
        </row>
        <row r="577">
          <cell r="B577" t="str">
            <v>292080 Marcionílio Souza</v>
          </cell>
          <cell r="C577">
            <v>9</v>
          </cell>
          <cell r="D577">
            <v>0.10750119445771619</v>
          </cell>
          <cell r="G577" t="str">
            <v>292480 Piritiba</v>
          </cell>
          <cell r="H577">
            <v>10</v>
          </cell>
          <cell r="I577">
            <v>0.11977482333213559</v>
          </cell>
        </row>
        <row r="578">
          <cell r="B578" t="str">
            <v>292330 Ouriçangas</v>
          </cell>
          <cell r="C578">
            <v>9</v>
          </cell>
          <cell r="D578">
            <v>0.10750119445771619</v>
          </cell>
          <cell r="G578" t="str">
            <v>291730 Ituberá</v>
          </cell>
          <cell r="H578">
            <v>9</v>
          </cell>
          <cell r="I578">
            <v>0.10779734099892202</v>
          </cell>
        </row>
        <row r="579">
          <cell r="B579" t="str">
            <v>290540 Cairu</v>
          </cell>
          <cell r="C579">
            <v>8</v>
          </cell>
          <cell r="D579">
            <v>9.5556617295747728E-2</v>
          </cell>
          <cell r="G579" t="str">
            <v>292080 Marcionílio Souza</v>
          </cell>
          <cell r="H579">
            <v>9</v>
          </cell>
          <cell r="I579">
            <v>0.10779734099892202</v>
          </cell>
        </row>
        <row r="580">
          <cell r="B580" t="str">
            <v>291730 Ituberá</v>
          </cell>
          <cell r="C580">
            <v>8</v>
          </cell>
          <cell r="D580">
            <v>9.5556617295747728E-2</v>
          </cell>
          <cell r="G580" t="str">
            <v>292120 Miguel Calmon</v>
          </cell>
          <cell r="H580">
            <v>9</v>
          </cell>
          <cell r="I580">
            <v>0.10779734099892202</v>
          </cell>
        </row>
        <row r="581">
          <cell r="B581" t="str">
            <v>291790 Jandaíra</v>
          </cell>
          <cell r="C581">
            <v>8</v>
          </cell>
          <cell r="D581">
            <v>9.5556617295747728E-2</v>
          </cell>
          <cell r="G581" t="str">
            <v>292330 Ouriçangas</v>
          </cell>
          <cell r="H581">
            <v>9</v>
          </cell>
          <cell r="I581">
            <v>0.10779734099892202</v>
          </cell>
        </row>
        <row r="582">
          <cell r="B582" t="str">
            <v>292220 Muniz Ferreira</v>
          </cell>
          <cell r="C582">
            <v>8</v>
          </cell>
          <cell r="D582">
            <v>9.5556617295747728E-2</v>
          </cell>
          <cell r="G582" t="str">
            <v>292935 São José da Vitória</v>
          </cell>
          <cell r="H582">
            <v>9</v>
          </cell>
          <cell r="I582">
            <v>0.10779734099892202</v>
          </cell>
        </row>
        <row r="583">
          <cell r="B583" t="str">
            <v>292510 Poções</v>
          </cell>
          <cell r="C583">
            <v>8</v>
          </cell>
          <cell r="D583">
            <v>9.5556617295747728E-2</v>
          </cell>
          <cell r="G583" t="str">
            <v>292960 Sapeaçu</v>
          </cell>
          <cell r="H583">
            <v>9</v>
          </cell>
          <cell r="I583">
            <v>0.10779734099892202</v>
          </cell>
        </row>
        <row r="584">
          <cell r="B584" t="str">
            <v>292710 Rodelas</v>
          </cell>
          <cell r="C584">
            <v>8</v>
          </cell>
          <cell r="D584">
            <v>9.5556617295747728E-2</v>
          </cell>
          <cell r="G584" t="str">
            <v>290540 Cairu</v>
          </cell>
          <cell r="H584">
            <v>8</v>
          </cell>
          <cell r="I584">
            <v>9.5819858665708468E-2</v>
          </cell>
        </row>
        <row r="585">
          <cell r="B585" t="str">
            <v>290230 Aratuípe</v>
          </cell>
          <cell r="C585">
            <v>7</v>
          </cell>
          <cell r="D585">
            <v>8.3612040133779264E-2</v>
          </cell>
          <cell r="G585" t="str">
            <v>291290 Ibirataia</v>
          </cell>
          <cell r="H585">
            <v>8</v>
          </cell>
          <cell r="I585">
            <v>9.5819858665708468E-2</v>
          </cell>
        </row>
        <row r="586">
          <cell r="B586" t="str">
            <v>290687 Capim Grosso</v>
          </cell>
          <cell r="C586">
            <v>7</v>
          </cell>
          <cell r="D586">
            <v>8.3612040133779264E-2</v>
          </cell>
          <cell r="G586" t="str">
            <v>291520 Itagibá</v>
          </cell>
          <cell r="H586">
            <v>8</v>
          </cell>
          <cell r="I586">
            <v>9.5819858665708468E-2</v>
          </cell>
        </row>
        <row r="587">
          <cell r="B587" t="str">
            <v>291030 Elísio Medrado</v>
          </cell>
          <cell r="C587">
            <v>7</v>
          </cell>
          <cell r="D587">
            <v>8.3612040133779264E-2</v>
          </cell>
          <cell r="G587" t="str">
            <v>291955 Luís Eduardo Magalhães</v>
          </cell>
          <cell r="H587">
            <v>8</v>
          </cell>
          <cell r="I587">
            <v>9.5819858665708468E-2</v>
          </cell>
        </row>
        <row r="588">
          <cell r="B588" t="str">
            <v>292120 Miguel Calmon</v>
          </cell>
          <cell r="C588">
            <v>7</v>
          </cell>
          <cell r="D588">
            <v>8.3612040133779264E-2</v>
          </cell>
          <cell r="G588" t="str">
            <v>292510 Poções</v>
          </cell>
          <cell r="H588">
            <v>8</v>
          </cell>
          <cell r="I588">
            <v>9.5819858665708468E-2</v>
          </cell>
        </row>
        <row r="589">
          <cell r="B589" t="str">
            <v>292205 Mulungu do Morro</v>
          </cell>
          <cell r="C589">
            <v>7</v>
          </cell>
          <cell r="D589">
            <v>8.3612040133779264E-2</v>
          </cell>
          <cell r="G589" t="str">
            <v>292710 Rodelas</v>
          </cell>
          <cell r="H589">
            <v>8</v>
          </cell>
          <cell r="I589">
            <v>9.5819858665708468E-2</v>
          </cell>
        </row>
        <row r="590">
          <cell r="B590" t="str">
            <v>292570 Presidente Jânio Quadros</v>
          </cell>
          <cell r="C590">
            <v>7</v>
          </cell>
          <cell r="D590">
            <v>8.3612040133779264E-2</v>
          </cell>
          <cell r="G590" t="str">
            <v>290230 Aratuípe</v>
          </cell>
          <cell r="H590">
            <v>7</v>
          </cell>
          <cell r="I590">
            <v>8.3842376332494903E-2</v>
          </cell>
        </row>
        <row r="591">
          <cell r="B591" t="str">
            <v>292593 Quixabeira</v>
          </cell>
          <cell r="C591">
            <v>7</v>
          </cell>
          <cell r="D591">
            <v>8.3612040133779264E-2</v>
          </cell>
          <cell r="G591" t="str">
            <v>290687 Capim Grosso</v>
          </cell>
          <cell r="H591">
            <v>7</v>
          </cell>
          <cell r="I591">
            <v>8.3842376332494903E-2</v>
          </cell>
        </row>
        <row r="592">
          <cell r="B592" t="str">
            <v>292905 São Félix do Coribe</v>
          </cell>
          <cell r="C592">
            <v>7</v>
          </cell>
          <cell r="D592">
            <v>8.3612040133779264E-2</v>
          </cell>
          <cell r="G592" t="str">
            <v>290850 Conceição do Jacuípe</v>
          </cell>
          <cell r="H592">
            <v>7</v>
          </cell>
          <cell r="I592">
            <v>8.3842376332494903E-2</v>
          </cell>
        </row>
        <row r="593">
          <cell r="B593" t="str">
            <v>290300 Barra do Mendes</v>
          </cell>
          <cell r="C593">
            <v>6</v>
          </cell>
          <cell r="D593">
            <v>7.16674629718108E-2</v>
          </cell>
          <cell r="G593" t="str">
            <v>292205 Mulungu do Morro</v>
          </cell>
          <cell r="H593">
            <v>7</v>
          </cell>
          <cell r="I593">
            <v>8.3842376332494903E-2</v>
          </cell>
        </row>
        <row r="594">
          <cell r="B594" t="str">
            <v>290960 Crisópolis</v>
          </cell>
          <cell r="C594">
            <v>6</v>
          </cell>
          <cell r="D594">
            <v>7.16674629718108E-2</v>
          </cell>
          <cell r="G594" t="str">
            <v>292570 Presidente Jânio Quadros</v>
          </cell>
          <cell r="H594">
            <v>7</v>
          </cell>
          <cell r="I594">
            <v>8.3842376332494903E-2</v>
          </cell>
        </row>
        <row r="595">
          <cell r="B595" t="str">
            <v>291240 Ibipeba</v>
          </cell>
          <cell r="C595">
            <v>6</v>
          </cell>
          <cell r="D595">
            <v>7.16674629718108E-2</v>
          </cell>
          <cell r="G595" t="str">
            <v>292593 Quixabeira</v>
          </cell>
          <cell r="H595">
            <v>7</v>
          </cell>
          <cell r="I595">
            <v>8.3842376332494903E-2</v>
          </cell>
        </row>
        <row r="596">
          <cell r="B596" t="str">
            <v>291910 Lamarão</v>
          </cell>
          <cell r="C596">
            <v>6</v>
          </cell>
          <cell r="D596">
            <v>7.16674629718108E-2</v>
          </cell>
          <cell r="G596" t="str">
            <v>292905 São Félix do Coribe</v>
          </cell>
          <cell r="H596">
            <v>7</v>
          </cell>
          <cell r="I596">
            <v>8.3842376332494903E-2</v>
          </cell>
        </row>
        <row r="597">
          <cell r="B597" t="str">
            <v>292620 Riachão das Neves</v>
          </cell>
          <cell r="C597">
            <v>6</v>
          </cell>
          <cell r="D597">
            <v>7.16674629718108E-2</v>
          </cell>
          <cell r="G597" t="str">
            <v>290300 Barra do Mendes</v>
          </cell>
          <cell r="H597">
            <v>6</v>
          </cell>
          <cell r="I597">
            <v>7.1864893999281351E-2</v>
          </cell>
        </row>
        <row r="598">
          <cell r="B598" t="str">
            <v>290150 Anguera</v>
          </cell>
          <cell r="C598">
            <v>5</v>
          </cell>
          <cell r="D598">
            <v>5.9722885809842328E-2</v>
          </cell>
          <cell r="G598" t="str">
            <v>290960 Crisópolis</v>
          </cell>
          <cell r="H598">
            <v>6</v>
          </cell>
          <cell r="I598">
            <v>7.1864893999281351E-2</v>
          </cell>
        </row>
        <row r="599">
          <cell r="B599" t="str">
            <v>290323 Barro Alto</v>
          </cell>
          <cell r="C599">
            <v>5</v>
          </cell>
          <cell r="D599">
            <v>5.9722885809842328E-2</v>
          </cell>
          <cell r="G599" t="str">
            <v>291030 Elísio Medrado</v>
          </cell>
          <cell r="H599">
            <v>6</v>
          </cell>
          <cell r="I599">
            <v>7.1864893999281351E-2</v>
          </cell>
        </row>
        <row r="600">
          <cell r="B600" t="str">
            <v>292370 Paratinga</v>
          </cell>
          <cell r="C600">
            <v>5</v>
          </cell>
          <cell r="D600">
            <v>5.9722885809842328E-2</v>
          </cell>
          <cell r="G600" t="str">
            <v>291240 Ibipeba</v>
          </cell>
          <cell r="H600">
            <v>6</v>
          </cell>
          <cell r="I600">
            <v>7.1864893999281351E-2</v>
          </cell>
        </row>
        <row r="601">
          <cell r="B601" t="str">
            <v>292420 Pedro Alexandre</v>
          </cell>
          <cell r="C601">
            <v>5</v>
          </cell>
          <cell r="D601">
            <v>5.9722885809842328E-2</v>
          </cell>
          <cell r="G601" t="str">
            <v>291790 Jandaíra</v>
          </cell>
          <cell r="H601">
            <v>6</v>
          </cell>
          <cell r="I601">
            <v>7.1864893999281351E-2</v>
          </cell>
        </row>
        <row r="602">
          <cell r="B602" t="str">
            <v>292830 Santanópolis</v>
          </cell>
          <cell r="C602">
            <v>5</v>
          </cell>
          <cell r="D602">
            <v>5.9722885809842328E-2</v>
          </cell>
          <cell r="G602" t="str">
            <v>291910 Lamarão</v>
          </cell>
          <cell r="H602">
            <v>6</v>
          </cell>
          <cell r="I602">
            <v>7.1864893999281351E-2</v>
          </cell>
        </row>
        <row r="603">
          <cell r="B603" t="str">
            <v>290760 Central</v>
          </cell>
          <cell r="C603">
            <v>4</v>
          </cell>
          <cell r="D603">
            <v>4.7778308647873864E-2</v>
          </cell>
          <cell r="G603" t="str">
            <v>292370 Paratinga</v>
          </cell>
          <cell r="H603">
            <v>5</v>
          </cell>
          <cell r="I603">
            <v>5.9887411666067793E-2</v>
          </cell>
        </row>
        <row r="604">
          <cell r="B604" t="str">
            <v>290770 Chorrochó</v>
          </cell>
          <cell r="C604">
            <v>4</v>
          </cell>
          <cell r="D604">
            <v>4.7778308647873864E-2</v>
          </cell>
          <cell r="G604" t="str">
            <v>292430 Piatã</v>
          </cell>
          <cell r="H604">
            <v>5</v>
          </cell>
          <cell r="I604">
            <v>5.9887411666067793E-2</v>
          </cell>
        </row>
        <row r="605">
          <cell r="B605" t="str">
            <v>290850 Conceição do Jacuípe</v>
          </cell>
          <cell r="C605">
            <v>4</v>
          </cell>
          <cell r="D605">
            <v>4.7778308647873864E-2</v>
          </cell>
          <cell r="G605" t="str">
            <v>292830 Santanópolis</v>
          </cell>
          <cell r="H605">
            <v>5</v>
          </cell>
          <cell r="I605">
            <v>5.9887411666067793E-2</v>
          </cell>
        </row>
        <row r="606">
          <cell r="B606" t="str">
            <v>290890 Coração de Maria</v>
          </cell>
          <cell r="C606">
            <v>4</v>
          </cell>
          <cell r="D606">
            <v>4.7778308647873864E-2</v>
          </cell>
          <cell r="G606" t="str">
            <v>293350 Wenceslau Guimarães</v>
          </cell>
          <cell r="H606">
            <v>5</v>
          </cell>
          <cell r="I606">
            <v>5.9887411666067793E-2</v>
          </cell>
        </row>
        <row r="607">
          <cell r="B607" t="str">
            <v>291400 Ipirá</v>
          </cell>
          <cell r="C607">
            <v>4</v>
          </cell>
          <cell r="D607">
            <v>4.7778308647873864E-2</v>
          </cell>
          <cell r="G607" t="str">
            <v>290323 Barro Alto</v>
          </cell>
          <cell r="H607">
            <v>4</v>
          </cell>
          <cell r="I607">
            <v>4.7909929332854234E-2</v>
          </cell>
        </row>
        <row r="608">
          <cell r="B608" t="str">
            <v>291900 Lajedinho</v>
          </cell>
          <cell r="C608">
            <v>4</v>
          </cell>
          <cell r="D608">
            <v>4.7778308647873864E-2</v>
          </cell>
          <cell r="G608" t="str">
            <v>290730 Castro Alves</v>
          </cell>
          <cell r="H608">
            <v>4</v>
          </cell>
          <cell r="I608">
            <v>4.7909929332854234E-2</v>
          </cell>
        </row>
        <row r="609">
          <cell r="B609" t="str">
            <v>292190 Mucugê</v>
          </cell>
          <cell r="C609">
            <v>4</v>
          </cell>
          <cell r="D609">
            <v>4.7778308647873864E-2</v>
          </cell>
          <cell r="G609" t="str">
            <v>290760 Central</v>
          </cell>
          <cell r="H609">
            <v>4</v>
          </cell>
          <cell r="I609">
            <v>4.7909929332854234E-2</v>
          </cell>
        </row>
        <row r="610">
          <cell r="B610" t="str">
            <v>292430 Piatã</v>
          </cell>
          <cell r="C610">
            <v>4</v>
          </cell>
          <cell r="D610">
            <v>4.7778308647873864E-2</v>
          </cell>
          <cell r="G610" t="str">
            <v>290770 Chorrochó</v>
          </cell>
          <cell r="H610">
            <v>4</v>
          </cell>
          <cell r="I610">
            <v>4.7909929332854234E-2</v>
          </cell>
        </row>
        <row r="611">
          <cell r="B611" t="str">
            <v>292880 Santo Estêvão</v>
          </cell>
          <cell r="C611">
            <v>4</v>
          </cell>
          <cell r="D611">
            <v>4.7778308647873864E-2</v>
          </cell>
          <cell r="G611" t="str">
            <v>291760 Jaguaquara</v>
          </cell>
          <cell r="H611">
            <v>4</v>
          </cell>
          <cell r="I611">
            <v>4.7909929332854234E-2</v>
          </cell>
        </row>
        <row r="612">
          <cell r="B612" t="str">
            <v>293230 Ubatã</v>
          </cell>
          <cell r="C612">
            <v>4</v>
          </cell>
          <cell r="D612">
            <v>4.7778308647873864E-2</v>
          </cell>
          <cell r="G612" t="str">
            <v>291880 Laje</v>
          </cell>
          <cell r="H612">
            <v>4</v>
          </cell>
          <cell r="I612">
            <v>4.7909929332854234E-2</v>
          </cell>
        </row>
        <row r="613">
          <cell r="B613" t="str">
            <v>290400 Boninal</v>
          </cell>
          <cell r="C613">
            <v>3</v>
          </cell>
          <cell r="D613">
            <v>3.58337314859054E-2</v>
          </cell>
          <cell r="G613" t="str">
            <v>292190 Mucugê</v>
          </cell>
          <cell r="H613">
            <v>4</v>
          </cell>
          <cell r="I613">
            <v>4.7909929332854234E-2</v>
          </cell>
        </row>
        <row r="614">
          <cell r="B614" t="str">
            <v>290530 Cafarnaum</v>
          </cell>
          <cell r="C614">
            <v>3</v>
          </cell>
          <cell r="D614">
            <v>3.58337314859054E-2</v>
          </cell>
          <cell r="G614" t="str">
            <v>292880 Santo Estêvão</v>
          </cell>
          <cell r="H614">
            <v>4</v>
          </cell>
          <cell r="I614">
            <v>4.7909929332854234E-2</v>
          </cell>
        </row>
        <row r="615">
          <cell r="B615" t="str">
            <v>290700 Cardeal da Silva</v>
          </cell>
          <cell r="C615">
            <v>3</v>
          </cell>
          <cell r="D615">
            <v>3.58337314859054E-2</v>
          </cell>
          <cell r="G615" t="str">
            <v>290150 Anguera</v>
          </cell>
          <cell r="H615">
            <v>3</v>
          </cell>
          <cell r="I615">
            <v>3.5932446999640676E-2</v>
          </cell>
        </row>
        <row r="616">
          <cell r="B616" t="str">
            <v>290730 Castro Alves</v>
          </cell>
          <cell r="C616">
            <v>3</v>
          </cell>
          <cell r="D616">
            <v>3.58337314859054E-2</v>
          </cell>
          <cell r="G616" t="str">
            <v>290400 Boninal</v>
          </cell>
          <cell r="H616">
            <v>3</v>
          </cell>
          <cell r="I616">
            <v>3.5932446999640676E-2</v>
          </cell>
        </row>
        <row r="617">
          <cell r="B617" t="str">
            <v>291380 Ipecaetá</v>
          </cell>
          <cell r="C617">
            <v>3</v>
          </cell>
          <cell r="D617">
            <v>3.58337314859054E-2</v>
          </cell>
          <cell r="G617" t="str">
            <v>290410 Boquira</v>
          </cell>
          <cell r="H617">
            <v>3</v>
          </cell>
          <cell r="I617">
            <v>3.5932446999640676E-2</v>
          </cell>
        </row>
        <row r="618">
          <cell r="B618" t="str">
            <v>291540 Itaju do Colônia</v>
          </cell>
          <cell r="C618">
            <v>3</v>
          </cell>
          <cell r="D618">
            <v>3.58337314859054E-2</v>
          </cell>
          <cell r="G618" t="str">
            <v>290530 Cafarnaum</v>
          </cell>
          <cell r="H618">
            <v>3</v>
          </cell>
          <cell r="I618">
            <v>3.5932446999640676E-2</v>
          </cell>
        </row>
        <row r="619">
          <cell r="B619" t="str">
            <v>292280 Nova Itarana</v>
          </cell>
          <cell r="C619">
            <v>3</v>
          </cell>
          <cell r="D619">
            <v>3.58337314859054E-2</v>
          </cell>
          <cell r="G619" t="str">
            <v>290689 Caraíbas</v>
          </cell>
          <cell r="H619">
            <v>3</v>
          </cell>
          <cell r="I619">
            <v>3.5932446999640676E-2</v>
          </cell>
        </row>
        <row r="620">
          <cell r="B620" t="str">
            <v>293300 Valente</v>
          </cell>
          <cell r="C620">
            <v>3</v>
          </cell>
          <cell r="D620">
            <v>3.58337314859054E-2</v>
          </cell>
          <cell r="G620" t="str">
            <v>290700 Cardeal da Silva</v>
          </cell>
          <cell r="H620">
            <v>3</v>
          </cell>
          <cell r="I620">
            <v>3.5932446999640676E-2</v>
          </cell>
        </row>
        <row r="621">
          <cell r="B621" t="str">
            <v>290689 Caraíbas</v>
          </cell>
          <cell r="C621">
            <v>2</v>
          </cell>
          <cell r="D621">
            <v>2.3889154323936932E-2</v>
          </cell>
          <cell r="G621" t="str">
            <v>290890 Coração de Maria</v>
          </cell>
          <cell r="H621">
            <v>3</v>
          </cell>
          <cell r="I621">
            <v>3.5932446999640676E-2</v>
          </cell>
        </row>
        <row r="622">
          <cell r="B622" t="str">
            <v>290970 Cristópolis</v>
          </cell>
          <cell r="C622">
            <v>2</v>
          </cell>
          <cell r="D622">
            <v>2.3889154323936932E-2</v>
          </cell>
          <cell r="G622" t="str">
            <v>291020 Dom Macedo Costa</v>
          </cell>
          <cell r="H622">
            <v>3</v>
          </cell>
          <cell r="I622">
            <v>3.5932446999640676E-2</v>
          </cell>
        </row>
        <row r="623">
          <cell r="B623" t="str">
            <v>291685 Itatim</v>
          </cell>
          <cell r="C623">
            <v>2</v>
          </cell>
          <cell r="D623">
            <v>2.3889154323936932E-2</v>
          </cell>
          <cell r="G623" t="str">
            <v>291380 Ipecaetá</v>
          </cell>
          <cell r="H623">
            <v>3</v>
          </cell>
          <cell r="I623">
            <v>3.5932446999640676E-2</v>
          </cell>
        </row>
        <row r="624">
          <cell r="B624" t="str">
            <v>291760 Jaguaquara</v>
          </cell>
          <cell r="C624">
            <v>2</v>
          </cell>
          <cell r="D624">
            <v>2.3889154323936932E-2</v>
          </cell>
          <cell r="G624" t="str">
            <v>291400 Ipirá</v>
          </cell>
          <cell r="H624">
            <v>3</v>
          </cell>
          <cell r="I624">
            <v>3.5932446999640676E-2</v>
          </cell>
        </row>
        <row r="625">
          <cell r="B625" t="str">
            <v>291920 Lauro de Freitas</v>
          </cell>
          <cell r="C625">
            <v>2</v>
          </cell>
          <cell r="D625">
            <v>2.3889154323936932E-2</v>
          </cell>
          <cell r="G625" t="str">
            <v>291540 Itaju do Colônia</v>
          </cell>
          <cell r="H625">
            <v>3</v>
          </cell>
          <cell r="I625">
            <v>3.5932446999640676E-2</v>
          </cell>
        </row>
        <row r="626">
          <cell r="B626" t="str">
            <v>292140 Mirangaba</v>
          </cell>
          <cell r="C626">
            <v>2</v>
          </cell>
          <cell r="D626">
            <v>2.3889154323936932E-2</v>
          </cell>
          <cell r="G626" t="str">
            <v>292150 Monte Santo</v>
          </cell>
          <cell r="H626">
            <v>3</v>
          </cell>
          <cell r="I626">
            <v>3.5932446999640676E-2</v>
          </cell>
        </row>
        <row r="627">
          <cell r="B627" t="str">
            <v>292210 Mundo Novo</v>
          </cell>
          <cell r="C627">
            <v>2</v>
          </cell>
          <cell r="D627">
            <v>2.3889154323936932E-2</v>
          </cell>
          <cell r="G627" t="str">
            <v>292280 Nova Itarana</v>
          </cell>
          <cell r="H627">
            <v>3</v>
          </cell>
          <cell r="I627">
            <v>3.5932446999640676E-2</v>
          </cell>
        </row>
        <row r="628">
          <cell r="B628" t="str">
            <v>292800 Santaluz</v>
          </cell>
          <cell r="C628">
            <v>2</v>
          </cell>
          <cell r="D628">
            <v>2.3889154323936932E-2</v>
          </cell>
          <cell r="G628" t="str">
            <v>292800 Santaluz</v>
          </cell>
          <cell r="H628">
            <v>3</v>
          </cell>
          <cell r="I628">
            <v>3.5932446999640676E-2</v>
          </cell>
        </row>
        <row r="629">
          <cell r="B629" t="str">
            <v>292937 São José do Jacuípe</v>
          </cell>
          <cell r="C629">
            <v>2</v>
          </cell>
          <cell r="D629">
            <v>2.3889154323936932E-2</v>
          </cell>
          <cell r="G629" t="str">
            <v>293210 Ubaíra</v>
          </cell>
          <cell r="H629">
            <v>3</v>
          </cell>
          <cell r="I629">
            <v>3.5932446999640676E-2</v>
          </cell>
        </row>
        <row r="630">
          <cell r="B630" t="str">
            <v>290475 Buritirama</v>
          </cell>
          <cell r="C630">
            <v>1</v>
          </cell>
          <cell r="D630">
            <v>1.1944577161968466E-2</v>
          </cell>
          <cell r="G630" t="str">
            <v>293290 Valença</v>
          </cell>
          <cell r="H630">
            <v>3</v>
          </cell>
          <cell r="I630">
            <v>3.5932446999640676E-2</v>
          </cell>
        </row>
        <row r="631">
          <cell r="B631" t="str">
            <v>291085 Filadélfia</v>
          </cell>
          <cell r="C631">
            <v>1</v>
          </cell>
          <cell r="D631">
            <v>1.1944577161968466E-2</v>
          </cell>
          <cell r="G631" t="str">
            <v>293300 Valente</v>
          </cell>
          <cell r="H631">
            <v>3</v>
          </cell>
          <cell r="I631">
            <v>3.5932446999640676E-2</v>
          </cell>
        </row>
        <row r="632">
          <cell r="B632" t="str">
            <v>291125 Gavião</v>
          </cell>
          <cell r="C632">
            <v>1</v>
          </cell>
          <cell r="D632">
            <v>1.1944577161968466E-2</v>
          </cell>
          <cell r="G632" t="str">
            <v>290260 Baixa Grande</v>
          </cell>
          <cell r="H632">
            <v>2</v>
          </cell>
          <cell r="I632">
            <v>2.3954964666427117E-2</v>
          </cell>
        </row>
        <row r="633">
          <cell r="B633" t="str">
            <v>291300 Ibitiara</v>
          </cell>
          <cell r="C633">
            <v>1</v>
          </cell>
          <cell r="D633">
            <v>1.1944577161968466E-2</v>
          </cell>
          <cell r="G633" t="str">
            <v>290650 Candeias</v>
          </cell>
          <cell r="H633">
            <v>2</v>
          </cell>
          <cell r="I633">
            <v>2.3954964666427117E-2</v>
          </cell>
        </row>
        <row r="634">
          <cell r="B634" t="str">
            <v>291500 Itaeté</v>
          </cell>
          <cell r="C634">
            <v>1</v>
          </cell>
          <cell r="D634">
            <v>1.1944577161968466E-2</v>
          </cell>
          <cell r="G634" t="str">
            <v>290970 Cristópolis</v>
          </cell>
          <cell r="H634">
            <v>2</v>
          </cell>
          <cell r="I634">
            <v>2.3954964666427117E-2</v>
          </cell>
        </row>
        <row r="635">
          <cell r="B635" t="str">
            <v>291733 Iuiú</v>
          </cell>
          <cell r="C635">
            <v>1</v>
          </cell>
          <cell r="D635">
            <v>1.1944577161968466E-2</v>
          </cell>
          <cell r="G635" t="str">
            <v>291500 Itaeté</v>
          </cell>
          <cell r="H635">
            <v>2</v>
          </cell>
          <cell r="I635">
            <v>2.3954964666427117E-2</v>
          </cell>
        </row>
        <row r="636">
          <cell r="B636" t="str">
            <v>291855 Jussari</v>
          </cell>
          <cell r="C636">
            <v>1</v>
          </cell>
          <cell r="D636">
            <v>1.1944577161968466E-2</v>
          </cell>
          <cell r="G636" t="str">
            <v>291685 Itatim</v>
          </cell>
          <cell r="H636">
            <v>2</v>
          </cell>
          <cell r="I636">
            <v>2.3954964666427117E-2</v>
          </cell>
        </row>
        <row r="637">
          <cell r="B637" t="str">
            <v>291905 Lajedo do Tabocal</v>
          </cell>
          <cell r="C637">
            <v>1</v>
          </cell>
          <cell r="D637">
            <v>1.1944577161968466E-2</v>
          </cell>
          <cell r="G637" t="str">
            <v>291810 Jeremoabo</v>
          </cell>
          <cell r="H637">
            <v>2</v>
          </cell>
          <cell r="I637">
            <v>2.3954964666427117E-2</v>
          </cell>
        </row>
        <row r="638">
          <cell r="B638" t="str">
            <v>292460 Pindobaçu</v>
          </cell>
          <cell r="C638">
            <v>1</v>
          </cell>
          <cell r="D638">
            <v>1.1944577161968466E-2</v>
          </cell>
          <cell r="G638" t="str">
            <v>291830 Jitaúna</v>
          </cell>
          <cell r="H638">
            <v>2</v>
          </cell>
          <cell r="I638">
            <v>2.3954964666427117E-2</v>
          </cell>
        </row>
        <row r="639">
          <cell r="B639" t="str">
            <v>293030 Serra Dourada</v>
          </cell>
          <cell r="C639">
            <v>1</v>
          </cell>
          <cell r="D639">
            <v>1.1944577161968466E-2</v>
          </cell>
          <cell r="G639" t="str">
            <v>291900 Lajedinho</v>
          </cell>
          <cell r="H639">
            <v>2</v>
          </cell>
          <cell r="I639">
            <v>2.3954964666427117E-2</v>
          </cell>
        </row>
        <row r="640">
          <cell r="B640" t="str">
            <v>293190 Tucano</v>
          </cell>
          <cell r="C640">
            <v>1</v>
          </cell>
          <cell r="D640">
            <v>1.1944577161968466E-2</v>
          </cell>
          <cell r="G640" t="str">
            <v>292140 Mirangaba</v>
          </cell>
          <cell r="H640">
            <v>2</v>
          </cell>
          <cell r="I640">
            <v>2.3954964666427117E-2</v>
          </cell>
        </row>
        <row r="641">
          <cell r="B641" t="str">
            <v>290010 Abaíra</v>
          </cell>
          <cell r="C641">
            <v>0</v>
          </cell>
          <cell r="D641">
            <v>0</v>
          </cell>
          <cell r="G641" t="str">
            <v>292285 Nova Redenção</v>
          </cell>
          <cell r="H641">
            <v>2</v>
          </cell>
          <cell r="I641">
            <v>2.3954964666427117E-2</v>
          </cell>
        </row>
        <row r="642">
          <cell r="B642" t="str">
            <v>290040 Água Fria</v>
          </cell>
          <cell r="C642">
            <v>0</v>
          </cell>
          <cell r="D642">
            <v>0</v>
          </cell>
          <cell r="G642" t="str">
            <v>292420 Pedro Alexandre</v>
          </cell>
          <cell r="H642">
            <v>2</v>
          </cell>
          <cell r="I642">
            <v>2.3954964666427117E-2</v>
          </cell>
        </row>
        <row r="643">
          <cell r="B643" t="str">
            <v>290060 Aiquara</v>
          </cell>
          <cell r="C643">
            <v>0</v>
          </cell>
          <cell r="D643">
            <v>0</v>
          </cell>
          <cell r="G643" t="str">
            <v>292575 Presidente Tancredo Neves</v>
          </cell>
          <cell r="H643">
            <v>2</v>
          </cell>
          <cell r="I643">
            <v>2.3954964666427117E-2</v>
          </cell>
        </row>
        <row r="644">
          <cell r="B644" t="str">
            <v>290080 Alcobaça</v>
          </cell>
          <cell r="C644">
            <v>0</v>
          </cell>
          <cell r="D644">
            <v>0</v>
          </cell>
          <cell r="G644" t="str">
            <v>292640 Riacho de Santana</v>
          </cell>
          <cell r="H644">
            <v>2</v>
          </cell>
          <cell r="I644">
            <v>2.3954964666427117E-2</v>
          </cell>
        </row>
        <row r="645">
          <cell r="B645" t="str">
            <v>290100 Amargosa</v>
          </cell>
          <cell r="C645">
            <v>0</v>
          </cell>
          <cell r="D645">
            <v>0</v>
          </cell>
          <cell r="G645" t="str">
            <v>292660 Ribeira do Pombal</v>
          </cell>
          <cell r="H645">
            <v>2</v>
          </cell>
          <cell r="I645">
            <v>2.3954964666427117E-2</v>
          </cell>
        </row>
        <row r="646">
          <cell r="B646" t="str">
            <v>290110 Amélia Rodrigues</v>
          </cell>
          <cell r="C646">
            <v>0</v>
          </cell>
          <cell r="D646">
            <v>0</v>
          </cell>
          <cell r="G646" t="str">
            <v>292937 São José do Jacuípe</v>
          </cell>
          <cell r="H646">
            <v>2</v>
          </cell>
          <cell r="I646">
            <v>2.3954964666427117E-2</v>
          </cell>
        </row>
        <row r="647">
          <cell r="B647" t="str">
            <v>290115 América Dourada</v>
          </cell>
          <cell r="C647">
            <v>0</v>
          </cell>
          <cell r="D647">
            <v>0</v>
          </cell>
          <cell r="G647" t="str">
            <v>293190 Tucano</v>
          </cell>
          <cell r="H647">
            <v>2</v>
          </cell>
          <cell r="I647">
            <v>2.3954964666427117E-2</v>
          </cell>
        </row>
        <row r="648">
          <cell r="B648" t="str">
            <v>290120 Anagé</v>
          </cell>
          <cell r="C648">
            <v>0</v>
          </cell>
          <cell r="D648">
            <v>0</v>
          </cell>
          <cell r="G648" t="str">
            <v>290205 Araças</v>
          </cell>
          <cell r="H648">
            <v>1</v>
          </cell>
          <cell r="I648">
            <v>1.1977482333213559E-2</v>
          </cell>
        </row>
        <row r="649">
          <cell r="B649" t="str">
            <v>290135 Andorinha</v>
          </cell>
          <cell r="C649">
            <v>0</v>
          </cell>
          <cell r="D649">
            <v>0</v>
          </cell>
          <cell r="G649" t="str">
            <v>290270 Barra</v>
          </cell>
          <cell r="H649">
            <v>1</v>
          </cell>
          <cell r="I649">
            <v>1.1977482333213559E-2</v>
          </cell>
        </row>
        <row r="650">
          <cell r="B650" t="str">
            <v>290170 Antônio Cardoso</v>
          </cell>
          <cell r="C650">
            <v>0</v>
          </cell>
          <cell r="D650">
            <v>0</v>
          </cell>
          <cell r="G650" t="str">
            <v>290280 Barra da Estiva</v>
          </cell>
          <cell r="H650">
            <v>1</v>
          </cell>
          <cell r="I650">
            <v>1.1977482333213559E-2</v>
          </cell>
        </row>
        <row r="651">
          <cell r="B651" t="str">
            <v>290180 Antônio Gonçalves</v>
          </cell>
          <cell r="C651">
            <v>0</v>
          </cell>
          <cell r="D651">
            <v>0</v>
          </cell>
          <cell r="G651" t="str">
            <v>290290 Barra do Choça</v>
          </cell>
          <cell r="H651">
            <v>1</v>
          </cell>
          <cell r="I651">
            <v>1.1977482333213559E-2</v>
          </cell>
        </row>
        <row r="652">
          <cell r="B652" t="str">
            <v>290205 Araças</v>
          </cell>
          <cell r="C652">
            <v>0</v>
          </cell>
          <cell r="D652">
            <v>0</v>
          </cell>
          <cell r="G652" t="str">
            <v>290310 Barra do Rocha</v>
          </cell>
          <cell r="H652">
            <v>1</v>
          </cell>
          <cell r="I652">
            <v>1.1977482333213559E-2</v>
          </cell>
        </row>
        <row r="653">
          <cell r="B653" t="str">
            <v>290200 Aracatu</v>
          </cell>
          <cell r="C653">
            <v>0</v>
          </cell>
          <cell r="D653">
            <v>0</v>
          </cell>
          <cell r="G653" t="str">
            <v>290350 Belo Campo</v>
          </cell>
          <cell r="H653">
            <v>1</v>
          </cell>
          <cell r="I653">
            <v>1.1977482333213559E-2</v>
          </cell>
        </row>
        <row r="654">
          <cell r="B654" t="str">
            <v>290210 Araci</v>
          </cell>
          <cell r="C654">
            <v>0</v>
          </cell>
          <cell r="D654">
            <v>0</v>
          </cell>
          <cell r="G654" t="str">
            <v>290440 Brejolândia</v>
          </cell>
          <cell r="H654">
            <v>1</v>
          </cell>
          <cell r="I654">
            <v>1.1977482333213559E-2</v>
          </cell>
        </row>
        <row r="655">
          <cell r="B655" t="str">
            <v>290220 Aramari</v>
          </cell>
          <cell r="C655">
            <v>0</v>
          </cell>
          <cell r="D655">
            <v>0</v>
          </cell>
          <cell r="G655" t="str">
            <v>290485 Cabaceiras do Paraguaçu</v>
          </cell>
          <cell r="H655">
            <v>1</v>
          </cell>
          <cell r="I655">
            <v>1.1977482333213559E-2</v>
          </cell>
        </row>
        <row r="656">
          <cell r="B656" t="str">
            <v>290225 Arataca</v>
          </cell>
          <cell r="C656">
            <v>0</v>
          </cell>
          <cell r="D656">
            <v>0</v>
          </cell>
          <cell r="G656" t="str">
            <v>290660 Candiba</v>
          </cell>
          <cell r="H656">
            <v>1</v>
          </cell>
          <cell r="I656">
            <v>1.1977482333213559E-2</v>
          </cell>
        </row>
        <row r="657">
          <cell r="B657" t="str">
            <v>290260 Baixa Grande</v>
          </cell>
          <cell r="C657">
            <v>0</v>
          </cell>
          <cell r="D657">
            <v>0</v>
          </cell>
          <cell r="G657" t="str">
            <v>290740 Catolândia</v>
          </cell>
          <cell r="H657">
            <v>1</v>
          </cell>
          <cell r="I657">
            <v>1.1977482333213559E-2</v>
          </cell>
        </row>
        <row r="658">
          <cell r="B658" t="str">
            <v>290265 Banzaê</v>
          </cell>
          <cell r="C658">
            <v>0</v>
          </cell>
          <cell r="D658">
            <v>0</v>
          </cell>
          <cell r="G658" t="str">
            <v>290750 Catu</v>
          </cell>
          <cell r="H658">
            <v>1</v>
          </cell>
          <cell r="I658">
            <v>1.1977482333213559E-2</v>
          </cell>
        </row>
        <row r="659">
          <cell r="B659" t="str">
            <v>290270 Barra</v>
          </cell>
          <cell r="C659">
            <v>0</v>
          </cell>
          <cell r="D659">
            <v>0</v>
          </cell>
          <cell r="G659" t="str">
            <v>291075 Fátima</v>
          </cell>
          <cell r="H659">
            <v>1</v>
          </cell>
          <cell r="I659">
            <v>1.1977482333213559E-2</v>
          </cell>
        </row>
        <row r="660">
          <cell r="B660" t="str">
            <v>290280 Barra da Estiva</v>
          </cell>
          <cell r="C660">
            <v>0</v>
          </cell>
          <cell r="D660">
            <v>0</v>
          </cell>
          <cell r="G660" t="str">
            <v>291085 Filadélfia</v>
          </cell>
          <cell r="H660">
            <v>1</v>
          </cell>
          <cell r="I660">
            <v>1.1977482333213559E-2</v>
          </cell>
        </row>
        <row r="661">
          <cell r="B661" t="str">
            <v>290290 Barra do Choça</v>
          </cell>
          <cell r="C661">
            <v>0</v>
          </cell>
          <cell r="D661">
            <v>0</v>
          </cell>
          <cell r="G661" t="str">
            <v>291125 Gavião</v>
          </cell>
          <cell r="H661">
            <v>1</v>
          </cell>
          <cell r="I661">
            <v>1.1977482333213559E-2</v>
          </cell>
        </row>
        <row r="662">
          <cell r="B662" t="str">
            <v>290310 Barra do Rocha</v>
          </cell>
          <cell r="C662">
            <v>0</v>
          </cell>
          <cell r="D662">
            <v>0</v>
          </cell>
          <cell r="G662" t="str">
            <v>291160 Governador Mangabeira</v>
          </cell>
          <cell r="H662">
            <v>1</v>
          </cell>
          <cell r="I662">
            <v>1.1977482333213559E-2</v>
          </cell>
        </row>
        <row r="663">
          <cell r="B663" t="str">
            <v>290330 Barro Preto</v>
          </cell>
          <cell r="C663">
            <v>0</v>
          </cell>
          <cell r="D663">
            <v>0</v>
          </cell>
          <cell r="G663" t="str">
            <v>291260 Ibiquera</v>
          </cell>
          <cell r="H663">
            <v>1</v>
          </cell>
          <cell r="I663">
            <v>1.1977482333213559E-2</v>
          </cell>
        </row>
        <row r="664">
          <cell r="B664" t="str">
            <v>290327 Barrocas</v>
          </cell>
          <cell r="C664">
            <v>0</v>
          </cell>
          <cell r="D664">
            <v>0</v>
          </cell>
          <cell r="G664" t="str">
            <v>291300 Ibitiara</v>
          </cell>
          <cell r="H664">
            <v>1</v>
          </cell>
          <cell r="I664">
            <v>1.1977482333213559E-2</v>
          </cell>
        </row>
        <row r="665">
          <cell r="B665" t="str">
            <v>290340 Belmonte</v>
          </cell>
          <cell r="C665">
            <v>0</v>
          </cell>
          <cell r="D665">
            <v>0</v>
          </cell>
          <cell r="G665" t="str">
            <v>291320 Ibotirama</v>
          </cell>
          <cell r="H665">
            <v>1</v>
          </cell>
          <cell r="I665">
            <v>1.1977482333213559E-2</v>
          </cell>
        </row>
        <row r="666">
          <cell r="B666" t="str">
            <v>290350 Belo Campo</v>
          </cell>
          <cell r="C666">
            <v>0</v>
          </cell>
          <cell r="D666">
            <v>0</v>
          </cell>
          <cell r="G666" t="str">
            <v>291600 Itanhém</v>
          </cell>
          <cell r="H666">
            <v>1</v>
          </cell>
          <cell r="I666">
            <v>1.1977482333213559E-2</v>
          </cell>
        </row>
        <row r="667">
          <cell r="B667" t="str">
            <v>290360 Biritinga</v>
          </cell>
          <cell r="C667">
            <v>0</v>
          </cell>
          <cell r="D667">
            <v>0</v>
          </cell>
          <cell r="G667" t="str">
            <v>291855 Jussari</v>
          </cell>
          <cell r="H667">
            <v>1</v>
          </cell>
          <cell r="I667">
            <v>1.1977482333213559E-2</v>
          </cell>
        </row>
        <row r="668">
          <cell r="B668" t="str">
            <v>290370 Boa Nova</v>
          </cell>
          <cell r="C668">
            <v>0</v>
          </cell>
          <cell r="D668">
            <v>0</v>
          </cell>
          <cell r="G668" t="str">
            <v>291890 Lajedão</v>
          </cell>
          <cell r="H668">
            <v>1</v>
          </cell>
          <cell r="I668">
            <v>1.1977482333213559E-2</v>
          </cell>
        </row>
        <row r="669">
          <cell r="B669" t="str">
            <v>290390 Bom Jesus da Lapa</v>
          </cell>
          <cell r="C669">
            <v>0</v>
          </cell>
          <cell r="D669">
            <v>0</v>
          </cell>
          <cell r="G669" t="str">
            <v>291905 Lajedo do Tabocal</v>
          </cell>
          <cell r="H669">
            <v>1</v>
          </cell>
          <cell r="I669">
            <v>1.1977482333213559E-2</v>
          </cell>
        </row>
        <row r="670">
          <cell r="B670" t="str">
            <v>290395 Bom Jesus da Serra</v>
          </cell>
          <cell r="C670">
            <v>0</v>
          </cell>
          <cell r="D670">
            <v>0</v>
          </cell>
          <cell r="G670" t="str">
            <v>291930 Lençóis</v>
          </cell>
          <cell r="H670">
            <v>1</v>
          </cell>
          <cell r="I670">
            <v>1.1977482333213559E-2</v>
          </cell>
        </row>
        <row r="671">
          <cell r="B671" t="str">
            <v>290410 Boquira</v>
          </cell>
          <cell r="C671">
            <v>0</v>
          </cell>
          <cell r="D671">
            <v>0</v>
          </cell>
          <cell r="G671" t="str">
            <v>292210 Mundo Novo</v>
          </cell>
          <cell r="H671">
            <v>1</v>
          </cell>
          <cell r="I671">
            <v>1.1977482333213559E-2</v>
          </cell>
        </row>
        <row r="672">
          <cell r="B672" t="str">
            <v>290420 Botuporã</v>
          </cell>
          <cell r="C672">
            <v>0</v>
          </cell>
          <cell r="D672">
            <v>0</v>
          </cell>
          <cell r="G672" t="str">
            <v>292265 Nordestina</v>
          </cell>
          <cell r="H672">
            <v>1</v>
          </cell>
          <cell r="I672">
            <v>1.1977482333213559E-2</v>
          </cell>
        </row>
        <row r="673">
          <cell r="B673" t="str">
            <v>290430 Brejões</v>
          </cell>
          <cell r="C673">
            <v>0</v>
          </cell>
          <cell r="D673">
            <v>0</v>
          </cell>
          <cell r="G673" t="str">
            <v>292460 Pindobaçu</v>
          </cell>
          <cell r="H673">
            <v>1</v>
          </cell>
          <cell r="I673">
            <v>1.1977482333213559E-2</v>
          </cell>
        </row>
        <row r="674">
          <cell r="B674" t="str">
            <v>290440 Brejolândia</v>
          </cell>
          <cell r="C674">
            <v>0</v>
          </cell>
          <cell r="D674">
            <v>0</v>
          </cell>
          <cell r="G674" t="str">
            <v>292620 Riachão das Neves</v>
          </cell>
          <cell r="H674">
            <v>1</v>
          </cell>
          <cell r="I674">
            <v>1.1977482333213559E-2</v>
          </cell>
        </row>
        <row r="675">
          <cell r="B675" t="str">
            <v>290450 Brotas de Macaúbas</v>
          </cell>
          <cell r="C675">
            <v>0</v>
          </cell>
          <cell r="D675">
            <v>0</v>
          </cell>
          <cell r="G675" t="str">
            <v>292760 Santa Brígida</v>
          </cell>
          <cell r="H675">
            <v>1</v>
          </cell>
          <cell r="I675">
            <v>1.1977482333213559E-2</v>
          </cell>
        </row>
        <row r="676">
          <cell r="B676" t="str">
            <v>290460 Brumado</v>
          </cell>
          <cell r="C676">
            <v>0</v>
          </cell>
          <cell r="D676">
            <v>0</v>
          </cell>
          <cell r="G676" t="str">
            <v>292810 Santa Maria da Vitória</v>
          </cell>
          <cell r="H676">
            <v>1</v>
          </cell>
          <cell r="I676">
            <v>1.1977482333213559E-2</v>
          </cell>
        </row>
        <row r="677">
          <cell r="B677" t="str">
            <v>290480 Caatiba</v>
          </cell>
          <cell r="C677">
            <v>0</v>
          </cell>
          <cell r="D677">
            <v>0</v>
          </cell>
          <cell r="G677" t="str">
            <v>292850 Santa Teresinha</v>
          </cell>
          <cell r="H677">
            <v>1</v>
          </cell>
          <cell r="I677">
            <v>1.1977482333213559E-2</v>
          </cell>
        </row>
        <row r="678">
          <cell r="B678" t="str">
            <v>290485 Cabaceiras do Paraguaçu</v>
          </cell>
          <cell r="C678">
            <v>0</v>
          </cell>
          <cell r="D678">
            <v>0</v>
          </cell>
          <cell r="G678" t="str">
            <v>292820 Santana</v>
          </cell>
          <cell r="H678">
            <v>1</v>
          </cell>
          <cell r="I678">
            <v>1.1977482333213559E-2</v>
          </cell>
        </row>
        <row r="679">
          <cell r="B679" t="str">
            <v>290490 Cachoeira</v>
          </cell>
          <cell r="C679">
            <v>0</v>
          </cell>
          <cell r="D679">
            <v>0</v>
          </cell>
          <cell r="G679" t="str">
            <v>292860 Santo Amaro</v>
          </cell>
          <cell r="H679">
            <v>1</v>
          </cell>
          <cell r="I679">
            <v>1.1977482333213559E-2</v>
          </cell>
        </row>
        <row r="680">
          <cell r="B680" t="str">
            <v>290500 Caculé</v>
          </cell>
          <cell r="C680">
            <v>0</v>
          </cell>
          <cell r="D680">
            <v>0</v>
          </cell>
          <cell r="G680" t="str">
            <v>292920 São Francisco do Conde</v>
          </cell>
          <cell r="H680">
            <v>1</v>
          </cell>
          <cell r="I680">
            <v>1.1977482333213559E-2</v>
          </cell>
        </row>
        <row r="681">
          <cell r="B681" t="str">
            <v>290510 Caém</v>
          </cell>
          <cell r="C681">
            <v>0</v>
          </cell>
          <cell r="D681">
            <v>0</v>
          </cell>
          <cell r="G681" t="str">
            <v>292950 São Sebastião do Passé</v>
          </cell>
          <cell r="H681">
            <v>1</v>
          </cell>
          <cell r="I681">
            <v>1.1977482333213559E-2</v>
          </cell>
        </row>
        <row r="682">
          <cell r="B682" t="str">
            <v>290515 Caetanos</v>
          </cell>
          <cell r="C682">
            <v>0</v>
          </cell>
          <cell r="D682">
            <v>0</v>
          </cell>
          <cell r="G682" t="str">
            <v>293030 Serra Dourada</v>
          </cell>
          <cell r="H682">
            <v>1</v>
          </cell>
          <cell r="I682">
            <v>1.1977482333213559E-2</v>
          </cell>
        </row>
        <row r="683">
          <cell r="B683" t="str">
            <v>290590 Campo Alegre de Lourdes</v>
          </cell>
          <cell r="C683">
            <v>0</v>
          </cell>
          <cell r="D683">
            <v>0</v>
          </cell>
          <cell r="G683" t="str">
            <v>293076 Sítio do Quinto</v>
          </cell>
          <cell r="H683">
            <v>1</v>
          </cell>
          <cell r="I683">
            <v>1.1977482333213559E-2</v>
          </cell>
        </row>
        <row r="684">
          <cell r="B684" t="str">
            <v>290610 Canápolis</v>
          </cell>
          <cell r="C684">
            <v>0</v>
          </cell>
          <cell r="D684">
            <v>0</v>
          </cell>
          <cell r="G684" t="str">
            <v>293090 Tabocas do Brejo Velho</v>
          </cell>
          <cell r="H684">
            <v>1</v>
          </cell>
          <cell r="I684">
            <v>1.1977482333213559E-2</v>
          </cell>
        </row>
        <row r="685">
          <cell r="B685" t="str">
            <v>290640 Candeal</v>
          </cell>
          <cell r="C685">
            <v>0</v>
          </cell>
          <cell r="D685">
            <v>0</v>
          </cell>
          <cell r="G685" t="str">
            <v>293240 Uibaí</v>
          </cell>
          <cell r="H685">
            <v>1</v>
          </cell>
          <cell r="I685">
            <v>1.1977482333213559E-2</v>
          </cell>
        </row>
        <row r="686">
          <cell r="B686" t="str">
            <v>290650 Candeias</v>
          </cell>
          <cell r="C686">
            <v>0</v>
          </cell>
          <cell r="D686">
            <v>0</v>
          </cell>
          <cell r="G686" t="str">
            <v>293260 Urandi</v>
          </cell>
          <cell r="H686">
            <v>1</v>
          </cell>
          <cell r="I686">
            <v>1.1977482333213559E-2</v>
          </cell>
        </row>
        <row r="687">
          <cell r="B687" t="str">
            <v>290660 Candiba</v>
          </cell>
          <cell r="C687">
            <v>0</v>
          </cell>
          <cell r="D687">
            <v>0</v>
          </cell>
          <cell r="G687" t="str">
            <v>293270 Uruçuca</v>
          </cell>
          <cell r="H687">
            <v>1</v>
          </cell>
          <cell r="I687">
            <v>1.1977482333213559E-2</v>
          </cell>
        </row>
        <row r="688">
          <cell r="B688" t="str">
            <v>290670 Cândido Sales</v>
          </cell>
          <cell r="C688">
            <v>0</v>
          </cell>
          <cell r="D688">
            <v>0</v>
          </cell>
          <cell r="G688" t="str">
            <v>293317 Varzedo</v>
          </cell>
          <cell r="H688">
            <v>1</v>
          </cell>
          <cell r="I688">
            <v>1.1977482333213559E-2</v>
          </cell>
        </row>
        <row r="689">
          <cell r="B689" t="str">
            <v>290680 Cansanção</v>
          </cell>
          <cell r="C689">
            <v>0</v>
          </cell>
          <cell r="D689">
            <v>0</v>
          </cell>
          <cell r="G689" t="str">
            <v>293360 Xique-Xique</v>
          </cell>
          <cell r="H689">
            <v>1</v>
          </cell>
          <cell r="I689">
            <v>1.1977482333213559E-2</v>
          </cell>
        </row>
        <row r="690">
          <cell r="B690" t="str">
            <v>290682 Canudos</v>
          </cell>
          <cell r="C690">
            <v>0</v>
          </cell>
          <cell r="D690">
            <v>0</v>
          </cell>
          <cell r="G690" t="str">
            <v>290010 Abaíra</v>
          </cell>
          <cell r="H690">
            <v>0</v>
          </cell>
          <cell r="I690">
            <v>0</v>
          </cell>
        </row>
        <row r="691">
          <cell r="B691" t="str">
            <v>290685 Capela do Alto Alegre</v>
          </cell>
          <cell r="C691">
            <v>0</v>
          </cell>
          <cell r="D691">
            <v>0</v>
          </cell>
          <cell r="G691" t="str">
            <v>290040 Água Fria</v>
          </cell>
          <cell r="H691">
            <v>0</v>
          </cell>
          <cell r="I691">
            <v>0</v>
          </cell>
        </row>
        <row r="692">
          <cell r="B692" t="str">
            <v>290690 Caravelas</v>
          </cell>
          <cell r="C692">
            <v>0</v>
          </cell>
          <cell r="D692">
            <v>0</v>
          </cell>
          <cell r="G692" t="str">
            <v>290060 Aiquara</v>
          </cell>
          <cell r="H692">
            <v>0</v>
          </cell>
          <cell r="I692">
            <v>0</v>
          </cell>
        </row>
        <row r="693">
          <cell r="B693" t="str">
            <v>290710 Carinhanha</v>
          </cell>
          <cell r="C693">
            <v>0</v>
          </cell>
          <cell r="D693">
            <v>0</v>
          </cell>
          <cell r="G693" t="str">
            <v>290080 Alcobaça</v>
          </cell>
          <cell r="H693">
            <v>0</v>
          </cell>
          <cell r="I693">
            <v>0</v>
          </cell>
        </row>
        <row r="694">
          <cell r="B694" t="str">
            <v>290720 Casa Nova</v>
          </cell>
          <cell r="C694">
            <v>0</v>
          </cell>
          <cell r="D694">
            <v>0</v>
          </cell>
          <cell r="G694" t="str">
            <v>290100 Amargosa</v>
          </cell>
          <cell r="H694">
            <v>0</v>
          </cell>
          <cell r="I694">
            <v>0</v>
          </cell>
        </row>
        <row r="695">
          <cell r="B695" t="str">
            <v>290740 Catolândia</v>
          </cell>
          <cell r="C695">
            <v>0</v>
          </cell>
          <cell r="D695">
            <v>0</v>
          </cell>
          <cell r="G695" t="str">
            <v>290110 Amélia Rodrigues</v>
          </cell>
          <cell r="H695">
            <v>0</v>
          </cell>
          <cell r="I695">
            <v>0</v>
          </cell>
        </row>
        <row r="696">
          <cell r="B696" t="str">
            <v>290750 Catu</v>
          </cell>
          <cell r="C696">
            <v>0</v>
          </cell>
          <cell r="D696">
            <v>0</v>
          </cell>
          <cell r="G696" t="str">
            <v>290115 América Dourada</v>
          </cell>
          <cell r="H696">
            <v>0</v>
          </cell>
          <cell r="I696">
            <v>0</v>
          </cell>
        </row>
        <row r="697">
          <cell r="B697" t="str">
            <v>290755 Caturama</v>
          </cell>
          <cell r="C697">
            <v>0</v>
          </cell>
          <cell r="D697">
            <v>0</v>
          </cell>
          <cell r="G697" t="str">
            <v>290120 Anagé</v>
          </cell>
          <cell r="H697">
            <v>0</v>
          </cell>
          <cell r="I697">
            <v>0</v>
          </cell>
        </row>
        <row r="698">
          <cell r="B698" t="str">
            <v>290780 Cícero Dantas</v>
          </cell>
          <cell r="C698">
            <v>0</v>
          </cell>
          <cell r="D698">
            <v>0</v>
          </cell>
          <cell r="G698" t="str">
            <v>290135 Andorinha</v>
          </cell>
          <cell r="H698">
            <v>0</v>
          </cell>
          <cell r="I698">
            <v>0</v>
          </cell>
        </row>
        <row r="699">
          <cell r="B699" t="str">
            <v>290790 Cipó</v>
          </cell>
          <cell r="C699">
            <v>0</v>
          </cell>
          <cell r="D699">
            <v>0</v>
          </cell>
          <cell r="G699" t="str">
            <v>290170 Antônio Cardoso</v>
          </cell>
          <cell r="H699">
            <v>0</v>
          </cell>
          <cell r="I699">
            <v>0</v>
          </cell>
        </row>
        <row r="700">
          <cell r="B700" t="str">
            <v>290810 Cocos</v>
          </cell>
          <cell r="C700">
            <v>0</v>
          </cell>
          <cell r="D700">
            <v>0</v>
          </cell>
          <cell r="G700" t="str">
            <v>290180 Antônio Gonçalves</v>
          </cell>
          <cell r="H700">
            <v>0</v>
          </cell>
          <cell r="I700">
            <v>0</v>
          </cell>
        </row>
        <row r="701">
          <cell r="B701" t="str">
            <v>290860 Conde</v>
          </cell>
          <cell r="C701">
            <v>0</v>
          </cell>
          <cell r="D701">
            <v>0</v>
          </cell>
          <cell r="G701" t="str">
            <v>290200 Aracatu</v>
          </cell>
          <cell r="H701">
            <v>0</v>
          </cell>
          <cell r="I701">
            <v>0</v>
          </cell>
        </row>
        <row r="702">
          <cell r="B702" t="str">
            <v>290870 Condeúba</v>
          </cell>
          <cell r="C702">
            <v>0</v>
          </cell>
          <cell r="D702">
            <v>0</v>
          </cell>
          <cell r="G702" t="str">
            <v>290210 Araci</v>
          </cell>
          <cell r="H702">
            <v>0</v>
          </cell>
          <cell r="I702">
            <v>0</v>
          </cell>
        </row>
        <row r="703">
          <cell r="B703" t="str">
            <v>290900 Cordeiros</v>
          </cell>
          <cell r="C703">
            <v>0</v>
          </cell>
          <cell r="D703">
            <v>0</v>
          </cell>
          <cell r="G703" t="str">
            <v>290220 Aramari</v>
          </cell>
          <cell r="H703">
            <v>0</v>
          </cell>
          <cell r="I703">
            <v>0</v>
          </cell>
        </row>
        <row r="704">
          <cell r="B704" t="str">
            <v>290910 Coribe</v>
          </cell>
          <cell r="C704">
            <v>0</v>
          </cell>
          <cell r="D704">
            <v>0</v>
          </cell>
          <cell r="G704" t="str">
            <v>290225 Arataca</v>
          </cell>
          <cell r="H704">
            <v>0</v>
          </cell>
          <cell r="I704">
            <v>0</v>
          </cell>
        </row>
        <row r="705">
          <cell r="B705" t="str">
            <v>290920 Coronel João Sá</v>
          </cell>
          <cell r="C705">
            <v>0</v>
          </cell>
          <cell r="D705">
            <v>0</v>
          </cell>
          <cell r="G705" t="str">
            <v>290265 Banzaê</v>
          </cell>
          <cell r="H705">
            <v>0</v>
          </cell>
          <cell r="I705">
            <v>0</v>
          </cell>
        </row>
        <row r="706">
          <cell r="B706" t="str">
            <v>290930 Correntina</v>
          </cell>
          <cell r="C706">
            <v>0</v>
          </cell>
          <cell r="D706">
            <v>0</v>
          </cell>
          <cell r="G706" t="str">
            <v>290330 Barro Preto</v>
          </cell>
          <cell r="H706">
            <v>0</v>
          </cell>
          <cell r="I706">
            <v>0</v>
          </cell>
        </row>
        <row r="707">
          <cell r="B707" t="str">
            <v>290940 Cotegipe</v>
          </cell>
          <cell r="C707">
            <v>0</v>
          </cell>
          <cell r="D707">
            <v>0</v>
          </cell>
          <cell r="G707" t="str">
            <v>290327 Barrocas</v>
          </cell>
          <cell r="H707">
            <v>0</v>
          </cell>
          <cell r="I707">
            <v>0</v>
          </cell>
        </row>
        <row r="708">
          <cell r="B708" t="str">
            <v>290950 Cravolândia</v>
          </cell>
          <cell r="C708">
            <v>0</v>
          </cell>
          <cell r="D708">
            <v>0</v>
          </cell>
          <cell r="G708" t="str">
            <v>290340 Belmonte</v>
          </cell>
          <cell r="H708">
            <v>0</v>
          </cell>
          <cell r="I708">
            <v>0</v>
          </cell>
        </row>
        <row r="709">
          <cell r="B709" t="str">
            <v>290990 Curaçá</v>
          </cell>
          <cell r="C709">
            <v>0</v>
          </cell>
          <cell r="D709">
            <v>0</v>
          </cell>
          <cell r="G709" t="str">
            <v>290360 Biritinga</v>
          </cell>
          <cell r="H709">
            <v>0</v>
          </cell>
          <cell r="I709">
            <v>0</v>
          </cell>
        </row>
        <row r="710">
          <cell r="B710" t="str">
            <v>291000 Dário Meira</v>
          </cell>
          <cell r="C710">
            <v>0</v>
          </cell>
          <cell r="D710">
            <v>0</v>
          </cell>
          <cell r="G710" t="str">
            <v>290370 Boa Nova</v>
          </cell>
          <cell r="H710">
            <v>0</v>
          </cell>
          <cell r="I710">
            <v>0</v>
          </cell>
        </row>
        <row r="711">
          <cell r="B711" t="str">
            <v>291005 Dias d'Ávila</v>
          </cell>
          <cell r="C711">
            <v>0</v>
          </cell>
          <cell r="D711">
            <v>0</v>
          </cell>
          <cell r="G711" t="str">
            <v>290390 Bom Jesus da Lapa</v>
          </cell>
          <cell r="H711">
            <v>0</v>
          </cell>
          <cell r="I711">
            <v>0</v>
          </cell>
        </row>
        <row r="712">
          <cell r="B712" t="str">
            <v>291010 Dom Basílio</v>
          </cell>
          <cell r="C712">
            <v>0</v>
          </cell>
          <cell r="D712">
            <v>0</v>
          </cell>
          <cell r="G712" t="str">
            <v>290395 Bom Jesus da Serra</v>
          </cell>
          <cell r="H712">
            <v>0</v>
          </cell>
          <cell r="I712">
            <v>0</v>
          </cell>
        </row>
        <row r="713">
          <cell r="B713" t="str">
            <v>291020 Dom Macedo Costa</v>
          </cell>
          <cell r="C713">
            <v>0</v>
          </cell>
          <cell r="D713">
            <v>0</v>
          </cell>
          <cell r="G713" t="str">
            <v>290420 Botuporã</v>
          </cell>
          <cell r="H713">
            <v>0</v>
          </cell>
          <cell r="I713">
            <v>0</v>
          </cell>
        </row>
        <row r="714">
          <cell r="B714" t="str">
            <v>291040 Encruzilhada</v>
          </cell>
          <cell r="C714">
            <v>0</v>
          </cell>
          <cell r="D714">
            <v>0</v>
          </cell>
          <cell r="G714" t="str">
            <v>290430 Brejões</v>
          </cell>
          <cell r="H714">
            <v>0</v>
          </cell>
          <cell r="I714">
            <v>0</v>
          </cell>
        </row>
        <row r="715">
          <cell r="B715" t="str">
            <v>290050 Érico Cardoso</v>
          </cell>
          <cell r="C715">
            <v>0</v>
          </cell>
          <cell r="D715">
            <v>0</v>
          </cell>
          <cell r="G715" t="str">
            <v>290450 Brotas de Macaúbas</v>
          </cell>
          <cell r="H715">
            <v>0</v>
          </cell>
          <cell r="I715">
            <v>0</v>
          </cell>
        </row>
        <row r="716">
          <cell r="B716" t="str">
            <v>291070 Euclides da Cunha</v>
          </cell>
          <cell r="C716">
            <v>0</v>
          </cell>
          <cell r="D716">
            <v>0</v>
          </cell>
          <cell r="G716" t="str">
            <v>290460 Brumado</v>
          </cell>
          <cell r="H716">
            <v>0</v>
          </cell>
          <cell r="I716">
            <v>0</v>
          </cell>
        </row>
        <row r="717">
          <cell r="B717" t="str">
            <v>291072 Eunápolis</v>
          </cell>
          <cell r="C717">
            <v>0</v>
          </cell>
          <cell r="D717">
            <v>0</v>
          </cell>
          <cell r="G717" t="str">
            <v>290475 Buritirama</v>
          </cell>
          <cell r="H717">
            <v>0</v>
          </cell>
          <cell r="I717">
            <v>0</v>
          </cell>
        </row>
        <row r="718">
          <cell r="B718" t="str">
            <v>291075 Fátima</v>
          </cell>
          <cell r="C718">
            <v>0</v>
          </cell>
          <cell r="D718">
            <v>0</v>
          </cell>
          <cell r="G718" t="str">
            <v>290480 Caatiba</v>
          </cell>
          <cell r="H718">
            <v>0</v>
          </cell>
          <cell r="I718">
            <v>0</v>
          </cell>
        </row>
        <row r="719">
          <cell r="B719" t="str">
            <v>291077 Feira da Mata</v>
          </cell>
          <cell r="C719">
            <v>0</v>
          </cell>
          <cell r="D719">
            <v>0</v>
          </cell>
          <cell r="G719" t="str">
            <v>290490 Cachoeira</v>
          </cell>
          <cell r="H719">
            <v>0</v>
          </cell>
          <cell r="I719">
            <v>0</v>
          </cell>
        </row>
        <row r="720">
          <cell r="B720" t="str">
            <v>291090 Firmino Alves</v>
          </cell>
          <cell r="C720">
            <v>0</v>
          </cell>
          <cell r="D720">
            <v>0</v>
          </cell>
          <cell r="G720" t="str">
            <v>290500 Caculé</v>
          </cell>
          <cell r="H720">
            <v>0</v>
          </cell>
          <cell r="I720">
            <v>0</v>
          </cell>
        </row>
        <row r="721">
          <cell r="B721" t="str">
            <v>291110 Formosa do Rio Preto</v>
          </cell>
          <cell r="C721">
            <v>0</v>
          </cell>
          <cell r="D721">
            <v>0</v>
          </cell>
          <cell r="G721" t="str">
            <v>290510 Caém</v>
          </cell>
          <cell r="H721">
            <v>0</v>
          </cell>
          <cell r="I721">
            <v>0</v>
          </cell>
        </row>
        <row r="722">
          <cell r="B722" t="str">
            <v>291160 Governador Mangabeira</v>
          </cell>
          <cell r="C722">
            <v>0</v>
          </cell>
          <cell r="D722">
            <v>0</v>
          </cell>
          <cell r="G722" t="str">
            <v>290515 Caetanos</v>
          </cell>
          <cell r="H722">
            <v>0</v>
          </cell>
          <cell r="I722">
            <v>0</v>
          </cell>
        </row>
        <row r="723">
          <cell r="B723" t="str">
            <v>291165 Guajeru</v>
          </cell>
          <cell r="C723">
            <v>0</v>
          </cell>
          <cell r="D723">
            <v>0</v>
          </cell>
          <cell r="G723" t="str">
            <v>290590 Campo Alegre de Lourdes</v>
          </cell>
          <cell r="H723">
            <v>0</v>
          </cell>
          <cell r="I723">
            <v>0</v>
          </cell>
        </row>
        <row r="724">
          <cell r="B724" t="str">
            <v>291180 Guaratinga</v>
          </cell>
          <cell r="C724">
            <v>0</v>
          </cell>
          <cell r="D724">
            <v>0</v>
          </cell>
          <cell r="G724" t="str">
            <v>290610 Canápolis</v>
          </cell>
          <cell r="H724">
            <v>0</v>
          </cell>
          <cell r="I724">
            <v>0</v>
          </cell>
        </row>
        <row r="725">
          <cell r="B725" t="str">
            <v>291185 Heliópolis</v>
          </cell>
          <cell r="C725">
            <v>0</v>
          </cell>
          <cell r="D725">
            <v>0</v>
          </cell>
          <cell r="G725" t="str">
            <v>290640 Candeal</v>
          </cell>
          <cell r="H725">
            <v>0</v>
          </cell>
          <cell r="I725">
            <v>0</v>
          </cell>
        </row>
        <row r="726">
          <cell r="B726" t="str">
            <v>291200 Ibiassucê</v>
          </cell>
          <cell r="C726">
            <v>0</v>
          </cell>
          <cell r="D726">
            <v>0</v>
          </cell>
          <cell r="G726" t="str">
            <v>290670 Cândido Sales</v>
          </cell>
          <cell r="H726">
            <v>0</v>
          </cell>
          <cell r="I726">
            <v>0</v>
          </cell>
        </row>
        <row r="727">
          <cell r="B727" t="str">
            <v>291220 Ibicoara</v>
          </cell>
          <cell r="C727">
            <v>0</v>
          </cell>
          <cell r="D727">
            <v>0</v>
          </cell>
          <cell r="G727" t="str">
            <v>290680 Cansanção</v>
          </cell>
          <cell r="H727">
            <v>0</v>
          </cell>
          <cell r="I727">
            <v>0</v>
          </cell>
        </row>
        <row r="728">
          <cell r="B728" t="str">
            <v>291230 Ibicuí</v>
          </cell>
          <cell r="C728">
            <v>0</v>
          </cell>
          <cell r="D728">
            <v>0</v>
          </cell>
          <cell r="G728" t="str">
            <v>290682 Canudos</v>
          </cell>
          <cell r="H728">
            <v>0</v>
          </cell>
          <cell r="I728">
            <v>0</v>
          </cell>
        </row>
        <row r="729">
          <cell r="B729" t="str">
            <v>291250 Ibipitanga</v>
          </cell>
          <cell r="C729">
            <v>0</v>
          </cell>
          <cell r="D729">
            <v>0</v>
          </cell>
          <cell r="G729" t="str">
            <v>290685 Capela do Alto Alegre</v>
          </cell>
          <cell r="H729">
            <v>0</v>
          </cell>
          <cell r="I729">
            <v>0</v>
          </cell>
        </row>
        <row r="730">
          <cell r="B730" t="str">
            <v>291260 Ibiquera</v>
          </cell>
          <cell r="C730">
            <v>0</v>
          </cell>
          <cell r="D730">
            <v>0</v>
          </cell>
          <cell r="G730" t="str">
            <v>290690 Caravelas</v>
          </cell>
          <cell r="H730">
            <v>0</v>
          </cell>
          <cell r="I730">
            <v>0</v>
          </cell>
        </row>
        <row r="731">
          <cell r="B731" t="str">
            <v>291290 Ibirataia</v>
          </cell>
          <cell r="C731">
            <v>0</v>
          </cell>
          <cell r="D731">
            <v>0</v>
          </cell>
          <cell r="G731" t="str">
            <v>290710 Carinhanha</v>
          </cell>
          <cell r="H731">
            <v>0</v>
          </cell>
          <cell r="I731">
            <v>0</v>
          </cell>
        </row>
        <row r="732">
          <cell r="B732" t="str">
            <v>291310 Ibititá</v>
          </cell>
          <cell r="C732">
            <v>0</v>
          </cell>
          <cell r="D732">
            <v>0</v>
          </cell>
          <cell r="G732" t="str">
            <v>290720 Casa Nova</v>
          </cell>
          <cell r="H732">
            <v>0</v>
          </cell>
          <cell r="I732">
            <v>0</v>
          </cell>
        </row>
        <row r="733">
          <cell r="B733" t="str">
            <v>291320 Ibotirama</v>
          </cell>
          <cell r="C733">
            <v>0</v>
          </cell>
          <cell r="D733">
            <v>0</v>
          </cell>
          <cell r="G733" t="str">
            <v>290755 Caturama</v>
          </cell>
          <cell r="H733">
            <v>0</v>
          </cell>
          <cell r="I733">
            <v>0</v>
          </cell>
        </row>
        <row r="734">
          <cell r="B734" t="str">
            <v>291330 Ichu</v>
          </cell>
          <cell r="C734">
            <v>0</v>
          </cell>
          <cell r="D734">
            <v>0</v>
          </cell>
          <cell r="G734" t="str">
            <v>290780 Cícero Dantas</v>
          </cell>
          <cell r="H734">
            <v>0</v>
          </cell>
          <cell r="I734">
            <v>0</v>
          </cell>
        </row>
        <row r="735">
          <cell r="B735" t="str">
            <v>291340 Igaporã</v>
          </cell>
          <cell r="C735">
            <v>0</v>
          </cell>
          <cell r="D735">
            <v>0</v>
          </cell>
          <cell r="G735" t="str">
            <v>290790 Cipó</v>
          </cell>
          <cell r="H735">
            <v>0</v>
          </cell>
          <cell r="I735">
            <v>0</v>
          </cell>
        </row>
        <row r="736">
          <cell r="B736" t="str">
            <v>291350 Iguaí</v>
          </cell>
          <cell r="C736">
            <v>0</v>
          </cell>
          <cell r="D736">
            <v>0</v>
          </cell>
          <cell r="G736" t="str">
            <v>290810 Cocos</v>
          </cell>
          <cell r="H736">
            <v>0</v>
          </cell>
          <cell r="I736">
            <v>0</v>
          </cell>
        </row>
        <row r="737">
          <cell r="B737" t="str">
            <v>291410 Ipupiara</v>
          </cell>
          <cell r="C737">
            <v>0</v>
          </cell>
          <cell r="D737">
            <v>0</v>
          </cell>
          <cell r="G737" t="str">
            <v>290860 Conde</v>
          </cell>
          <cell r="H737">
            <v>0</v>
          </cell>
          <cell r="I737">
            <v>0</v>
          </cell>
        </row>
        <row r="738">
          <cell r="B738" t="str">
            <v>291420 Irajuba</v>
          </cell>
          <cell r="C738">
            <v>0</v>
          </cell>
          <cell r="D738">
            <v>0</v>
          </cell>
          <cell r="G738" t="str">
            <v>290870 Condeúba</v>
          </cell>
          <cell r="H738">
            <v>0</v>
          </cell>
          <cell r="I738">
            <v>0</v>
          </cell>
        </row>
        <row r="739">
          <cell r="B739" t="str">
            <v>291430 Iramaia</v>
          </cell>
          <cell r="C739">
            <v>0</v>
          </cell>
          <cell r="D739">
            <v>0</v>
          </cell>
          <cell r="G739" t="str">
            <v>290900 Cordeiros</v>
          </cell>
          <cell r="H739">
            <v>0</v>
          </cell>
          <cell r="I739">
            <v>0</v>
          </cell>
        </row>
        <row r="740">
          <cell r="B740" t="str">
            <v>291465 Itabela</v>
          </cell>
          <cell r="C740">
            <v>0</v>
          </cell>
          <cell r="D740">
            <v>0</v>
          </cell>
          <cell r="G740" t="str">
            <v>290910 Coribe</v>
          </cell>
          <cell r="H740">
            <v>0</v>
          </cell>
          <cell r="I740">
            <v>0</v>
          </cell>
        </row>
        <row r="741">
          <cell r="B741" t="str">
            <v>291490 Itacaré</v>
          </cell>
          <cell r="C741">
            <v>0</v>
          </cell>
          <cell r="D741">
            <v>0</v>
          </cell>
          <cell r="G741" t="str">
            <v>290920 Coronel João Sá</v>
          </cell>
          <cell r="H741">
            <v>0</v>
          </cell>
          <cell r="I741">
            <v>0</v>
          </cell>
        </row>
        <row r="742">
          <cell r="B742" t="str">
            <v>291510 Itagi</v>
          </cell>
          <cell r="C742">
            <v>0</v>
          </cell>
          <cell r="D742">
            <v>0</v>
          </cell>
          <cell r="G742" t="str">
            <v>290930 Correntina</v>
          </cell>
          <cell r="H742">
            <v>0</v>
          </cell>
          <cell r="I742">
            <v>0</v>
          </cell>
        </row>
        <row r="743">
          <cell r="B743" t="str">
            <v>291520 Itagibá</v>
          </cell>
          <cell r="C743">
            <v>0</v>
          </cell>
          <cell r="D743">
            <v>0</v>
          </cell>
          <cell r="G743" t="str">
            <v>290940 Cotegipe</v>
          </cell>
          <cell r="H743">
            <v>0</v>
          </cell>
          <cell r="I743">
            <v>0</v>
          </cell>
        </row>
        <row r="744">
          <cell r="B744" t="str">
            <v>291530 Itagimirim</v>
          </cell>
          <cell r="C744">
            <v>0</v>
          </cell>
          <cell r="D744">
            <v>0</v>
          </cell>
          <cell r="G744" t="str">
            <v>290950 Cravolândia</v>
          </cell>
          <cell r="H744">
            <v>0</v>
          </cell>
          <cell r="I744">
            <v>0</v>
          </cell>
        </row>
        <row r="745">
          <cell r="B745" t="str">
            <v>291535 Itaguaçu da Bahia</v>
          </cell>
          <cell r="C745">
            <v>0</v>
          </cell>
          <cell r="D745">
            <v>0</v>
          </cell>
          <cell r="G745" t="str">
            <v>290990 Curaçá</v>
          </cell>
          <cell r="H745">
            <v>0</v>
          </cell>
          <cell r="I745">
            <v>0</v>
          </cell>
        </row>
        <row r="746">
          <cell r="B746" t="str">
            <v>291560 Itamaraju</v>
          </cell>
          <cell r="C746">
            <v>0</v>
          </cell>
          <cell r="D746">
            <v>0</v>
          </cell>
          <cell r="G746" t="str">
            <v>291000 Dário Meira</v>
          </cell>
          <cell r="H746">
            <v>0</v>
          </cell>
          <cell r="I746">
            <v>0</v>
          </cell>
        </row>
        <row r="747">
          <cell r="B747" t="str">
            <v>291570 Itamari</v>
          </cell>
          <cell r="C747">
            <v>0</v>
          </cell>
          <cell r="D747">
            <v>0</v>
          </cell>
          <cell r="G747" t="str">
            <v>291005 Dias d'Ávila</v>
          </cell>
          <cell r="H747">
            <v>0</v>
          </cell>
          <cell r="I747">
            <v>0</v>
          </cell>
        </row>
        <row r="748">
          <cell r="B748" t="str">
            <v>291580 Itambé</v>
          </cell>
          <cell r="C748">
            <v>0</v>
          </cell>
          <cell r="D748">
            <v>0</v>
          </cell>
          <cell r="G748" t="str">
            <v>291010 Dom Basílio</v>
          </cell>
          <cell r="H748">
            <v>0</v>
          </cell>
          <cell r="I748">
            <v>0</v>
          </cell>
        </row>
        <row r="749">
          <cell r="B749" t="str">
            <v>291590 Itanagra</v>
          </cell>
          <cell r="C749">
            <v>0</v>
          </cell>
          <cell r="D749">
            <v>0</v>
          </cell>
          <cell r="G749" t="str">
            <v>291040 Encruzilhada</v>
          </cell>
          <cell r="H749">
            <v>0</v>
          </cell>
          <cell r="I749">
            <v>0</v>
          </cell>
        </row>
        <row r="750">
          <cell r="B750" t="str">
            <v>291600 Itanhém</v>
          </cell>
          <cell r="C750">
            <v>0</v>
          </cell>
          <cell r="D750">
            <v>0</v>
          </cell>
          <cell r="G750" t="str">
            <v>290050 Érico Cardoso</v>
          </cell>
          <cell r="H750">
            <v>0</v>
          </cell>
          <cell r="I750">
            <v>0</v>
          </cell>
        </row>
        <row r="751">
          <cell r="B751" t="str">
            <v>291610 Itaparica</v>
          </cell>
          <cell r="C751">
            <v>0</v>
          </cell>
          <cell r="D751">
            <v>0</v>
          </cell>
          <cell r="G751" t="str">
            <v>291070 Euclides da Cunha</v>
          </cell>
          <cell r="H751">
            <v>0</v>
          </cell>
          <cell r="I751">
            <v>0</v>
          </cell>
        </row>
        <row r="752">
          <cell r="B752" t="str">
            <v>291630 Itapebi</v>
          </cell>
          <cell r="C752">
            <v>0</v>
          </cell>
          <cell r="D752">
            <v>0</v>
          </cell>
          <cell r="G752" t="str">
            <v>291072 Eunápolis</v>
          </cell>
          <cell r="H752">
            <v>0</v>
          </cell>
          <cell r="I752">
            <v>0</v>
          </cell>
        </row>
        <row r="753">
          <cell r="B753" t="str">
            <v>291640 Itapetinga</v>
          </cell>
          <cell r="C753">
            <v>0</v>
          </cell>
          <cell r="D753">
            <v>0</v>
          </cell>
          <cell r="G753" t="str">
            <v>291077 Feira da Mata</v>
          </cell>
          <cell r="H753">
            <v>0</v>
          </cell>
          <cell r="I753">
            <v>0</v>
          </cell>
        </row>
        <row r="754">
          <cell r="B754" t="str">
            <v>291670 Itaquara</v>
          </cell>
          <cell r="C754">
            <v>0</v>
          </cell>
          <cell r="D754">
            <v>0</v>
          </cell>
          <cell r="G754" t="str">
            <v>291090 Firmino Alves</v>
          </cell>
          <cell r="H754">
            <v>0</v>
          </cell>
          <cell r="I754">
            <v>0</v>
          </cell>
        </row>
        <row r="755">
          <cell r="B755" t="str">
            <v>291680 Itarantim</v>
          </cell>
          <cell r="C755">
            <v>0</v>
          </cell>
          <cell r="D755">
            <v>0</v>
          </cell>
          <cell r="G755" t="str">
            <v>291110 Formosa do Rio Preto</v>
          </cell>
          <cell r="H755">
            <v>0</v>
          </cell>
          <cell r="I755">
            <v>0</v>
          </cell>
        </row>
        <row r="756">
          <cell r="B756" t="str">
            <v>291690 Itiruçu</v>
          </cell>
          <cell r="C756">
            <v>0</v>
          </cell>
          <cell r="D756">
            <v>0</v>
          </cell>
          <cell r="G756" t="str">
            <v>291165 Guajeru</v>
          </cell>
          <cell r="H756">
            <v>0</v>
          </cell>
          <cell r="I756">
            <v>0</v>
          </cell>
        </row>
        <row r="757">
          <cell r="B757" t="str">
            <v>291700 Itiúba</v>
          </cell>
          <cell r="C757">
            <v>0</v>
          </cell>
          <cell r="D757">
            <v>0</v>
          </cell>
          <cell r="G757" t="str">
            <v>291180 Guaratinga</v>
          </cell>
          <cell r="H757">
            <v>0</v>
          </cell>
          <cell r="I757">
            <v>0</v>
          </cell>
        </row>
        <row r="758">
          <cell r="B758" t="str">
            <v>291710 Itororó</v>
          </cell>
          <cell r="C758">
            <v>0</v>
          </cell>
          <cell r="D758">
            <v>0</v>
          </cell>
          <cell r="G758" t="str">
            <v>291185 Heliópolis</v>
          </cell>
          <cell r="H758">
            <v>0</v>
          </cell>
          <cell r="I758">
            <v>0</v>
          </cell>
        </row>
        <row r="759">
          <cell r="B759" t="str">
            <v>291720 Ituaçu</v>
          </cell>
          <cell r="C759">
            <v>0</v>
          </cell>
          <cell r="D759">
            <v>0</v>
          </cell>
          <cell r="G759" t="str">
            <v>291200 Ibiassucê</v>
          </cell>
          <cell r="H759">
            <v>0</v>
          </cell>
          <cell r="I759">
            <v>0</v>
          </cell>
        </row>
        <row r="760">
          <cell r="B760" t="str">
            <v>291735 Jaborandi</v>
          </cell>
          <cell r="C760">
            <v>0</v>
          </cell>
          <cell r="D760">
            <v>0</v>
          </cell>
          <cell r="G760" t="str">
            <v>291220 Ibicoara</v>
          </cell>
          <cell r="H760">
            <v>0</v>
          </cell>
          <cell r="I760">
            <v>0</v>
          </cell>
        </row>
        <row r="761">
          <cell r="B761" t="str">
            <v>291740 Jacaraci</v>
          </cell>
          <cell r="C761">
            <v>0</v>
          </cell>
          <cell r="D761">
            <v>0</v>
          </cell>
          <cell r="G761" t="str">
            <v>291230 Ibicuí</v>
          </cell>
          <cell r="H761">
            <v>0</v>
          </cell>
          <cell r="I761">
            <v>0</v>
          </cell>
        </row>
        <row r="762">
          <cell r="B762" t="str">
            <v>291770 Jaguarari</v>
          </cell>
          <cell r="C762">
            <v>0</v>
          </cell>
          <cell r="D762">
            <v>0</v>
          </cell>
          <cell r="G762" t="str">
            <v>291250 Ibipitanga</v>
          </cell>
          <cell r="H762">
            <v>0</v>
          </cell>
          <cell r="I762">
            <v>0</v>
          </cell>
        </row>
        <row r="763">
          <cell r="B763" t="str">
            <v>291780 Jaguaripe</v>
          </cell>
          <cell r="C763">
            <v>0</v>
          </cell>
          <cell r="D763">
            <v>0</v>
          </cell>
          <cell r="G763" t="str">
            <v>291310 Ibititá</v>
          </cell>
          <cell r="H763">
            <v>0</v>
          </cell>
          <cell r="I763">
            <v>0</v>
          </cell>
        </row>
        <row r="764">
          <cell r="B764" t="str">
            <v>291810 Jeremoabo</v>
          </cell>
          <cell r="C764">
            <v>0</v>
          </cell>
          <cell r="D764">
            <v>0</v>
          </cell>
          <cell r="G764" t="str">
            <v>291330 Ichu</v>
          </cell>
          <cell r="H764">
            <v>0</v>
          </cell>
          <cell r="I764">
            <v>0</v>
          </cell>
        </row>
        <row r="765">
          <cell r="B765" t="str">
            <v>291830 Jitaúna</v>
          </cell>
          <cell r="C765">
            <v>0</v>
          </cell>
          <cell r="D765">
            <v>0</v>
          </cell>
          <cell r="G765" t="str">
            <v>291340 Igaporã</v>
          </cell>
          <cell r="H765">
            <v>0</v>
          </cell>
          <cell r="I765">
            <v>0</v>
          </cell>
        </row>
        <row r="766">
          <cell r="B766" t="str">
            <v>291835 João Dourado</v>
          </cell>
          <cell r="C766">
            <v>0</v>
          </cell>
          <cell r="D766">
            <v>0</v>
          </cell>
          <cell r="G766" t="str">
            <v>291350 Iguaí</v>
          </cell>
          <cell r="H766">
            <v>0</v>
          </cell>
          <cell r="I766">
            <v>0</v>
          </cell>
        </row>
        <row r="767">
          <cell r="B767" t="str">
            <v>291845 Jucuruçu</v>
          </cell>
          <cell r="C767">
            <v>0</v>
          </cell>
          <cell r="D767">
            <v>0</v>
          </cell>
          <cell r="G767" t="str">
            <v>291410 Ipupiara</v>
          </cell>
          <cell r="H767">
            <v>0</v>
          </cell>
          <cell r="I767">
            <v>0</v>
          </cell>
        </row>
        <row r="768">
          <cell r="B768" t="str">
            <v>291850 Jussara</v>
          </cell>
          <cell r="C768">
            <v>0</v>
          </cell>
          <cell r="D768">
            <v>0</v>
          </cell>
          <cell r="G768" t="str">
            <v>291420 Irajuba</v>
          </cell>
          <cell r="H768">
            <v>0</v>
          </cell>
          <cell r="I768">
            <v>0</v>
          </cell>
        </row>
        <row r="769">
          <cell r="B769" t="str">
            <v>291860 Jussiape</v>
          </cell>
          <cell r="C769">
            <v>0</v>
          </cell>
          <cell r="D769">
            <v>0</v>
          </cell>
          <cell r="G769" t="str">
            <v>291430 Iramaia</v>
          </cell>
          <cell r="H769">
            <v>0</v>
          </cell>
          <cell r="I769">
            <v>0</v>
          </cell>
        </row>
        <row r="770">
          <cell r="B770" t="str">
            <v>291870 Lafaiete Coutinho</v>
          </cell>
          <cell r="C770">
            <v>0</v>
          </cell>
          <cell r="D770">
            <v>0</v>
          </cell>
          <cell r="G770" t="str">
            <v>291465 Itabela</v>
          </cell>
          <cell r="H770">
            <v>0</v>
          </cell>
          <cell r="I770">
            <v>0</v>
          </cell>
        </row>
        <row r="771">
          <cell r="B771" t="str">
            <v>291875 Lagoa Real</v>
          </cell>
          <cell r="C771">
            <v>0</v>
          </cell>
          <cell r="D771">
            <v>0</v>
          </cell>
          <cell r="G771" t="str">
            <v>291490 Itacaré</v>
          </cell>
          <cell r="H771">
            <v>0</v>
          </cell>
          <cell r="I771">
            <v>0</v>
          </cell>
        </row>
        <row r="772">
          <cell r="B772" t="str">
            <v>291880 Laje</v>
          </cell>
          <cell r="C772">
            <v>0</v>
          </cell>
          <cell r="D772">
            <v>0</v>
          </cell>
          <cell r="G772" t="str">
            <v>291510 Itagi</v>
          </cell>
          <cell r="H772">
            <v>0</v>
          </cell>
          <cell r="I772">
            <v>0</v>
          </cell>
        </row>
        <row r="773">
          <cell r="B773" t="str">
            <v>291890 Lajedão</v>
          </cell>
          <cell r="C773">
            <v>0</v>
          </cell>
          <cell r="D773">
            <v>0</v>
          </cell>
          <cell r="G773" t="str">
            <v>291530 Itagimirim</v>
          </cell>
          <cell r="H773">
            <v>0</v>
          </cell>
          <cell r="I773">
            <v>0</v>
          </cell>
        </row>
        <row r="774">
          <cell r="B774" t="str">
            <v>291915 Lapão</v>
          </cell>
          <cell r="C774">
            <v>0</v>
          </cell>
          <cell r="D774">
            <v>0</v>
          </cell>
          <cell r="G774" t="str">
            <v>291535 Itaguaçu da Bahia</v>
          </cell>
          <cell r="H774">
            <v>0</v>
          </cell>
          <cell r="I774">
            <v>0</v>
          </cell>
        </row>
        <row r="775">
          <cell r="B775" t="str">
            <v>291930 Lençóis</v>
          </cell>
          <cell r="C775">
            <v>0</v>
          </cell>
          <cell r="D775">
            <v>0</v>
          </cell>
          <cell r="G775" t="str">
            <v>291560 Itamaraju</v>
          </cell>
          <cell r="H775">
            <v>0</v>
          </cell>
          <cell r="I775">
            <v>0</v>
          </cell>
        </row>
        <row r="776">
          <cell r="B776" t="str">
            <v>291940 Licínio de Almeida</v>
          </cell>
          <cell r="C776">
            <v>0</v>
          </cell>
          <cell r="D776">
            <v>0</v>
          </cell>
          <cell r="G776" t="str">
            <v>291570 Itamari</v>
          </cell>
          <cell r="H776">
            <v>0</v>
          </cell>
          <cell r="I776">
            <v>0</v>
          </cell>
        </row>
        <row r="777">
          <cell r="B777" t="str">
            <v>291950 Livramento de Nossa Senhora</v>
          </cell>
          <cell r="C777">
            <v>0</v>
          </cell>
          <cell r="D777">
            <v>0</v>
          </cell>
          <cell r="G777" t="str">
            <v>291580 Itambé</v>
          </cell>
          <cell r="H777">
            <v>0</v>
          </cell>
          <cell r="I777">
            <v>0</v>
          </cell>
        </row>
        <row r="778">
          <cell r="B778" t="str">
            <v>291960 Macajuba</v>
          </cell>
          <cell r="C778">
            <v>0</v>
          </cell>
          <cell r="D778">
            <v>0</v>
          </cell>
          <cell r="G778" t="str">
            <v>291590 Itanagra</v>
          </cell>
          <cell r="H778">
            <v>0</v>
          </cell>
          <cell r="I778">
            <v>0</v>
          </cell>
        </row>
        <row r="779">
          <cell r="B779" t="str">
            <v>291970 Macarani</v>
          </cell>
          <cell r="C779">
            <v>0</v>
          </cell>
          <cell r="D779">
            <v>0</v>
          </cell>
          <cell r="G779" t="str">
            <v>291610 Itaparica</v>
          </cell>
          <cell r="H779">
            <v>0</v>
          </cell>
          <cell r="I779">
            <v>0</v>
          </cell>
        </row>
        <row r="780">
          <cell r="B780" t="str">
            <v>291980 Macaúbas</v>
          </cell>
          <cell r="C780">
            <v>0</v>
          </cell>
          <cell r="D780">
            <v>0</v>
          </cell>
          <cell r="G780" t="str">
            <v>291630 Itapebi</v>
          </cell>
          <cell r="H780">
            <v>0</v>
          </cell>
          <cell r="I780">
            <v>0</v>
          </cell>
        </row>
        <row r="781">
          <cell r="B781" t="str">
            <v>291990 Macururé</v>
          </cell>
          <cell r="C781">
            <v>0</v>
          </cell>
          <cell r="D781">
            <v>0</v>
          </cell>
          <cell r="G781" t="str">
            <v>291640 Itapetinga</v>
          </cell>
          <cell r="H781">
            <v>0</v>
          </cell>
          <cell r="I781">
            <v>0</v>
          </cell>
        </row>
        <row r="782">
          <cell r="B782" t="str">
            <v>291992 Madre de Deus</v>
          </cell>
          <cell r="C782">
            <v>0</v>
          </cell>
          <cell r="D782">
            <v>0</v>
          </cell>
          <cell r="G782" t="str">
            <v>291670 Itaquara</v>
          </cell>
          <cell r="H782">
            <v>0</v>
          </cell>
          <cell r="I782">
            <v>0</v>
          </cell>
        </row>
        <row r="783">
          <cell r="B783" t="str">
            <v>291995 Maetinga</v>
          </cell>
          <cell r="C783">
            <v>0</v>
          </cell>
          <cell r="D783">
            <v>0</v>
          </cell>
          <cell r="G783" t="str">
            <v>291680 Itarantim</v>
          </cell>
          <cell r="H783">
            <v>0</v>
          </cell>
          <cell r="I783">
            <v>0</v>
          </cell>
        </row>
        <row r="784">
          <cell r="B784" t="str">
            <v>292000 Maiquinique</v>
          </cell>
          <cell r="C784">
            <v>0</v>
          </cell>
          <cell r="D784">
            <v>0</v>
          </cell>
          <cell r="G784" t="str">
            <v>291690 Itiruçu</v>
          </cell>
          <cell r="H784">
            <v>0</v>
          </cell>
          <cell r="I784">
            <v>0</v>
          </cell>
        </row>
        <row r="785">
          <cell r="B785" t="str">
            <v>292020 Malhada</v>
          </cell>
          <cell r="C785">
            <v>0</v>
          </cell>
          <cell r="D785">
            <v>0</v>
          </cell>
          <cell r="G785" t="str">
            <v>291700 Itiúba</v>
          </cell>
          <cell r="H785">
            <v>0</v>
          </cell>
          <cell r="I785">
            <v>0</v>
          </cell>
        </row>
        <row r="786">
          <cell r="B786" t="str">
            <v>292030 Malhada de Pedras</v>
          </cell>
          <cell r="C786">
            <v>0</v>
          </cell>
          <cell r="D786">
            <v>0</v>
          </cell>
          <cell r="G786" t="str">
            <v>291710 Itororó</v>
          </cell>
          <cell r="H786">
            <v>0</v>
          </cell>
          <cell r="I786">
            <v>0</v>
          </cell>
        </row>
        <row r="787">
          <cell r="B787" t="str">
            <v>292040 Manoel Vitorino</v>
          </cell>
          <cell r="C787">
            <v>0</v>
          </cell>
          <cell r="D787">
            <v>0</v>
          </cell>
          <cell r="G787" t="str">
            <v>291720 Ituaçu</v>
          </cell>
          <cell r="H787">
            <v>0</v>
          </cell>
          <cell r="I787">
            <v>0</v>
          </cell>
        </row>
        <row r="788">
          <cell r="B788" t="str">
            <v>292045 Mansidão</v>
          </cell>
          <cell r="C788">
            <v>0</v>
          </cell>
          <cell r="D788">
            <v>0</v>
          </cell>
          <cell r="G788" t="str">
            <v>291733 Iuiú</v>
          </cell>
          <cell r="H788">
            <v>0</v>
          </cell>
          <cell r="I788">
            <v>0</v>
          </cell>
        </row>
        <row r="789">
          <cell r="B789" t="str">
            <v>292060 Maragogipe</v>
          </cell>
          <cell r="C789">
            <v>0</v>
          </cell>
          <cell r="D789">
            <v>0</v>
          </cell>
          <cell r="G789" t="str">
            <v>291735 Jaborandi</v>
          </cell>
          <cell r="H789">
            <v>0</v>
          </cell>
          <cell r="I789">
            <v>0</v>
          </cell>
        </row>
        <row r="790">
          <cell r="B790" t="str">
            <v>292070 Maraú</v>
          </cell>
          <cell r="C790">
            <v>0</v>
          </cell>
          <cell r="D790">
            <v>0</v>
          </cell>
          <cell r="G790" t="str">
            <v>291740 Jacaraci</v>
          </cell>
          <cell r="H790">
            <v>0</v>
          </cell>
          <cell r="I790">
            <v>0</v>
          </cell>
        </row>
        <row r="791">
          <cell r="B791" t="str">
            <v>292100 Mata de São João</v>
          </cell>
          <cell r="C791">
            <v>0</v>
          </cell>
          <cell r="D791">
            <v>0</v>
          </cell>
          <cell r="G791" t="str">
            <v>291770 Jaguarari</v>
          </cell>
          <cell r="H791">
            <v>0</v>
          </cell>
          <cell r="I791">
            <v>0</v>
          </cell>
        </row>
        <row r="792">
          <cell r="B792" t="str">
            <v>292105 Matina</v>
          </cell>
          <cell r="C792">
            <v>0</v>
          </cell>
          <cell r="D792">
            <v>0</v>
          </cell>
          <cell r="G792" t="str">
            <v>291780 Jaguaripe</v>
          </cell>
          <cell r="H792">
            <v>0</v>
          </cell>
          <cell r="I792">
            <v>0</v>
          </cell>
        </row>
        <row r="793">
          <cell r="B793" t="str">
            <v>292145 Mirante</v>
          </cell>
          <cell r="C793">
            <v>0</v>
          </cell>
          <cell r="D793">
            <v>0</v>
          </cell>
          <cell r="G793" t="str">
            <v>291835 João Dourado</v>
          </cell>
          <cell r="H793">
            <v>0</v>
          </cell>
          <cell r="I793">
            <v>0</v>
          </cell>
        </row>
        <row r="794">
          <cell r="B794" t="str">
            <v>292150 Monte Santo</v>
          </cell>
          <cell r="C794">
            <v>0</v>
          </cell>
          <cell r="D794">
            <v>0</v>
          </cell>
          <cell r="G794" t="str">
            <v>291845 Jucuruçu</v>
          </cell>
          <cell r="H794">
            <v>0</v>
          </cell>
          <cell r="I794">
            <v>0</v>
          </cell>
        </row>
        <row r="795">
          <cell r="B795" t="str">
            <v>292160 Morpará</v>
          </cell>
          <cell r="C795">
            <v>0</v>
          </cell>
          <cell r="D795">
            <v>0</v>
          </cell>
          <cell r="G795" t="str">
            <v>291850 Jussara</v>
          </cell>
          <cell r="H795">
            <v>0</v>
          </cell>
          <cell r="I795">
            <v>0</v>
          </cell>
        </row>
        <row r="796">
          <cell r="B796" t="str">
            <v>292180 Mortugaba</v>
          </cell>
          <cell r="C796">
            <v>0</v>
          </cell>
          <cell r="D796">
            <v>0</v>
          </cell>
          <cell r="G796" t="str">
            <v>291860 Jussiape</v>
          </cell>
          <cell r="H796">
            <v>0</v>
          </cell>
          <cell r="I796">
            <v>0</v>
          </cell>
        </row>
        <row r="797">
          <cell r="B797" t="str">
            <v>292200 Mucuri</v>
          </cell>
          <cell r="C797">
            <v>0</v>
          </cell>
          <cell r="D797">
            <v>0</v>
          </cell>
          <cell r="G797" t="str">
            <v>291870 Lafaiete Coutinho</v>
          </cell>
          <cell r="H797">
            <v>0</v>
          </cell>
          <cell r="I797">
            <v>0</v>
          </cell>
        </row>
        <row r="798">
          <cell r="B798" t="str">
            <v>292225 Muquém de São Francisco</v>
          </cell>
          <cell r="C798">
            <v>0</v>
          </cell>
          <cell r="D798">
            <v>0</v>
          </cell>
          <cell r="G798" t="str">
            <v>291875 Lagoa Real</v>
          </cell>
          <cell r="H798">
            <v>0</v>
          </cell>
          <cell r="I798">
            <v>0</v>
          </cell>
        </row>
        <row r="799">
          <cell r="B799" t="str">
            <v>292230 Muritiba</v>
          </cell>
          <cell r="C799">
            <v>0</v>
          </cell>
          <cell r="D799">
            <v>0</v>
          </cell>
          <cell r="G799" t="str">
            <v>291915 Lapão</v>
          </cell>
          <cell r="H799">
            <v>0</v>
          </cell>
          <cell r="I799">
            <v>0</v>
          </cell>
        </row>
        <row r="800">
          <cell r="B800" t="str">
            <v>292260 Nilo Peçanha</v>
          </cell>
          <cell r="C800">
            <v>0</v>
          </cell>
          <cell r="D800">
            <v>0</v>
          </cell>
          <cell r="G800" t="str">
            <v>291940 Licínio de Almeida</v>
          </cell>
          <cell r="H800">
            <v>0</v>
          </cell>
          <cell r="I800">
            <v>0</v>
          </cell>
        </row>
        <row r="801">
          <cell r="B801" t="str">
            <v>292265 Nordestina</v>
          </cell>
          <cell r="C801">
            <v>0</v>
          </cell>
          <cell r="D801">
            <v>0</v>
          </cell>
          <cell r="G801" t="str">
            <v>291950 Livramento de Nossa Senhora</v>
          </cell>
          <cell r="H801">
            <v>0</v>
          </cell>
          <cell r="I801">
            <v>0</v>
          </cell>
        </row>
        <row r="802">
          <cell r="B802" t="str">
            <v>292270 Nova Canaã</v>
          </cell>
          <cell r="C802">
            <v>0</v>
          </cell>
          <cell r="D802">
            <v>0</v>
          </cell>
          <cell r="G802" t="str">
            <v>291960 Macajuba</v>
          </cell>
          <cell r="H802">
            <v>0</v>
          </cell>
          <cell r="I802">
            <v>0</v>
          </cell>
        </row>
        <row r="803">
          <cell r="B803" t="str">
            <v>292273 Nova Fátima</v>
          </cell>
          <cell r="C803">
            <v>0</v>
          </cell>
          <cell r="D803">
            <v>0</v>
          </cell>
          <cell r="G803" t="str">
            <v>291970 Macarani</v>
          </cell>
          <cell r="H803">
            <v>0</v>
          </cell>
          <cell r="I803">
            <v>0</v>
          </cell>
        </row>
        <row r="804">
          <cell r="B804" t="str">
            <v>292285 Nova Redenção</v>
          </cell>
          <cell r="C804">
            <v>0</v>
          </cell>
          <cell r="D804">
            <v>0</v>
          </cell>
          <cell r="G804" t="str">
            <v>291980 Macaúbas</v>
          </cell>
          <cell r="H804">
            <v>0</v>
          </cell>
          <cell r="I804">
            <v>0</v>
          </cell>
        </row>
        <row r="805">
          <cell r="B805" t="str">
            <v>292290 Nova Soure</v>
          </cell>
          <cell r="C805">
            <v>0</v>
          </cell>
          <cell r="D805">
            <v>0</v>
          </cell>
          <cell r="G805" t="str">
            <v>291990 Macururé</v>
          </cell>
          <cell r="H805">
            <v>0</v>
          </cell>
          <cell r="I805">
            <v>0</v>
          </cell>
        </row>
        <row r="806">
          <cell r="B806" t="str">
            <v>292300 Nova Viçosa</v>
          </cell>
          <cell r="C806">
            <v>0</v>
          </cell>
          <cell r="D806">
            <v>0</v>
          </cell>
          <cell r="G806" t="str">
            <v>291992 Madre de Deus</v>
          </cell>
          <cell r="H806">
            <v>0</v>
          </cell>
          <cell r="I806">
            <v>0</v>
          </cell>
        </row>
        <row r="807">
          <cell r="B807" t="str">
            <v>292303 Novo Horizonte</v>
          </cell>
          <cell r="C807">
            <v>0</v>
          </cell>
          <cell r="D807">
            <v>0</v>
          </cell>
          <cell r="G807" t="str">
            <v>291995 Maetinga</v>
          </cell>
          <cell r="H807">
            <v>0</v>
          </cell>
          <cell r="I807">
            <v>0</v>
          </cell>
        </row>
        <row r="808">
          <cell r="B808" t="str">
            <v>292310 Olindina</v>
          </cell>
          <cell r="C808">
            <v>0</v>
          </cell>
          <cell r="D808">
            <v>0</v>
          </cell>
          <cell r="G808" t="str">
            <v>292000 Maiquinique</v>
          </cell>
          <cell r="H808">
            <v>0</v>
          </cell>
          <cell r="I808">
            <v>0</v>
          </cell>
        </row>
        <row r="809">
          <cell r="B809" t="str">
            <v>292320 Oliveira dos Brejinhos</v>
          </cell>
          <cell r="C809">
            <v>0</v>
          </cell>
          <cell r="D809">
            <v>0</v>
          </cell>
          <cell r="G809" t="str">
            <v>292020 Malhada</v>
          </cell>
          <cell r="H809">
            <v>0</v>
          </cell>
          <cell r="I809">
            <v>0</v>
          </cell>
        </row>
        <row r="810">
          <cell r="B810" t="str">
            <v>292340 Palmas de Monte Alto</v>
          </cell>
          <cell r="C810">
            <v>0</v>
          </cell>
          <cell r="D810">
            <v>0</v>
          </cell>
          <cell r="G810" t="str">
            <v>292030 Malhada de Pedras</v>
          </cell>
          <cell r="H810">
            <v>0</v>
          </cell>
          <cell r="I810">
            <v>0</v>
          </cell>
        </row>
        <row r="811">
          <cell r="B811" t="str">
            <v>292350 Palmeiras</v>
          </cell>
          <cell r="C811">
            <v>0</v>
          </cell>
          <cell r="D811">
            <v>0</v>
          </cell>
          <cell r="G811" t="str">
            <v>292040 Manoel Vitorino</v>
          </cell>
          <cell r="H811">
            <v>0</v>
          </cell>
          <cell r="I811">
            <v>0</v>
          </cell>
        </row>
        <row r="812">
          <cell r="B812" t="str">
            <v>292360 Paramirim</v>
          </cell>
          <cell r="C812">
            <v>0</v>
          </cell>
          <cell r="D812">
            <v>0</v>
          </cell>
          <cell r="G812" t="str">
            <v>292045 Mansidão</v>
          </cell>
          <cell r="H812">
            <v>0</v>
          </cell>
          <cell r="I812">
            <v>0</v>
          </cell>
        </row>
        <row r="813">
          <cell r="B813" t="str">
            <v>292380 Paripiranga</v>
          </cell>
          <cell r="C813">
            <v>0</v>
          </cell>
          <cell r="D813">
            <v>0</v>
          </cell>
          <cell r="G813" t="str">
            <v>292060 Maragogipe</v>
          </cell>
          <cell r="H813">
            <v>0</v>
          </cell>
          <cell r="I813">
            <v>0</v>
          </cell>
        </row>
        <row r="814">
          <cell r="B814" t="str">
            <v>292405 Pé de Serra</v>
          </cell>
          <cell r="C814">
            <v>0</v>
          </cell>
          <cell r="D814">
            <v>0</v>
          </cell>
          <cell r="G814" t="str">
            <v>292070 Maraú</v>
          </cell>
          <cell r="H814">
            <v>0</v>
          </cell>
          <cell r="I814">
            <v>0</v>
          </cell>
        </row>
        <row r="815">
          <cell r="B815" t="str">
            <v>292440 Pilão Arcado</v>
          </cell>
          <cell r="C815">
            <v>0</v>
          </cell>
          <cell r="D815">
            <v>0</v>
          </cell>
          <cell r="G815" t="str">
            <v>292100 Mata de São João</v>
          </cell>
          <cell r="H815">
            <v>0</v>
          </cell>
          <cell r="I815">
            <v>0</v>
          </cell>
        </row>
        <row r="816">
          <cell r="B816" t="str">
            <v>292450 Pindaí</v>
          </cell>
          <cell r="C816">
            <v>0</v>
          </cell>
          <cell r="D816">
            <v>0</v>
          </cell>
          <cell r="G816" t="str">
            <v>292105 Matina</v>
          </cell>
          <cell r="H816">
            <v>0</v>
          </cell>
          <cell r="I816">
            <v>0</v>
          </cell>
        </row>
        <row r="817">
          <cell r="B817" t="str">
            <v>292467 Piraí do Norte</v>
          </cell>
          <cell r="C817">
            <v>0</v>
          </cell>
          <cell r="D817">
            <v>0</v>
          </cell>
          <cell r="G817" t="str">
            <v>292145 Mirante</v>
          </cell>
          <cell r="H817">
            <v>0</v>
          </cell>
          <cell r="I817">
            <v>0</v>
          </cell>
        </row>
        <row r="818">
          <cell r="B818" t="str">
            <v>292470 Piripá</v>
          </cell>
          <cell r="C818">
            <v>0</v>
          </cell>
          <cell r="D818">
            <v>0</v>
          </cell>
          <cell r="G818" t="str">
            <v>292160 Morpará</v>
          </cell>
          <cell r="H818">
            <v>0</v>
          </cell>
          <cell r="I818">
            <v>0</v>
          </cell>
        </row>
        <row r="819">
          <cell r="B819" t="str">
            <v>292490 Planaltino</v>
          </cell>
          <cell r="C819">
            <v>0</v>
          </cell>
          <cell r="D819">
            <v>0</v>
          </cell>
          <cell r="G819" t="str">
            <v>292180 Mortugaba</v>
          </cell>
          <cell r="H819">
            <v>0</v>
          </cell>
          <cell r="I819">
            <v>0</v>
          </cell>
        </row>
        <row r="820">
          <cell r="B820" t="str">
            <v>292500 Planalto</v>
          </cell>
          <cell r="C820">
            <v>0</v>
          </cell>
          <cell r="D820">
            <v>0</v>
          </cell>
          <cell r="G820" t="str">
            <v>292200 Mucuri</v>
          </cell>
          <cell r="H820">
            <v>0</v>
          </cell>
          <cell r="I820">
            <v>0</v>
          </cell>
        </row>
        <row r="821">
          <cell r="B821" t="str">
            <v>292520 Pojuca</v>
          </cell>
          <cell r="C821">
            <v>0</v>
          </cell>
          <cell r="D821">
            <v>0</v>
          </cell>
          <cell r="G821" t="str">
            <v>292225 Muquém de São Francisco</v>
          </cell>
          <cell r="H821">
            <v>0</v>
          </cell>
          <cell r="I821">
            <v>0</v>
          </cell>
        </row>
        <row r="822">
          <cell r="B822" t="str">
            <v>292525 Ponto Novo</v>
          </cell>
          <cell r="C822">
            <v>0</v>
          </cell>
          <cell r="D822">
            <v>0</v>
          </cell>
          <cell r="G822" t="str">
            <v>292230 Muritiba</v>
          </cell>
          <cell r="H822">
            <v>0</v>
          </cell>
          <cell r="I822">
            <v>0</v>
          </cell>
        </row>
        <row r="823">
          <cell r="B823" t="str">
            <v>292540 Potiraguá</v>
          </cell>
          <cell r="C823">
            <v>0</v>
          </cell>
          <cell r="D823">
            <v>0</v>
          </cell>
          <cell r="G823" t="str">
            <v>292260 Nilo Peçanha</v>
          </cell>
          <cell r="H823">
            <v>0</v>
          </cell>
          <cell r="I823">
            <v>0</v>
          </cell>
        </row>
        <row r="824">
          <cell r="B824" t="str">
            <v>292560 Presidente Dutra</v>
          </cell>
          <cell r="C824">
            <v>0</v>
          </cell>
          <cell r="D824">
            <v>0</v>
          </cell>
          <cell r="G824" t="str">
            <v>292270 Nova Canaã</v>
          </cell>
          <cell r="H824">
            <v>0</v>
          </cell>
          <cell r="I824">
            <v>0</v>
          </cell>
        </row>
        <row r="825">
          <cell r="B825" t="str">
            <v>292575 Presidente Tancredo Neves</v>
          </cell>
          <cell r="C825">
            <v>0</v>
          </cell>
          <cell r="D825">
            <v>0</v>
          </cell>
          <cell r="G825" t="str">
            <v>292273 Nova Fátima</v>
          </cell>
          <cell r="H825">
            <v>0</v>
          </cell>
          <cell r="I825">
            <v>0</v>
          </cell>
        </row>
        <row r="826">
          <cell r="B826" t="str">
            <v>292580 Queimadas</v>
          </cell>
          <cell r="C826">
            <v>0</v>
          </cell>
          <cell r="D826">
            <v>0</v>
          </cell>
          <cell r="G826" t="str">
            <v>292290 Nova Soure</v>
          </cell>
          <cell r="H826">
            <v>0</v>
          </cell>
          <cell r="I826">
            <v>0</v>
          </cell>
        </row>
        <row r="827">
          <cell r="B827" t="str">
            <v>292590 Quijingue</v>
          </cell>
          <cell r="C827">
            <v>0</v>
          </cell>
          <cell r="D827">
            <v>0</v>
          </cell>
          <cell r="G827" t="str">
            <v>292300 Nova Viçosa</v>
          </cell>
          <cell r="H827">
            <v>0</v>
          </cell>
          <cell r="I827">
            <v>0</v>
          </cell>
        </row>
        <row r="828">
          <cell r="B828" t="str">
            <v>292595 Rafael Jambeiro</v>
          </cell>
          <cell r="C828">
            <v>0</v>
          </cell>
          <cell r="D828">
            <v>0</v>
          </cell>
          <cell r="G828" t="str">
            <v>292303 Novo Horizonte</v>
          </cell>
          <cell r="H828">
            <v>0</v>
          </cell>
          <cell r="I828">
            <v>0</v>
          </cell>
        </row>
        <row r="829">
          <cell r="B829" t="str">
            <v>292600 Remanso</v>
          </cell>
          <cell r="C829">
            <v>0</v>
          </cell>
          <cell r="D829">
            <v>0</v>
          </cell>
          <cell r="G829" t="str">
            <v>292310 Olindina</v>
          </cell>
          <cell r="H829">
            <v>0</v>
          </cell>
          <cell r="I829">
            <v>0</v>
          </cell>
        </row>
        <row r="830">
          <cell r="B830" t="str">
            <v>292610 Retirolândia</v>
          </cell>
          <cell r="C830">
            <v>0</v>
          </cell>
          <cell r="D830">
            <v>0</v>
          </cell>
          <cell r="G830" t="str">
            <v>292320 Oliveira dos Brejinhos</v>
          </cell>
          <cell r="H830">
            <v>0</v>
          </cell>
          <cell r="I830">
            <v>0</v>
          </cell>
        </row>
        <row r="831">
          <cell r="B831" t="str">
            <v>292630 Riachão do Jacuípe</v>
          </cell>
          <cell r="C831">
            <v>0</v>
          </cell>
          <cell r="D831">
            <v>0</v>
          </cell>
          <cell r="G831" t="str">
            <v>292340 Palmas de Monte Alto</v>
          </cell>
          <cell r="H831">
            <v>0</v>
          </cell>
          <cell r="I831">
            <v>0</v>
          </cell>
        </row>
        <row r="832">
          <cell r="B832" t="str">
            <v>292640 Riacho de Santana</v>
          </cell>
          <cell r="C832">
            <v>0</v>
          </cell>
          <cell r="D832">
            <v>0</v>
          </cell>
          <cell r="G832" t="str">
            <v>292350 Palmeiras</v>
          </cell>
          <cell r="H832">
            <v>0</v>
          </cell>
          <cell r="I832">
            <v>0</v>
          </cell>
        </row>
        <row r="833">
          <cell r="B833" t="str">
            <v>292650 Ribeira do Amparo</v>
          </cell>
          <cell r="C833">
            <v>0</v>
          </cell>
          <cell r="D833">
            <v>0</v>
          </cell>
          <cell r="G833" t="str">
            <v>292360 Paramirim</v>
          </cell>
          <cell r="H833">
            <v>0</v>
          </cell>
          <cell r="I833">
            <v>0</v>
          </cell>
        </row>
        <row r="834">
          <cell r="B834" t="str">
            <v>292660 Ribeira do Pombal</v>
          </cell>
          <cell r="C834">
            <v>0</v>
          </cell>
          <cell r="D834">
            <v>0</v>
          </cell>
          <cell r="G834" t="str">
            <v>292380 Paripiranga</v>
          </cell>
          <cell r="H834">
            <v>0</v>
          </cell>
          <cell r="I834">
            <v>0</v>
          </cell>
        </row>
        <row r="835">
          <cell r="B835" t="str">
            <v>292665 Ribeirão do Largo</v>
          </cell>
          <cell r="C835">
            <v>0</v>
          </cell>
          <cell r="D835">
            <v>0</v>
          </cell>
          <cell r="G835" t="str">
            <v>292405 Pé de Serra</v>
          </cell>
          <cell r="H835">
            <v>0</v>
          </cell>
          <cell r="I835">
            <v>0</v>
          </cell>
        </row>
        <row r="836">
          <cell r="B836" t="str">
            <v>292670 Rio de Contas</v>
          </cell>
          <cell r="C836">
            <v>0</v>
          </cell>
          <cell r="D836">
            <v>0</v>
          </cell>
          <cell r="G836" t="str">
            <v>292440 Pilão Arcado</v>
          </cell>
          <cell r="H836">
            <v>0</v>
          </cell>
          <cell r="I836">
            <v>0</v>
          </cell>
        </row>
        <row r="837">
          <cell r="B837" t="str">
            <v>292680 Rio do Antônio</v>
          </cell>
          <cell r="C837">
            <v>0</v>
          </cell>
          <cell r="D837">
            <v>0</v>
          </cell>
          <cell r="G837" t="str">
            <v>292450 Pindaí</v>
          </cell>
          <cell r="H837">
            <v>0</v>
          </cell>
          <cell r="I837">
            <v>0</v>
          </cell>
        </row>
        <row r="838">
          <cell r="B838" t="str">
            <v>292690 Rio do Pires</v>
          </cell>
          <cell r="C838">
            <v>0</v>
          </cell>
          <cell r="D838">
            <v>0</v>
          </cell>
          <cell r="G838" t="str">
            <v>292467 Piraí do Norte</v>
          </cell>
          <cell r="H838">
            <v>0</v>
          </cell>
          <cell r="I838">
            <v>0</v>
          </cell>
        </row>
        <row r="839">
          <cell r="B839" t="str">
            <v>292730 Salinas da Margarida</v>
          </cell>
          <cell r="C839">
            <v>0</v>
          </cell>
          <cell r="D839">
            <v>0</v>
          </cell>
          <cell r="G839" t="str">
            <v>292470 Piripá</v>
          </cell>
          <cell r="H839">
            <v>0</v>
          </cell>
          <cell r="I839">
            <v>0</v>
          </cell>
        </row>
        <row r="840">
          <cell r="B840" t="str">
            <v>292750 Santa Bárbara</v>
          </cell>
          <cell r="C840">
            <v>0</v>
          </cell>
          <cell r="D840">
            <v>0</v>
          </cell>
          <cell r="G840" t="str">
            <v>292490 Planaltino</v>
          </cell>
          <cell r="H840">
            <v>0</v>
          </cell>
          <cell r="I840">
            <v>0</v>
          </cell>
        </row>
        <row r="841">
          <cell r="B841" t="str">
            <v>292760 Santa Brígida</v>
          </cell>
          <cell r="C841">
            <v>0</v>
          </cell>
          <cell r="D841">
            <v>0</v>
          </cell>
          <cell r="G841" t="str">
            <v>292500 Planalto</v>
          </cell>
          <cell r="H841">
            <v>0</v>
          </cell>
          <cell r="I841">
            <v>0</v>
          </cell>
        </row>
        <row r="842">
          <cell r="B842" t="str">
            <v>292770 Santa Cruz Cabrália</v>
          </cell>
          <cell r="C842">
            <v>0</v>
          </cell>
          <cell r="D842">
            <v>0</v>
          </cell>
          <cell r="G842" t="str">
            <v>292520 Pojuca</v>
          </cell>
          <cell r="H842">
            <v>0</v>
          </cell>
          <cell r="I842">
            <v>0</v>
          </cell>
        </row>
        <row r="843">
          <cell r="B843" t="str">
            <v>292780 Santa Cruz da Vitória</v>
          </cell>
          <cell r="C843">
            <v>0</v>
          </cell>
          <cell r="D843">
            <v>0</v>
          </cell>
          <cell r="G843" t="str">
            <v>292525 Ponto Novo</v>
          </cell>
          <cell r="H843">
            <v>0</v>
          </cell>
          <cell r="I843">
            <v>0</v>
          </cell>
        </row>
        <row r="844">
          <cell r="B844" t="str">
            <v>292790 Santa Inês</v>
          </cell>
          <cell r="C844">
            <v>0</v>
          </cell>
          <cell r="D844">
            <v>0</v>
          </cell>
          <cell r="G844" t="str">
            <v>292540 Potiraguá</v>
          </cell>
          <cell r="H844">
            <v>0</v>
          </cell>
          <cell r="I844">
            <v>0</v>
          </cell>
        </row>
        <row r="845">
          <cell r="B845" t="str">
            <v>292810 Santa Maria da Vitória</v>
          </cell>
          <cell r="C845">
            <v>0</v>
          </cell>
          <cell r="D845">
            <v>0</v>
          </cell>
          <cell r="G845" t="str">
            <v>292560 Presidente Dutra</v>
          </cell>
          <cell r="H845">
            <v>0</v>
          </cell>
          <cell r="I845">
            <v>0</v>
          </cell>
        </row>
        <row r="846">
          <cell r="B846" t="str">
            <v>292840 Santa Rita de Cássia</v>
          </cell>
          <cell r="C846">
            <v>0</v>
          </cell>
          <cell r="D846">
            <v>0</v>
          </cell>
          <cell r="G846" t="str">
            <v>292580 Queimadas</v>
          </cell>
          <cell r="H846">
            <v>0</v>
          </cell>
          <cell r="I846">
            <v>0</v>
          </cell>
        </row>
        <row r="847">
          <cell r="B847" t="str">
            <v>292850 Santa Teresinha</v>
          </cell>
          <cell r="C847">
            <v>0</v>
          </cell>
          <cell r="D847">
            <v>0</v>
          </cell>
          <cell r="G847" t="str">
            <v>292590 Quijingue</v>
          </cell>
          <cell r="H847">
            <v>0</v>
          </cell>
          <cell r="I847">
            <v>0</v>
          </cell>
        </row>
        <row r="848">
          <cell r="B848" t="str">
            <v>292820 Santana</v>
          </cell>
          <cell r="C848">
            <v>0</v>
          </cell>
          <cell r="D848">
            <v>0</v>
          </cell>
          <cell r="G848" t="str">
            <v>292595 Rafael Jambeiro</v>
          </cell>
          <cell r="H848">
            <v>0</v>
          </cell>
          <cell r="I848">
            <v>0</v>
          </cell>
        </row>
        <row r="849">
          <cell r="B849" t="str">
            <v>292860 Santo Amaro</v>
          </cell>
          <cell r="C849">
            <v>0</v>
          </cell>
          <cell r="D849">
            <v>0</v>
          </cell>
          <cell r="G849" t="str">
            <v>292600 Remanso</v>
          </cell>
          <cell r="H849">
            <v>0</v>
          </cell>
          <cell r="I849">
            <v>0</v>
          </cell>
        </row>
        <row r="850">
          <cell r="B850" t="str">
            <v>292895 São Domingos</v>
          </cell>
          <cell r="C850">
            <v>0</v>
          </cell>
          <cell r="D850">
            <v>0</v>
          </cell>
          <cell r="G850" t="str">
            <v>292610 Retirolândia</v>
          </cell>
          <cell r="H850">
            <v>0</v>
          </cell>
          <cell r="I850">
            <v>0</v>
          </cell>
        </row>
        <row r="851">
          <cell r="B851" t="str">
            <v>292900 São Félix</v>
          </cell>
          <cell r="C851">
            <v>0</v>
          </cell>
          <cell r="D851">
            <v>0</v>
          </cell>
          <cell r="G851" t="str">
            <v>292630 Riachão do Jacuípe</v>
          </cell>
          <cell r="H851">
            <v>0</v>
          </cell>
          <cell r="I851">
            <v>0</v>
          </cell>
        </row>
        <row r="852">
          <cell r="B852" t="str">
            <v>292920 São Francisco do Conde</v>
          </cell>
          <cell r="C852">
            <v>0</v>
          </cell>
          <cell r="D852">
            <v>0</v>
          </cell>
          <cell r="G852" t="str">
            <v>292650 Ribeira do Amparo</v>
          </cell>
          <cell r="H852">
            <v>0</v>
          </cell>
          <cell r="I852">
            <v>0</v>
          </cell>
        </row>
        <row r="853">
          <cell r="B853" t="str">
            <v>292930 São Gonçalo dos Campos</v>
          </cell>
          <cell r="C853">
            <v>0</v>
          </cell>
          <cell r="D853">
            <v>0</v>
          </cell>
          <cell r="G853" t="str">
            <v>292665 Ribeirão do Largo</v>
          </cell>
          <cell r="H853">
            <v>0</v>
          </cell>
          <cell r="I853">
            <v>0</v>
          </cell>
        </row>
        <row r="854">
          <cell r="B854" t="str">
            <v>292940 São Miguel das Matas</v>
          </cell>
          <cell r="C854">
            <v>0</v>
          </cell>
          <cell r="D854">
            <v>0</v>
          </cell>
          <cell r="G854" t="str">
            <v>292670 Rio de Contas</v>
          </cell>
          <cell r="H854">
            <v>0</v>
          </cell>
          <cell r="I854">
            <v>0</v>
          </cell>
        </row>
        <row r="855">
          <cell r="B855" t="str">
            <v>292950 São Sebastião do Passé</v>
          </cell>
          <cell r="C855">
            <v>0</v>
          </cell>
          <cell r="D855">
            <v>0</v>
          </cell>
          <cell r="G855" t="str">
            <v>292680 Rio do Antônio</v>
          </cell>
          <cell r="H855">
            <v>0</v>
          </cell>
          <cell r="I855">
            <v>0</v>
          </cell>
        </row>
        <row r="856">
          <cell r="B856" t="str">
            <v>292960 Sapeaçu</v>
          </cell>
          <cell r="C856">
            <v>0</v>
          </cell>
          <cell r="D856">
            <v>0</v>
          </cell>
          <cell r="G856" t="str">
            <v>292690 Rio do Pires</v>
          </cell>
          <cell r="H856">
            <v>0</v>
          </cell>
          <cell r="I856">
            <v>0</v>
          </cell>
        </row>
        <row r="857">
          <cell r="B857" t="str">
            <v>292970 Sátiro Dias</v>
          </cell>
          <cell r="C857">
            <v>0</v>
          </cell>
          <cell r="D857">
            <v>0</v>
          </cell>
          <cell r="G857" t="str">
            <v>292730 Salinas da Margarida</v>
          </cell>
          <cell r="H857">
            <v>0</v>
          </cell>
          <cell r="I857">
            <v>0</v>
          </cell>
        </row>
        <row r="858">
          <cell r="B858" t="str">
            <v>292975 Saubara</v>
          </cell>
          <cell r="C858">
            <v>0</v>
          </cell>
          <cell r="D858">
            <v>0</v>
          </cell>
          <cell r="G858" t="str">
            <v>292750 Santa Bárbara</v>
          </cell>
          <cell r="H858">
            <v>0</v>
          </cell>
          <cell r="I858">
            <v>0</v>
          </cell>
        </row>
        <row r="859">
          <cell r="B859" t="str">
            <v>292980 Saúde</v>
          </cell>
          <cell r="C859">
            <v>0</v>
          </cell>
          <cell r="D859">
            <v>0</v>
          </cell>
          <cell r="G859" t="str">
            <v>292770 Santa Cruz Cabrália</v>
          </cell>
          <cell r="H859">
            <v>0</v>
          </cell>
          <cell r="I859">
            <v>0</v>
          </cell>
        </row>
        <row r="860">
          <cell r="B860" t="str">
            <v>293000 Sebastião Laranjeiras</v>
          </cell>
          <cell r="C860">
            <v>0</v>
          </cell>
          <cell r="D860">
            <v>0</v>
          </cell>
          <cell r="G860" t="str">
            <v>292780 Santa Cruz da Vitória</v>
          </cell>
          <cell r="H860">
            <v>0</v>
          </cell>
          <cell r="I860">
            <v>0</v>
          </cell>
        </row>
        <row r="861">
          <cell r="B861" t="str">
            <v>293020 Sento Sé</v>
          </cell>
          <cell r="C861">
            <v>0</v>
          </cell>
          <cell r="D861">
            <v>0</v>
          </cell>
          <cell r="G861" t="str">
            <v>292790 Santa Inês</v>
          </cell>
          <cell r="H861">
            <v>0</v>
          </cell>
          <cell r="I861">
            <v>0</v>
          </cell>
        </row>
        <row r="862">
          <cell r="B862" t="str">
            <v>293015 Serra do Ramalho</v>
          </cell>
          <cell r="C862">
            <v>0</v>
          </cell>
          <cell r="D862">
            <v>0</v>
          </cell>
          <cell r="G862" t="str">
            <v>292840 Santa Rita de Cássia</v>
          </cell>
          <cell r="H862">
            <v>0</v>
          </cell>
          <cell r="I862">
            <v>0</v>
          </cell>
        </row>
        <row r="863">
          <cell r="B863" t="str">
            <v>293040 Serra Preta</v>
          </cell>
          <cell r="C863">
            <v>0</v>
          </cell>
          <cell r="D863">
            <v>0</v>
          </cell>
          <cell r="G863" t="str">
            <v>292895 São Domingos</v>
          </cell>
          <cell r="H863">
            <v>0</v>
          </cell>
          <cell r="I863">
            <v>0</v>
          </cell>
        </row>
        <row r="864">
          <cell r="B864" t="str">
            <v>293050 Serrinha</v>
          </cell>
          <cell r="C864">
            <v>0</v>
          </cell>
          <cell r="D864">
            <v>0</v>
          </cell>
          <cell r="G864" t="str">
            <v>292900 São Félix</v>
          </cell>
          <cell r="H864">
            <v>0</v>
          </cell>
          <cell r="I864">
            <v>0</v>
          </cell>
        </row>
        <row r="865">
          <cell r="B865" t="str">
            <v>293075 Sítio do Mato</v>
          </cell>
          <cell r="C865">
            <v>0</v>
          </cell>
          <cell r="D865">
            <v>0</v>
          </cell>
          <cell r="G865" t="str">
            <v>292930 São Gonçalo dos Campos</v>
          </cell>
          <cell r="H865">
            <v>0</v>
          </cell>
          <cell r="I865">
            <v>0</v>
          </cell>
        </row>
        <row r="866">
          <cell r="B866" t="str">
            <v>293076 Sítio do Quinto</v>
          </cell>
          <cell r="C866">
            <v>0</v>
          </cell>
          <cell r="D866">
            <v>0</v>
          </cell>
          <cell r="G866" t="str">
            <v>292940 São Miguel das Matas</v>
          </cell>
          <cell r="H866">
            <v>0</v>
          </cell>
          <cell r="I866">
            <v>0</v>
          </cell>
        </row>
        <row r="867">
          <cell r="B867" t="str">
            <v>293077 Sobradinho</v>
          </cell>
          <cell r="C867">
            <v>0</v>
          </cell>
          <cell r="D867">
            <v>0</v>
          </cell>
          <cell r="G867" t="str">
            <v>292970 Sátiro Dias</v>
          </cell>
          <cell r="H867">
            <v>0</v>
          </cell>
          <cell r="I867">
            <v>0</v>
          </cell>
        </row>
        <row r="868">
          <cell r="B868" t="str">
            <v>293080 Souto Soares</v>
          </cell>
          <cell r="C868">
            <v>0</v>
          </cell>
          <cell r="D868">
            <v>0</v>
          </cell>
          <cell r="G868" t="str">
            <v>292975 Saubara</v>
          </cell>
          <cell r="H868">
            <v>0</v>
          </cell>
          <cell r="I868">
            <v>0</v>
          </cell>
        </row>
        <row r="869">
          <cell r="B869" t="str">
            <v>293090 Tabocas do Brejo Velho</v>
          </cell>
          <cell r="C869">
            <v>0</v>
          </cell>
          <cell r="D869">
            <v>0</v>
          </cell>
          <cell r="G869" t="str">
            <v>292980 Saúde</v>
          </cell>
          <cell r="H869">
            <v>0</v>
          </cell>
          <cell r="I869">
            <v>0</v>
          </cell>
        </row>
        <row r="870">
          <cell r="B870" t="str">
            <v>293100 Tanhaçu</v>
          </cell>
          <cell r="C870">
            <v>0</v>
          </cell>
          <cell r="D870">
            <v>0</v>
          </cell>
          <cell r="G870" t="str">
            <v>293000 Sebastião Laranjeiras</v>
          </cell>
          <cell r="H870">
            <v>0</v>
          </cell>
          <cell r="I870">
            <v>0</v>
          </cell>
        </row>
        <row r="871">
          <cell r="B871" t="str">
            <v>293105 Tanque Novo</v>
          </cell>
          <cell r="C871">
            <v>0</v>
          </cell>
          <cell r="D871">
            <v>0</v>
          </cell>
          <cell r="G871" t="str">
            <v>293020 Sento Sé</v>
          </cell>
          <cell r="H871">
            <v>0</v>
          </cell>
          <cell r="I871">
            <v>0</v>
          </cell>
        </row>
        <row r="872">
          <cell r="B872" t="str">
            <v>293110 Tanquinho</v>
          </cell>
          <cell r="C872">
            <v>0</v>
          </cell>
          <cell r="D872">
            <v>0</v>
          </cell>
          <cell r="G872" t="str">
            <v>293015 Serra do Ramalho</v>
          </cell>
          <cell r="H872">
            <v>0</v>
          </cell>
          <cell r="I872">
            <v>0</v>
          </cell>
        </row>
        <row r="873">
          <cell r="B873" t="str">
            <v>293130 Tapiramutá</v>
          </cell>
          <cell r="C873">
            <v>0</v>
          </cell>
          <cell r="D873">
            <v>0</v>
          </cell>
          <cell r="G873" t="str">
            <v>293040 Serra Preta</v>
          </cell>
          <cell r="H873">
            <v>0</v>
          </cell>
          <cell r="I873">
            <v>0</v>
          </cell>
        </row>
        <row r="874">
          <cell r="B874" t="str">
            <v>293150 Teofilândia</v>
          </cell>
          <cell r="C874">
            <v>0</v>
          </cell>
          <cell r="D874">
            <v>0</v>
          </cell>
          <cell r="G874" t="str">
            <v>293050 Serrinha</v>
          </cell>
          <cell r="H874">
            <v>0</v>
          </cell>
          <cell r="I874">
            <v>0</v>
          </cell>
        </row>
        <row r="875">
          <cell r="B875" t="str">
            <v>293180 Tremedal</v>
          </cell>
          <cell r="C875">
            <v>0</v>
          </cell>
          <cell r="D875">
            <v>0</v>
          </cell>
          <cell r="G875" t="str">
            <v>293075 Sítio do Mato</v>
          </cell>
          <cell r="H875">
            <v>0</v>
          </cell>
          <cell r="I875">
            <v>0</v>
          </cell>
        </row>
        <row r="876">
          <cell r="B876" t="str">
            <v>293200 Uauá</v>
          </cell>
          <cell r="C876">
            <v>0</v>
          </cell>
          <cell r="D876">
            <v>0</v>
          </cell>
          <cell r="G876" t="str">
            <v>293077 Sobradinho</v>
          </cell>
          <cell r="H876">
            <v>0</v>
          </cell>
          <cell r="I876">
            <v>0</v>
          </cell>
        </row>
        <row r="877">
          <cell r="B877" t="str">
            <v>293210 Ubaíra</v>
          </cell>
          <cell r="C877">
            <v>0</v>
          </cell>
          <cell r="D877">
            <v>0</v>
          </cell>
          <cell r="G877" t="str">
            <v>293080 Souto Soares</v>
          </cell>
          <cell r="H877">
            <v>0</v>
          </cell>
          <cell r="I877">
            <v>0</v>
          </cell>
        </row>
        <row r="878">
          <cell r="B878" t="str">
            <v>293240 Uibaí</v>
          </cell>
          <cell r="C878">
            <v>0</v>
          </cell>
          <cell r="D878">
            <v>0</v>
          </cell>
          <cell r="G878" t="str">
            <v>293100 Tanhaçu</v>
          </cell>
          <cell r="H878">
            <v>0</v>
          </cell>
          <cell r="I878">
            <v>0</v>
          </cell>
        </row>
        <row r="879">
          <cell r="B879" t="str">
            <v>293250 Una</v>
          </cell>
          <cell r="C879">
            <v>0</v>
          </cell>
          <cell r="D879">
            <v>0</v>
          </cell>
          <cell r="G879" t="str">
            <v>293105 Tanque Novo</v>
          </cell>
          <cell r="H879">
            <v>0</v>
          </cell>
          <cell r="I879">
            <v>0</v>
          </cell>
        </row>
        <row r="880">
          <cell r="B880" t="str">
            <v>293260 Urandi</v>
          </cell>
          <cell r="C880">
            <v>0</v>
          </cell>
          <cell r="D880">
            <v>0</v>
          </cell>
          <cell r="G880" t="str">
            <v>293110 Tanquinho</v>
          </cell>
          <cell r="H880">
            <v>0</v>
          </cell>
          <cell r="I880">
            <v>0</v>
          </cell>
        </row>
        <row r="881">
          <cell r="B881" t="str">
            <v>293270 Uruçuca</v>
          </cell>
          <cell r="C881">
            <v>0</v>
          </cell>
          <cell r="D881">
            <v>0</v>
          </cell>
          <cell r="G881" t="str">
            <v>293130 Tapiramutá</v>
          </cell>
          <cell r="H881">
            <v>0</v>
          </cell>
          <cell r="I881">
            <v>0</v>
          </cell>
        </row>
        <row r="882">
          <cell r="B882" t="str">
            <v>293290 Valença</v>
          </cell>
          <cell r="C882">
            <v>0</v>
          </cell>
          <cell r="D882">
            <v>0</v>
          </cell>
          <cell r="G882" t="str">
            <v>293150 Teofilândia</v>
          </cell>
          <cell r="H882">
            <v>0</v>
          </cell>
          <cell r="I882">
            <v>0</v>
          </cell>
        </row>
        <row r="883">
          <cell r="B883" t="str">
            <v>293310 Várzea do Poço</v>
          </cell>
          <cell r="C883">
            <v>0</v>
          </cell>
          <cell r="D883">
            <v>0</v>
          </cell>
          <cell r="G883" t="str">
            <v>293180 Tremedal</v>
          </cell>
          <cell r="H883">
            <v>0</v>
          </cell>
          <cell r="I883">
            <v>0</v>
          </cell>
        </row>
        <row r="884">
          <cell r="B884" t="str">
            <v>293317 Varzedo</v>
          </cell>
          <cell r="C884">
            <v>0</v>
          </cell>
          <cell r="D884">
            <v>0</v>
          </cell>
          <cell r="G884" t="str">
            <v>293200 Uauá</v>
          </cell>
          <cell r="H884">
            <v>0</v>
          </cell>
          <cell r="I884">
            <v>0</v>
          </cell>
        </row>
        <row r="885">
          <cell r="B885" t="str">
            <v>293320 Vera Cruz</v>
          </cell>
          <cell r="C885">
            <v>0</v>
          </cell>
          <cell r="D885">
            <v>0</v>
          </cell>
          <cell r="G885" t="str">
            <v>293250 Una</v>
          </cell>
          <cell r="H885">
            <v>0</v>
          </cell>
          <cell r="I885">
            <v>0</v>
          </cell>
        </row>
        <row r="886">
          <cell r="B886" t="str">
            <v>293340 Wagner</v>
          </cell>
          <cell r="C886">
            <v>0</v>
          </cell>
          <cell r="D886">
            <v>0</v>
          </cell>
          <cell r="G886" t="str">
            <v>293310 Várzea do Poço</v>
          </cell>
          <cell r="H886">
            <v>0</v>
          </cell>
          <cell r="I886">
            <v>0</v>
          </cell>
        </row>
        <row r="887">
          <cell r="B887" t="str">
            <v>293345 Wanderley</v>
          </cell>
          <cell r="C887">
            <v>0</v>
          </cell>
          <cell r="D887">
            <v>0</v>
          </cell>
          <cell r="G887" t="str">
            <v>293320 Vera Cruz</v>
          </cell>
          <cell r="H887">
            <v>0</v>
          </cell>
          <cell r="I887">
            <v>0</v>
          </cell>
        </row>
        <row r="888">
          <cell r="B888" t="str">
            <v>293350 Wenceslau Guimarães</v>
          </cell>
          <cell r="C888">
            <v>0</v>
          </cell>
          <cell r="D888">
            <v>0</v>
          </cell>
          <cell r="G888" t="str">
            <v>293340 Wagner</v>
          </cell>
          <cell r="H888">
            <v>0</v>
          </cell>
          <cell r="I888">
            <v>0</v>
          </cell>
        </row>
        <row r="889">
          <cell r="B889" t="str">
            <v>293360 Xique-Xique</v>
          </cell>
          <cell r="C889">
            <v>0</v>
          </cell>
          <cell r="D889">
            <v>0</v>
          </cell>
          <cell r="G889" t="str">
            <v>293345 Wanderley</v>
          </cell>
          <cell r="H889">
            <v>0</v>
          </cell>
          <cell r="I889">
            <v>0</v>
          </cell>
        </row>
        <row r="890">
          <cell r="B890" t="str">
            <v>290000 Município da Bahia Ignorado</v>
          </cell>
          <cell r="C890">
            <v>0</v>
          </cell>
          <cell r="D890">
            <v>0</v>
          </cell>
          <cell r="G890" t="str">
            <v>290000 Município da Bahia Ignorado</v>
          </cell>
          <cell r="H890">
            <v>0</v>
          </cell>
          <cell r="I890">
            <v>0</v>
          </cell>
        </row>
        <row r="891">
          <cell r="B891" t="str">
            <v>Total</v>
          </cell>
          <cell r="C891">
            <v>8372</v>
          </cell>
          <cell r="D891">
            <v>100</v>
          </cell>
          <cell r="G891" t="str">
            <v>Total</v>
          </cell>
          <cell r="H891">
            <v>8349</v>
          </cell>
          <cell r="I891">
            <v>100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2" connectionId="6" xr16:uid="{00000000-0016-0000-01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4" connectionId="7" xr16:uid="{00000000-0016-0000-0500-000003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stante" connectionId="3" xr16:uid="{00000000-0016-0000-0500-000002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2" connectionId="2" xr16:uid="{00000000-0016-0000-0500-000001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5" connectionId="5" xr16:uid="{00000000-0016-0000-0500-000004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6.bin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3"/>
  <dimension ref="B2:N171"/>
  <sheetViews>
    <sheetView showGridLines="0" showRowColHeaders="0" tabSelected="1" topLeftCell="A61" zoomScale="106" zoomScaleNormal="106" workbookViewId="0">
      <selection activeCell="C73" sqref="C73"/>
    </sheetView>
  </sheetViews>
  <sheetFormatPr defaultRowHeight="15.75" x14ac:dyDescent="0.25"/>
  <cols>
    <col min="2" max="2" width="8.5" customWidth="1"/>
    <col min="3" max="3" width="13.625" customWidth="1"/>
    <col min="4" max="4" width="6.5" bestFit="1" customWidth="1"/>
    <col min="5" max="5" width="25.5" customWidth="1"/>
    <col min="6" max="6" width="17.625" customWidth="1"/>
    <col min="7" max="7" width="5.5" bestFit="1" customWidth="1"/>
    <col min="8" max="8" width="17.125" customWidth="1"/>
    <col min="9" max="9" width="11.125" customWidth="1"/>
  </cols>
  <sheetData>
    <row r="2" spans="3:11" ht="18.75" x14ac:dyDescent="0.3">
      <c r="C2" s="58" t="s">
        <v>4681</v>
      </c>
      <c r="D2" s="58"/>
      <c r="E2" s="58"/>
      <c r="F2" s="58"/>
      <c r="G2" s="58"/>
      <c r="H2" s="58"/>
      <c r="I2" s="58"/>
    </row>
    <row r="4" spans="3:11" x14ac:dyDescent="0.25">
      <c r="C4" s="65" t="str">
        <f>" 'Total' de Casos recebidos em "&amp;TEXT(Dados_RT!$B$3,"dd/mm/aaaa")&amp;" referentes às notificações de 2020 e 2021 foi igual a "&amp;TEXT(Dados_RT!B9,"#.##0")&amp;" ("&amp;ROUND(Dados_RT!C9,1)&amp;"%) por Município baiano"</f>
        <v xml:space="preserve"> 'Total' de Casos recebidos em 02/11/2021 referentes às notificações de 2020 e 2021 foi igual a 8.161 (100%) por Município baiano</v>
      </c>
      <c r="D4" s="65"/>
      <c r="E4" s="65"/>
      <c r="F4" s="65"/>
      <c r="G4" s="65"/>
      <c r="H4" s="65"/>
      <c r="I4" s="63"/>
      <c r="J4" s="63"/>
      <c r="K4" s="25"/>
    </row>
    <row r="5" spans="3:11" x14ac:dyDescent="0.25">
      <c r="C5" s="65" t="str">
        <f>" de Notificação e "&amp;TEXT(Dados_RT!$F$9,"#.##0")&amp;" ("&amp;ROUND(Dados_RT!G9,1)&amp;"%) por Município baiano de Residência. Foram notificados em "&amp;Dados_RT!F152&amp;", "&amp;TEXT(Dados_RT!$G$152,"#.##0")&amp;" casos ("&amp;ROUND(Dados_RT!H152,1)&amp;"%) e em " &amp;Dados_RT!F153&amp;", "</f>
        <v xml:space="preserve"> de Notificação e 8.138 (99,7%) por Município baiano de Residência. Foram notificados em 2020, 5.248 casos (64,3%) e em 2021, </v>
      </c>
      <c r="D5" s="65"/>
      <c r="E5" s="65"/>
      <c r="F5" s="65"/>
      <c r="G5" s="65"/>
      <c r="H5" s="63"/>
      <c r="I5" s="63"/>
      <c r="J5" s="63"/>
      <c r="K5" s="25"/>
    </row>
    <row r="6" spans="3:11" ht="18.75" x14ac:dyDescent="0.25">
      <c r="C6" s="11" t="str">
        <f>" "&amp;TEXT(Dados_RT!G153,"#.##0")&amp;" casos (" &amp; ROUND(Dados_RT!H153,1)&amp;"%).  Esta descrição foi feita com os " &amp;Sets!$B$1 &amp;" referentes aos 2 anos de notificação. "</f>
        <v xml:space="preserve"> 2.913 casos (35,7%).  Esta descrição foi feita com os Dados notificados até 31/10/2021 referentes aos 2 anos de notificação. </v>
      </c>
      <c r="D6" s="74"/>
      <c r="E6" s="74"/>
      <c r="F6" s="74"/>
      <c r="G6" s="74"/>
      <c r="H6" s="63"/>
      <c r="I6" s="63"/>
      <c r="J6" s="63"/>
      <c r="K6" s="25"/>
    </row>
    <row r="7" spans="3:11" ht="18.75" x14ac:dyDescent="0.25">
      <c r="C7" s="81" t="str">
        <f>" Os dados detalhados se encontram nas planilhas:  'Informacoes Gerais' - 'Mapas_Nivel_Geografico' - 'CBO_CNAE_Sexo' "</f>
        <v xml:space="preserve"> Os dados detalhados se encontram nas planilhas:  'Informacoes Gerais' - 'Mapas_Nivel_Geografico' - 'CBO_CNAE_Sexo' </v>
      </c>
      <c r="D7" s="74"/>
      <c r="E7" s="74"/>
      <c r="F7" s="74"/>
      <c r="G7" s="74"/>
      <c r="H7" s="63"/>
      <c r="I7" s="63"/>
      <c r="J7" s="63"/>
      <c r="K7" s="25"/>
    </row>
    <row r="8" spans="3:11" ht="18.75" x14ac:dyDescent="0.25">
      <c r="D8" s="88"/>
      <c r="E8" s="88"/>
      <c r="F8" s="88"/>
      <c r="G8" s="88"/>
      <c r="H8" s="89"/>
      <c r="I8" s="89"/>
      <c r="J8" s="89"/>
      <c r="K8" s="90"/>
    </row>
    <row r="9" spans="3:11" ht="18.75" x14ac:dyDescent="0.25">
      <c r="D9" s="64"/>
      <c r="E9" s="64"/>
      <c r="F9" s="64"/>
      <c r="G9" s="64"/>
      <c r="H9" s="62"/>
      <c r="I9" s="62"/>
      <c r="J9" s="62"/>
      <c r="K9" s="5"/>
    </row>
    <row r="10" spans="3:11" ht="18.75" x14ac:dyDescent="0.25">
      <c r="C10" s="71" t="s">
        <v>937</v>
      </c>
      <c r="D10" s="64"/>
      <c r="E10" s="64"/>
      <c r="F10" s="64"/>
      <c r="G10" s="64"/>
      <c r="H10" s="62"/>
      <c r="I10" s="62"/>
      <c r="J10" s="62"/>
      <c r="K10" s="5"/>
    </row>
    <row r="11" spans="3:11" x14ac:dyDescent="0.25">
      <c r="C11" s="5"/>
      <c r="D11" s="5"/>
      <c r="E11" s="5"/>
      <c r="F11" s="5"/>
      <c r="G11" s="5"/>
      <c r="H11" s="5"/>
      <c r="I11" s="5"/>
      <c r="J11" s="5"/>
      <c r="K11" s="5"/>
    </row>
    <row r="12" spans="3:11" x14ac:dyDescent="0.25">
      <c r="C12" s="98" t="str">
        <f>"Em "&amp;Dados_RT!$B$200&amp;" as notificações nos Meses de "&amp;Dados_RT!$B$202&amp;" ("&amp;TEXT(Dados_RT!$C$202,"#.##0")&amp;" - "&amp;TEXT(Dados_RT!$D$202,"0,0%")&amp;");  "&amp;Dados_RT!$B$203&amp;" ( "&amp;TEXT(Dados_RT!$C$203,"#.##0")&amp;" - "&amp;TEXT(Dados_RT!$D$203,"0,0%")&amp;"); "&amp;Dados_RT!$B$204&amp;" ("&amp;TEXT(Dados_RT!$C$204,"#.##0")&amp;" - "&amp;TEXT(Dados_RT!$D$204,"0,0%")&amp; ") e "&amp;Dados_RT!$B$205&amp;" ("&amp;TEXT(Dados_RT!$C$205,"#.##0")&amp;" - "&amp; TEXT(Dados_RT!$D$205,"0,0%")&amp; ") concentram a maioria dos casos, somando estes meses " &amp;TEXT(Dados_RT!$C$202+Dados_RT!$C$203+Dados_RT!$C$204+Dados_RT!$C$205,"#.##0")&amp;" casos, o que representa "&amp;TEXT(Dados_RT!$D$202+Dados_RT!$D$203+Dados_RT!$D$204+Dados_RT!$D$205,"0,0%")&amp;" do total de "&amp;TEXT(Dados_RT!$C$215,"#.##0")&amp;" casos;"</f>
        <v>Em 2020 as notificações nos Meses de Julho (1.440 - 27,3%);  Agosto ( 1.042 - 19,7%); Junho (666 - 12,6%) e Setembro (628 - 11,9%) concentram a maioria dos casos, somando estes meses 3.776 casos, o que representa 71,5% do total de 5.283 casos;</v>
      </c>
      <c r="D12" s="99"/>
      <c r="E12" s="99"/>
      <c r="F12" s="99"/>
      <c r="G12" s="99"/>
      <c r="H12" s="99"/>
      <c r="I12" s="99"/>
      <c r="J12" s="99"/>
    </row>
    <row r="13" spans="3:11" x14ac:dyDescent="0.25">
      <c r="C13" s="101"/>
      <c r="D13" s="101"/>
      <c r="E13" s="101"/>
      <c r="F13" s="101"/>
      <c r="G13" s="101"/>
      <c r="H13" s="101"/>
      <c r="I13" s="101"/>
      <c r="J13" s="101"/>
    </row>
    <row r="14" spans="3:11" x14ac:dyDescent="0.25">
      <c r="C14" s="101"/>
      <c r="D14" s="101"/>
      <c r="E14" s="101"/>
      <c r="F14" s="101"/>
      <c r="G14" s="101"/>
      <c r="H14" s="101"/>
      <c r="I14" s="101"/>
      <c r="J14" s="101"/>
    </row>
    <row r="15" spans="3:11" ht="15.75" customHeight="1" x14ac:dyDescent="0.25">
      <c r="C15" s="98" t="str">
        <f>"Em "&amp;Dados_RT!$F$200&amp;" as notificações nos Meses de "&amp;Dados_RT!$F$202&amp;" ("&amp;TEXT(Dados_RT!$G$202,"#.##0")&amp;" - "&amp;TEXT(Dados_RT!$H$202,"0,0%")&amp;");  "&amp;Dados_RT!$F$203&amp;" ( "&amp;TEXT(Dados_RT!$G$203,"#.##0")&amp;" - "&amp;TEXT(Dados_RT!$H$203,"0,0%")&amp;"); "&amp;Dados_RT!$F$204&amp;" ("&amp;TEXT(Dados_RT!$G$204,"#.##0")&amp;" - "&amp;TEXT(Dados_RT!$H$204,"0,0%")&amp; ") e "&amp;Dados_RT!$F$205&amp;" ("&amp;TEXT(Dados_RT!$G$205,"#.##0")&amp;" - "&amp; TEXT(Dados_RT!$H$205,"0,0%")&amp; ") concentram a maioria dos casos, somando estes meses " &amp;TEXT(Dados_RT!$G$202+Dados_RT!$G$203+Dados_RT!$G$204+Dados_RT!$G$205,"#.##0")&amp;" casos, o que representa "&amp;TEXT(Dados_RT!$H$202+Dados_RT!$H$203+Dados_RT!$H$204+Dados_RT!$H$205,"0,0%")&amp;" do total de "&amp;TEXT(Dados_RT!$G$215,"#.##0")&amp;" casos."</f>
        <v>Em 2021 as notificações nos Meses de Março (750 - 25,7%);  Abril ( 450 - 15,4%); Junho (297 - 10,2%) e Maio (287 - 9,9%) concentram a maioria dos casos, somando estes meses 1.784 casos, o que representa 61,2% do total de 2.913 casos.</v>
      </c>
      <c r="D15" s="99"/>
      <c r="E15" s="99"/>
      <c r="F15" s="99"/>
      <c r="G15" s="99"/>
      <c r="H15" s="99"/>
      <c r="I15" s="99"/>
      <c r="J15" s="99"/>
    </row>
    <row r="16" spans="3:11" x14ac:dyDescent="0.25">
      <c r="C16" s="101"/>
      <c r="D16" s="101"/>
      <c r="E16" s="101"/>
      <c r="F16" s="101"/>
      <c r="G16" s="101"/>
      <c r="H16" s="101"/>
      <c r="I16" s="101"/>
      <c r="J16" s="101"/>
    </row>
    <row r="17" spans="3:10" x14ac:dyDescent="0.25">
      <c r="C17" s="101"/>
      <c r="D17" s="101"/>
      <c r="E17" s="101"/>
      <c r="F17" s="101"/>
      <c r="G17" s="101"/>
      <c r="H17" s="101"/>
      <c r="I17" s="101"/>
      <c r="J17" s="101"/>
    </row>
    <row r="18" spans="3:10" x14ac:dyDescent="0.25">
      <c r="C18" s="4"/>
      <c r="D18" s="4"/>
      <c r="E18" s="4"/>
      <c r="F18" s="4"/>
      <c r="G18" s="4"/>
      <c r="H18" s="4"/>
    </row>
    <row r="19" spans="3:10" x14ac:dyDescent="0.25">
      <c r="C19" s="97" t="s">
        <v>83</v>
      </c>
      <c r="D19" s="4"/>
      <c r="E19" s="4"/>
      <c r="F19" s="4"/>
      <c r="G19" s="4"/>
      <c r="H19" s="4"/>
    </row>
    <row r="20" spans="3:10" x14ac:dyDescent="0.25">
      <c r="C20" s="4" t="str">
        <f>"A série acumulada apresenta predominância do "&amp;Dados_RT!E48&amp;" '"&amp;Dados_RT!E49&amp;"' com '"&amp;TEXT(Dados_RT!F49,"#.##0")&amp;"' casos, correspondendo a "&amp;ROUND(Dados_RT!G49,1)&amp;"%;"</f>
        <v>A série acumulada apresenta predominância do Sexo 'Feminino' com '5.376' casos, correspondendo a 65,9%;</v>
      </c>
      <c r="D20" s="4"/>
      <c r="E20" s="4"/>
      <c r="F20" s="4"/>
      <c r="G20" s="4"/>
      <c r="H20" s="4"/>
    </row>
    <row r="21" spans="3:10" x14ac:dyDescent="0.25">
      <c r="C21" s="4" t="str">
        <f>"O "&amp; Dados_RT!E48&amp;" '"&amp;Dados_RT!E50&amp; "' participa com "&amp;TEXT(Dados_RT!F50,"#.##0")&amp;" casos, correspondendo a "&amp;ROUND(Dados_RT!G50,1)&amp;"%;"</f>
        <v>O Sexo 'Masculino' participa com 2.784 casos, correspondendo a 34,1%;</v>
      </c>
      <c r="F21" s="4"/>
      <c r="G21" s="4"/>
      <c r="H21" s="4"/>
    </row>
    <row r="22" spans="3:10" x14ac:dyDescent="0.25">
      <c r="C22" s="4"/>
      <c r="F22" s="4"/>
      <c r="G22" s="4"/>
      <c r="H22" s="4"/>
    </row>
    <row r="23" spans="3:10" x14ac:dyDescent="0.25">
      <c r="C23" s="97" t="s">
        <v>4774</v>
      </c>
      <c r="F23" s="4"/>
      <c r="G23" s="4"/>
      <c r="H23" s="4"/>
    </row>
    <row r="24" spans="3:10" ht="15.75" customHeight="1" x14ac:dyDescent="0.25">
      <c r="C24" s="98" t="str">
        <f>"'Situação da "&amp;Dados_RT!A69&amp;"': do total de casos em trabalhadoras ("&amp;TEXT(Dados_RT!B77,"#.##0")&amp;"),  '"&amp;TEXT(Dados_RT!B70,"#.##0")&amp;"' casos responderam '"&amp;Dados_RT!A70&amp;"'  ("&amp;TEXT(Dados_RT!C70,"0,0%")&amp;"); Chama a atenção que  "&amp;TEXT(Dados_RT!B71,"#.##0")&amp;" casos apresentem valor "&amp;Dados_RT!A71&amp;" ("&amp;TEXT(Dados_RT!C71,"0,0%")&amp;");  "&amp;Dados_RT!A72&amp;" ("&amp;TEXT(Dados_RT!B72,"#.##0")&amp;" -  "&amp;TEXT(Dados_RT!C72,"0,0%")&amp;"); "</f>
        <v xml:space="preserve">'Situação da Gestação': do total de casos em trabalhadoras (5.376),  '3.369' casos responderam 'Não'  (62,7%); Chama a atenção que  1.495 casos apresentem valor Ign/Branco (27,8%);  Não se Aplica (452 -  8,4%); </v>
      </c>
      <c r="D24" s="99"/>
      <c r="E24" s="99"/>
      <c r="F24" s="99"/>
      <c r="G24" s="99"/>
      <c r="H24" s="99"/>
      <c r="I24" s="99"/>
      <c r="J24" s="100"/>
    </row>
    <row r="25" spans="3:10" x14ac:dyDescent="0.25">
      <c r="C25" s="99"/>
      <c r="D25" s="99"/>
      <c r="E25" s="99"/>
      <c r="F25" s="99"/>
      <c r="G25" s="99"/>
      <c r="H25" s="99"/>
      <c r="I25" s="99"/>
      <c r="J25" s="100"/>
    </row>
    <row r="26" spans="3:10" x14ac:dyDescent="0.25">
      <c r="C26" s="99"/>
      <c r="D26" s="99"/>
      <c r="E26" s="99"/>
      <c r="F26" s="99"/>
      <c r="G26" s="99"/>
      <c r="H26" s="99"/>
      <c r="I26" s="99"/>
      <c r="J26" s="100"/>
    </row>
    <row r="27" spans="3:10" x14ac:dyDescent="0.25">
      <c r="C27" s="95" t="str">
        <f>" Casos em trabalhadoras grávidas  ( "&amp;Dados_RT!A75&amp;", "&amp;Dados_RT!A73&amp;", "&amp;Dados_RT!A76&amp;" e "&amp;Dados_RT!A74&amp;") somam apenas "&amp;TEXT(Dados_RT!B73+Dados_RT!B74+Dados_RT!C75+Dados_RT!B76,"#.##0")&amp;",  ("&amp;TEXT(Dados_RT!C76+Dados_RT!C75+Dados_RT!C74+Dados_RT!C73,"0,0%")&amp;");"</f>
        <v xml:space="preserve"> Casos em trabalhadoras grávidas  ( 1º Trimestre, 2º Trimestre, 3º Trimestre e Idade gestacional Ignorada) somam apenas 43,  (1,1%);</v>
      </c>
      <c r="D27" s="94"/>
      <c r="E27" s="94"/>
      <c r="F27" s="94"/>
      <c r="G27" s="94"/>
      <c r="H27" s="94"/>
      <c r="I27" s="94"/>
      <c r="J27" s="95"/>
    </row>
    <row r="28" spans="3:10" x14ac:dyDescent="0.25">
      <c r="D28" s="95"/>
      <c r="E28" s="95"/>
      <c r="F28" s="95"/>
      <c r="G28" s="95"/>
      <c r="H28" s="95"/>
      <c r="I28" s="95"/>
      <c r="J28" s="95"/>
    </row>
    <row r="29" spans="3:10" x14ac:dyDescent="0.25">
      <c r="D29" s="95"/>
      <c r="E29" s="95"/>
      <c r="F29" s="95"/>
      <c r="G29" s="95"/>
      <c r="H29" s="95"/>
      <c r="I29" s="95"/>
      <c r="J29" s="95"/>
    </row>
    <row r="30" spans="3:10" x14ac:dyDescent="0.25">
      <c r="C30" s="53" t="s">
        <v>4775</v>
      </c>
      <c r="D30" s="95"/>
      <c r="E30" s="95"/>
      <c r="F30" s="95"/>
      <c r="G30" s="95"/>
      <c r="H30" s="95"/>
      <c r="I30" s="95"/>
      <c r="J30" s="95"/>
    </row>
    <row r="31" spans="3:10" x14ac:dyDescent="0.25">
      <c r="C31" s="4" t="str">
        <f>" '"&amp;Dados_RT!E69&amp;"': predomínio dos casos nas faixas de '"&amp;Dados_RT!E70&amp;"' ("&amp;TEXT(Dados_RT!F70,"#.##0")&amp;" - "&amp;ROUND(Dados_RT!G70,1)&amp;"%) e '"&amp;Dados_RT!E71&amp;"'  ("&amp;TEXT(Dados_RT!F71,"#.##0")&amp;" - "&amp;ROUND(Dados_RT!G71,1)&amp;"%)"</f>
        <v xml:space="preserve"> 'Faixa Etária ST': predomínio dos casos nas faixas de '30 a 39 anos' (3.118 - 38,2%) e '40 a 49 anos'  (2.359 - 28,9%)</v>
      </c>
      <c r="G31" s="4"/>
      <c r="H31" s="4"/>
    </row>
    <row r="32" spans="3:10" x14ac:dyDescent="0.25">
      <c r="C32" s="4" t="str">
        <f>" perfazendo um total de "&amp;TEXT(Dados_RT!F70+Dados_RT!F71,"#.##0")&amp;" casos ("&amp;ROUND(Dados_RT!G70+Dados_RT!G71,1)&amp;"%). Chama a atenção a existência de '"&amp;Dados_RT!F75&amp; "' registros na faixa de '"&amp;Dados_RT!E75&amp; "' ("&amp;ROUND(Dados_RT!G75,1)&amp;"%),"</f>
        <v xml:space="preserve"> perfazendo um total de 5.477 casos (67,1%). Chama a atenção a existência de '69' registros na faixa de '&lt; 1 ano' (0,8%),</v>
      </c>
      <c r="G32" s="4"/>
      <c r="H32" s="4"/>
    </row>
    <row r="33" spans="3:12" x14ac:dyDescent="0.25">
      <c r="C33" s="4" t="str">
        <f>" já que se tratam de casos relacionados ao trabalho;"</f>
        <v xml:space="preserve"> já que se tratam de casos relacionados ao trabalho;</v>
      </c>
      <c r="G33" s="4"/>
      <c r="H33" s="4"/>
    </row>
    <row r="34" spans="3:12" x14ac:dyDescent="0.25">
      <c r="C34" s="4"/>
      <c r="G34" s="4"/>
      <c r="H34" s="4"/>
    </row>
    <row r="35" spans="3:12" x14ac:dyDescent="0.25">
      <c r="C35" s="7" t="s">
        <v>4776</v>
      </c>
    </row>
    <row r="36" spans="3:12" x14ac:dyDescent="0.25">
      <c r="C36" s="4" t="str">
        <f>" 'Raça': dentre os valores válidos, predomínio da  "&amp; Dados_RT!A91 &amp;" com '"&amp;TEXT(Dados_RT!B91,"#.###0")&amp;"' casos, correspondendo a "&amp;ROUND(Dados_RT!C91,1)&amp;"%;"</f>
        <v xml:space="preserve"> 'Raça': dentre os valores válidos, predomínio da  Parda com '4.102' casos, correspondendo a 50,3%;</v>
      </c>
      <c r="J36" s="7"/>
      <c r="K36" s="7"/>
      <c r="L36" s="24"/>
    </row>
    <row r="37" spans="3:12" x14ac:dyDescent="0.25">
      <c r="C37" s="4" t="str">
        <f>CONCATENATE("Chama a atenção o elevado número de registros com valor '"&amp;Dados_RT!A92&amp; "' ( ",TEXT(Dados_RT!B92,"#.###0") &amp;") casos,  correspondendo a "&amp;ROUND(Dados_RT!C92,1)&amp;"%;")</f>
        <v>Chama a atenção o elevado número de registros com valor 'Ign/Branco' ( 1.677) casos,  correspondendo a 20,5%;</v>
      </c>
      <c r="L37" s="14"/>
    </row>
    <row r="38" spans="3:12" x14ac:dyDescent="0.25">
      <c r="C38" s="4"/>
      <c r="L38" s="14"/>
    </row>
    <row r="39" spans="3:12" x14ac:dyDescent="0.25">
      <c r="C39" s="97" t="s">
        <v>4777</v>
      </c>
      <c r="L39" s="14"/>
    </row>
    <row r="40" spans="3:12" x14ac:dyDescent="0.25">
      <c r="C40" s="4" t="str">
        <f>"'"&amp;Dados_RT!E90 &amp;"': chama a atenção o elevado nível de incompletitude que chega a '"&amp;TEXT(Dados_RT!F91,"#.###0")&amp;"' casos, correspondendo a "&amp;ROUND((Dados_RT!G91),1)&amp;"%."</f>
        <v>'Escolaridade': chama a atenção o elevado nível de incompletitude que chega a '3.504' casos, correspondendo a 42,9%.</v>
      </c>
      <c r="L40" s="14"/>
    </row>
    <row r="41" spans="3:12" x14ac:dyDescent="0.25">
      <c r="C41" s="4" t="str">
        <f>"Dentre as Escolaridades válidas, destaca-se a '"&amp;Dados_RT!E92&amp;"' com "&amp;TEXT(Dados_RT!F92,"#.###0")&amp; " casos, equilavente a "&amp;ROUND((Dados_RT!G92),1)&amp;"%;"</f>
        <v>Dentre as Escolaridades válidas, destaca-se a 'Educação superior completa' com 2.148 casos, equilavente a 26,3%;</v>
      </c>
      <c r="L41" s="14"/>
    </row>
    <row r="42" spans="3:12" x14ac:dyDescent="0.25">
      <c r="C42" s="4" t="str">
        <f>" e "&amp;Dados_RT!E93&amp;" ("&amp;TEXT(Dados_RT!F93,"#.##0")&amp;" - "&amp;ROUND(Dados_RT!G93,1)&amp;")     "</f>
        <v xml:space="preserve"> e Ensino médio completo (1.694 - 20,8)     </v>
      </c>
      <c r="L42" s="14"/>
    </row>
    <row r="43" spans="3:12" x14ac:dyDescent="0.25">
      <c r="C43" s="4"/>
      <c r="L43" s="14"/>
    </row>
    <row r="44" spans="3:12" x14ac:dyDescent="0.25">
      <c r="C44" s="97" t="s">
        <v>4778</v>
      </c>
      <c r="L44" s="14"/>
    </row>
    <row r="45" spans="3:12" x14ac:dyDescent="0.25">
      <c r="C45" s="4" t="str">
        <f>"'"&amp;Dados_RT!A112&amp;"': predomínio do Regime '"&amp;Dados_RT!A113&amp;"' ("&amp;TEXT(Dados_RT!B113,"#.###0")&amp;"-"&amp;ROUND(Dados_RT!C113,1)&amp;"%) e '"&amp;Dados_RT!A115&amp;"' (" &amp; TEXT(Dados_RT!B115,"#.###0")&amp;" - "&amp;ROUND(Dados_RT!C115,1)&amp;"%) perfazendo um total de "</f>
        <v xml:space="preserve">'Regime de Tratamento': predomínio do Regime 'Hospitalar' (4.887-59,9%) e 'Ambulatorial' (720 - 8,8%) perfazendo um total de </v>
      </c>
      <c r="G45" s="4"/>
      <c r="H45" s="4"/>
    </row>
    <row r="46" spans="3:12" x14ac:dyDescent="0.25">
      <c r="C46" s="4" t="str">
        <f>"'"&amp;TEXT(Dados_RT!B113+Dados_RT!B115,"#.###0")&amp;"' casos, "&amp;ROUND(Dados_RT!C113+Dados_RT!C115,1)&amp;"%.  Chama a atenção o número de casos, '"&amp;TEXT(Dados_RT!B114,"#.###0")&amp;"' ("&amp;ROUND(Dados_RT!C114,1)&amp;"%) com resposta '"&amp;Dados_RT!A114&amp;"';"</f>
        <v>'5.607' casos, 68,7%.  Chama a atenção o número de casos, '2.332' (28,6%) com resposta 'Ign/Branco';</v>
      </c>
      <c r="G46" s="4"/>
      <c r="H46" s="4"/>
    </row>
    <row r="47" spans="3:12" x14ac:dyDescent="0.25">
      <c r="C47" s="4"/>
    </row>
    <row r="48" spans="3:12" x14ac:dyDescent="0.25">
      <c r="C48" s="4" t="str">
        <f>"'"&amp;Dados_RT!E112&amp;"': dentre os valores válidos, predomínio da "&amp;Dados_RT!E113&amp;" com '"&amp;TEXT(Dados_RT!F113,"#.##0")&amp;"' correspondendo a "&amp;ROUND(Dados_RT!G113,1)&amp;"% dos casos investigados. "</f>
        <v xml:space="preserve">'Evolução do Caso': dentre os valores válidos, predomínio da Cura com '6.627' correspondendo a 81,2% dos casos investigados. </v>
      </c>
    </row>
    <row r="49" spans="3:8" x14ac:dyDescent="0.25">
      <c r="C49" s="4" t="str">
        <f>"A '"&amp;Dados_RT!E115&amp;"' aparece em segundo lugar com "&amp;ROUND(Dados_RT!G115,1)&amp;"%. Houve "&amp;TEXT(Dados_RT!$F$117+Dados_RT!$F$119,"#.##0")&amp; " óbitos ("&amp;ROUND(Dados_RT!$G$117+Dados_RT!$G$119,1)&amp;"%). O número de casos com resposta "</f>
        <v xml:space="preserve">A 'Incapacidade Temporária' aparece em segundo lugar com 6,2%. Houve 36 óbitos (0,4%). O número de casos com resposta </v>
      </c>
      <c r="H49" t="s">
        <v>4764</v>
      </c>
    </row>
    <row r="50" spans="3:8" x14ac:dyDescent="0.25">
      <c r="C50" s="4" t="str">
        <f>"'"&amp;Dados_RT!E114&amp;"' foi de "&amp;Dados_RT!F114&amp;" ("&amp;ROUND(Dados_RT!G114,1)&amp;"%);"</f>
        <v>'Ign/Branco' foi de 917 (11,2%);</v>
      </c>
    </row>
    <row r="51" spans="3:8" x14ac:dyDescent="0.25">
      <c r="C51" s="4"/>
    </row>
    <row r="52" spans="3:8" x14ac:dyDescent="0.25">
      <c r="C52" s="7" t="s">
        <v>4779</v>
      </c>
    </row>
    <row r="53" spans="3:8" x14ac:dyDescent="0.25">
      <c r="C53" t="str">
        <f>CONCATENATE(" '"&amp;Dados_RT!A128&amp;"': dentre os valores válidos, predomínio da resposta '"&amp;Dados_RT!A129&amp;"' com "&amp;TEXT(Dados_RT!B129,"#.##0")&amp;" casos ("&amp;ROUND(Dados_RT!C129,1)&amp;"%).'"&amp;Dados_RT!A130&amp;" aparece com """)</f>
        <v xml:space="preserve"> 'Emissão de CAT': dentre os valores válidos, predomínio da resposta 'Não' com 4.397 casos (53,9%).'Ign/Branco aparece com "</v>
      </c>
    </row>
    <row r="54" spans="3:8" x14ac:dyDescent="0.25">
      <c r="C54" t="str">
        <f>CONCATENATE(" ",TEXT(Dados_RT!B130,"#.##0")&amp;" casos ( ",ROUND(Dados_RT!C130,1),"%) e "&amp;TEXT(Dados_RT!A132,"#.##0") &amp;" com "&amp;TEXT(Dados_RT!$B$132,"#.##0")," (", ROUND(Dados_RT!C132,1), "%); ")</f>
        <v xml:space="preserve"> 2.112 casos ( 25,9%) e Não se aplica com 639 (7,8%); </v>
      </c>
    </row>
    <row r="56" spans="3:8" x14ac:dyDescent="0.25">
      <c r="C56" s="7" t="s">
        <v>4780</v>
      </c>
    </row>
    <row r="57" spans="3:8" x14ac:dyDescent="0.25">
      <c r="C57" t="str">
        <f>CONCATENATE("'"&amp;Dados_RT!E128&amp;"': destacam-se '"&amp;Dados_RT!E129&amp;"' com "&amp;TEXT(Dados_RT!F129,"#.##0")&amp;" casos ("&amp;ROUND(Dados_RT!G129,1)&amp;"%), '"&amp;Dados_RT!E130&amp;"' com "&amp;TEXT(Dados_RT!F130,"#.##0"))</f>
        <v>'Situação Mercado Trabalho': destacam-se 'Empregado registrado' com 3.492 casos (42,8%), 'Serv. Púb. Estatutário' com 1.495</v>
      </c>
    </row>
    <row r="58" spans="3:8" x14ac:dyDescent="0.25">
      <c r="C58" t="str">
        <f>" (" &amp;ROUND(Dados_RT!G130,1)&amp;"%) e " &amp;Dados_RT!$E$132 &amp;" "&amp;  TEXT(Dados_RT!$F$132,"#.##0") &amp; " ("&amp; ROUND(Dados_RT!$G$132,1)&amp;"%) "&amp;     "aparecem como as três primeiras situações mais frequentes no mercado de trabalho;"</f>
        <v xml:space="preserve"> (18,3%) e Trab. temporário 522 (6,4%) aparecem como as três primeiras situações mais frequentes no mercado de trabalho;</v>
      </c>
    </row>
    <row r="59" spans="3:8" x14ac:dyDescent="0.25">
      <c r="C59" t="str">
        <f>Dados_RT!$E$131&amp;" são "&amp;Dados_RT!$F$131&amp;" casos e correspondem a "&amp;ROUND(Dados_RT!$G$131,1)&amp;"%."</f>
        <v>Ign/Branco são 773 casos e correspondem a 9,5%.</v>
      </c>
    </row>
    <row r="62" spans="3:8" ht="18.75" x14ac:dyDescent="0.25">
      <c r="C62" s="75" t="s">
        <v>936</v>
      </c>
    </row>
    <row r="63" spans="3:8" x14ac:dyDescent="0.25">
      <c r="D63" s="51" t="s">
        <v>955</v>
      </c>
    </row>
    <row r="64" spans="3:8" x14ac:dyDescent="0.25">
      <c r="D64" s="50"/>
    </row>
    <row r="65" spans="3:12" x14ac:dyDescent="0.25">
      <c r="C65" t="str">
        <f>" Os 5 municipios de Notificação com a maior frequencia de casos são: "&amp;NGeo!$A$473&amp; " com " &amp;TEXT(NGeo!$C$473,"#.##0") &amp;" ("&amp;ROUND(NGeo!$D$473,1)&amp;"%); "&amp;NGeo!$A$474&amp; " com " &amp;NGeo!$C$474&amp;" ("&amp;ROUND(NGeo!$D$474,1)&amp;"%);"</f>
        <v xml:space="preserve"> Os 5 municipios de Notificação com a maior frequencia de casos são: Salvador com 2.877 (35,3%); Itabuna com 606 (7,4%);</v>
      </c>
    </row>
    <row r="66" spans="3:12" x14ac:dyDescent="0.25">
      <c r="C66" t="str">
        <f>NGeo!$A$475&amp;" com "&amp;NGeo!$C$475&amp;" ("&amp;ROUND(NGeo!$D$475,1)&amp;"%); "&amp;NGeo!$A$476&amp;" com "&amp;NGeo!$C$476&amp;" ("&amp;ROUND(NGeo!$D$476,1)&amp;"%) e "&amp;NGeo!$A$477&amp;" com "&amp;NGeo!$C$477&amp;" ("&amp;ROUND(NGeo!$D$477,1)&amp;"%);"</f>
        <v>Simões Filho com 218 (2,7%); Conceição do Coité com 201 (2,5%) e Santo Antônio de Jesus com 198 (2,4%);</v>
      </c>
    </row>
    <row r="67" spans="3:12" x14ac:dyDescent="0.25">
      <c r="J67" s="35"/>
      <c r="K67" s="35"/>
      <c r="L67" s="35"/>
    </row>
    <row r="68" spans="3:12" x14ac:dyDescent="0.25">
      <c r="C68" t="str">
        <f>" Os 5 municipios de Residência com a maior frequencia de casos são: "&amp;NGeo!$F$473&amp; " com " &amp;TEXT(NGeo!$H$473,"#.##0")&amp;" ("&amp;ROUND(NGeo!$I$473,1)&amp;"%); "&amp;NGeo!$F$474&amp; " com " &amp;TEXT(NGeo!$H$474,"#.##0")&amp;" ("&amp;ROUND(NGeo!$I$474,1)&amp;"%);"</f>
        <v xml:space="preserve"> Os 5 municipios de Residência com a maior frequencia de casos são: Salvador com 2.834 (34,8%); Itabuna com 581 (7,1%);</v>
      </c>
      <c r="J68" s="39"/>
      <c r="K68" s="39"/>
      <c r="L68" s="40"/>
    </row>
    <row r="69" spans="3:12" x14ac:dyDescent="0.25">
      <c r="C69" t="str">
        <f>NGeo!$F$475&amp;" com "&amp;TEXT(NGeo!$H$475,"#.##0")&amp;" ("&amp;ROUND(NGeo!$I$475,1)&amp;"%); "&amp;NGeo!$F$476&amp;" com "&amp;TEXT(NGeo!$H$476,"#.##0")&amp;" ("&amp;ROUND(NGeo!$I$476,1)&amp;"%) e "&amp;NGeo!$F$477&amp;" com "&amp;TEXT(NGeo!$H$477,"#.##0")&amp;" ("&amp;ROUND(NGeo!$I$477,1)&amp;"%);"</f>
        <v>Feira de Santana com 216 (2,7%); Simões Filho com 216 (2,7%) e Conceição do Coité com 199 (2,4%);</v>
      </c>
      <c r="J69" s="39"/>
      <c r="K69" s="39"/>
      <c r="L69" s="40"/>
    </row>
    <row r="70" spans="3:12" x14ac:dyDescent="0.25">
      <c r="J70" s="39"/>
      <c r="K70" s="39"/>
      <c r="L70" s="40"/>
    </row>
    <row r="71" spans="3:12" x14ac:dyDescent="0.25">
      <c r="C71" t="s">
        <v>4680</v>
      </c>
      <c r="J71" s="39"/>
      <c r="K71" s="39"/>
      <c r="L71" s="40"/>
    </row>
    <row r="72" spans="3:12" x14ac:dyDescent="0.25">
      <c r="C72" t="str">
        <f>" Para a Bahia existe uma pequena diferença no total de casos: por Município de Notificação ("&amp;TEXT(NGeo!C891,"#.##")&amp;"); por Residência ("&amp;TEXT(NGeo!H891,"#.##")&amp;")."</f>
        <v xml:space="preserve"> Para a Bahia existe uma pequena diferença no total de casos: por Município de Notificação (8.161); por Residência (8.138).</v>
      </c>
      <c r="J72" s="39"/>
      <c r="K72" s="39"/>
      <c r="L72" s="40"/>
    </row>
    <row r="73" spans="3:12" x14ac:dyDescent="0.25">
      <c r="J73" s="39"/>
      <c r="K73" s="39"/>
      <c r="L73" s="40"/>
    </row>
    <row r="74" spans="3:12" x14ac:dyDescent="0.25">
      <c r="D74" s="51" t="s">
        <v>956</v>
      </c>
      <c r="J74" s="39"/>
      <c r="K74" s="39"/>
      <c r="L74" s="40"/>
    </row>
    <row r="75" spans="3:12" x14ac:dyDescent="0.25">
      <c r="J75" s="39"/>
      <c r="K75" s="39"/>
      <c r="L75" s="40"/>
    </row>
    <row r="76" spans="3:12" x14ac:dyDescent="0.25">
      <c r="C76" t="str">
        <f>" As 5 Regiões de Saúde de Notificação com a maior frequencia de casos são: "&amp;Mapas_Nivel_Geografico!$B$60&amp; " com " &amp;TEXT(Mapas_Nivel_Geografico!$C$60,"#.##0")&amp;" ("&amp;ROUND(Mapas_Nivel_Geografico!$D$60,1)&amp;"%); "&amp;Mapas_Nivel_Geografico!$B$61&amp; " com " &amp;TEXT(Mapas_Nivel_Geografico!$C$61,"#.##0")&amp;" ("&amp;ROUND(Mapas_Nivel_Geografico!$D61,1)&amp;"%);"</f>
        <v xml:space="preserve"> As 5 Regiões de Saúde de Notificação com a maior frequencia de casos são: Salvador com 2.879 (35,3%); Itabuna com 1.094 (13,4%);</v>
      </c>
      <c r="J76" s="7"/>
      <c r="K76" s="42"/>
      <c r="L76" s="41"/>
    </row>
    <row r="77" spans="3:12" x14ac:dyDescent="0.25">
      <c r="C77" t="str">
        <f>Mapas_Nivel_Geografico!$B$62&amp;" com "&amp;TEXT(Mapas_Nivel_Geografico!$C$62,"#.##0")&amp;" ("&amp;ROUND(Mapas_Nivel_Geografico!$D$62,1)&amp;"%); "&amp;Mapas_Nivel_Geografico!$B$63&amp;" com "&amp;TEXT(Mapas_Nivel_Geografico!$C$63,"#.##0")&amp;" ("&amp;ROUND(Mapas_Nivel_Geografico!$D63,1)&amp;"%) e "&amp;Mapas_Nivel_Geografico!$B$64&amp;" com "&amp;TEXT(Mapas_Nivel_Geografico!$C$64,"#.##0")&amp;" ("&amp;ROUND(Mapas_Nivel_Geografico!$D64,1)&amp;"%);"</f>
        <v>Santo Antônio de Jesus com 399 (4,9%); Teixeira de Freitas com 354 (4,3%) e Itaberaba com 341 (4,2%);</v>
      </c>
      <c r="K77" s="1"/>
      <c r="L77" s="34"/>
    </row>
    <row r="78" spans="3:12" x14ac:dyDescent="0.25">
      <c r="K78" s="1"/>
      <c r="L78" s="34"/>
    </row>
    <row r="79" spans="3:12" x14ac:dyDescent="0.25">
      <c r="C79" t="str">
        <f>" As 5 Regiões de Saúde de Residência com a maior frequencia de casos são: "&amp;Mapas_Nivel_Geografico!$B$99&amp; " com " &amp;Mapas_Nivel_Geografico!$C$99&amp;" ("&amp;ROUND(Mapas_Nivel_Geografico!$D$99,1)&amp;"%); "&amp;Mapas_Nivel_Geografico!$B$100&amp; " com " &amp;Mapas_Nivel_Geografico!$C$100&amp;" ("&amp;ROUND(Mapas_Nivel_Geografico!$D100,1)&amp;"%);"</f>
        <v xml:space="preserve"> As 5 Regiões de Saúde de Residência com a maior frequencia de casos são: Salvador com 2859 (35,1%); Itabuna com 1087 (13,4%);</v>
      </c>
      <c r="K79" s="1"/>
      <c r="L79" s="34"/>
    </row>
    <row r="80" spans="3:12" x14ac:dyDescent="0.25">
      <c r="C80" t="str">
        <f>Mapas_Nivel_Geografico!$B$101&amp;" com "&amp;Mapas_Nivel_Geografico!$C$101&amp;" ("&amp;ROUND(Mapas_Nivel_Geografico!$D$101,1)&amp;"%); "&amp;Mapas_Nivel_Geografico!$B$102&amp;" com "&amp;Mapas_Nivel_Geografico!$C$102&amp;" ("&amp;ROUND(Mapas_Nivel_Geografico!$D102,1)&amp;"%) e "&amp;Mapas_Nivel_Geografico!$B$103&amp;" com "&amp;Mapas_Nivel_Geografico!$C$103&amp;" ("&amp;ROUND(Mapas_Nivel_Geografico!$D103,1)&amp;"%);"</f>
        <v>Santo Antônio de Jesus com 381 (4,7%); Teixeira de Freitas com 353 (4,3%) e Feira de Santana com 344 (4,2%);</v>
      </c>
      <c r="K80" s="1"/>
      <c r="L80" s="34"/>
    </row>
    <row r="81" spans="3:12" x14ac:dyDescent="0.25">
      <c r="K81" s="1"/>
      <c r="L81" s="34"/>
    </row>
    <row r="82" spans="3:12" x14ac:dyDescent="0.25">
      <c r="K82" s="1"/>
      <c r="L82" s="34"/>
    </row>
    <row r="83" spans="3:12" x14ac:dyDescent="0.25">
      <c r="D83" s="51" t="s">
        <v>957</v>
      </c>
      <c r="K83" s="1"/>
      <c r="L83" s="34"/>
    </row>
    <row r="84" spans="3:12" x14ac:dyDescent="0.25">
      <c r="K84" s="1"/>
      <c r="L84" s="34"/>
    </row>
    <row r="85" spans="3:12" x14ac:dyDescent="0.25">
      <c r="C85" t="str">
        <f>" As 5 Macroregiões de Saúde de Notificação com a maior frequencia de casos são: "&amp;Mapas_Nivel_Geografico!$B$7&amp; " com " &amp;TEXT(Mapas_Nivel_Geografico!$C$7,"#.##0")&amp;" ("&amp;ROUND(Mapas_Nivel_Geografico!$D$7,1)&amp;"%); "&amp;Mapas_Nivel_Geografico!$B$8</f>
        <v xml:space="preserve"> As 5 Macroregiões de Saúde de Notificação com a maior frequencia de casos são: Leste com 3.534 (43,3%); Sul</v>
      </c>
      <c r="J85" s="7"/>
      <c r="K85" s="42"/>
      <c r="L85" s="41"/>
    </row>
    <row r="86" spans="3:12" x14ac:dyDescent="0.25">
      <c r="C86" t="str">
        <f xml:space="preserve"> " com " &amp;TEXT(Mapas_Nivel_Geografico!$C$8,"#.##0")&amp;" ("&amp;ROUND(Mapas_Nivel_Geografico!$D8,1)&amp;"%); "&amp;Mapas_Nivel_Geografico!$B$9&amp;" com "&amp;TEXT(Mapas_Nivel_Geografico!$C$9,"#.##0")&amp;" ("&amp;ROUND(Mapas_Nivel_Geografico!$D$9,1)&amp;"%); "&amp;Mapas_Nivel_Geografico!$B$10&amp;" com "&amp;Mapas_Nivel_Geografico!$C$10&amp;" ("&amp;ROUND(Mapas_Nivel_Geografico!$D10,1)&amp;"%) e "&amp;Mapas_Nivel_Geografico!$B$11&amp;" com "&amp;Mapas_Nivel_Geografico!$C$11&amp;" ("&amp;ROUND(Mapas_Nivel_Geografico!$D$11,1)&amp;"%);"</f>
        <v xml:space="preserve"> com 1.676 (20,5%); Centro-Leste com 979 (12%); Centro-Norte com 426 (5,2%) e Nordeste com 416 (5,1%);</v>
      </c>
      <c r="K86" s="1"/>
      <c r="L86" s="34"/>
    </row>
    <row r="87" spans="3:12" x14ac:dyDescent="0.25">
      <c r="K87" s="1"/>
      <c r="L87" s="34"/>
    </row>
    <row r="88" spans="3:12" x14ac:dyDescent="0.25">
      <c r="C88" t="str">
        <f>" As 5 Macroregiões de Saúde de Residência com a maior frequencia de casos são: "&amp;Mapas_Nivel_Geografico!$B31&amp; " com " &amp;TEXT(Mapas_Nivel_Geografico!$C$31,"#.##0")&amp;" ("&amp;ROUND(Mapas_Nivel_Geografico!$D$31,1)&amp;"%); "&amp;Mapas_Nivel_Geografico!$B$32&amp; " com " &amp;TEXT(Mapas_Nivel_Geografico!$C$32,"#.##0")&amp;" ("&amp;ROUND(Mapas_Nivel_Geografico!$D32,1)&amp;"%);"</f>
        <v xml:space="preserve"> As 5 Macroregiões de Saúde de Residência com a maior frequencia de casos são: Leste com 3.521 (43,3%); Sul com 1.676 (20,6%);</v>
      </c>
      <c r="K88" s="1"/>
      <c r="L88" s="34"/>
    </row>
    <row r="89" spans="3:12" x14ac:dyDescent="0.25">
      <c r="C89" t="str">
        <f>Mapas_Nivel_Geografico!$B$33&amp;" com "&amp;Mapas_Nivel_Geografico!$C$33&amp;" ("&amp;ROUND(Mapas_Nivel_Geografico!$D$33,1)&amp;"%); "&amp;Mapas_Nivel_Geografico!$B$34&amp;" com "&amp;Mapas_Nivel_Geografico!$C$34&amp;" ("&amp;ROUND(Mapas_Nivel_Geografico!$D34,1)&amp;"%) e "&amp;Mapas_Nivel_Geografico!$B$35&amp;" com "&amp;Mapas_Nivel_Geografico!$C$35&amp;" ("&amp;ROUND(Mapas_Nivel_Geografico!$D$35,1)&amp;"%);"</f>
        <v>Centro-Leste com 999 (12,3%); Centro-Norte com 424 (5,2%) e Nordeste com 416 (5,1%);</v>
      </c>
      <c r="K89" s="1"/>
      <c r="L89" s="34"/>
    </row>
    <row r="90" spans="3:12" x14ac:dyDescent="0.25">
      <c r="K90" s="1"/>
      <c r="L90" s="34"/>
    </row>
    <row r="91" spans="3:12" ht="18.75" customHeight="1" x14ac:dyDescent="0.25">
      <c r="C91" s="96" t="s">
        <v>960</v>
      </c>
      <c r="D91" s="96"/>
      <c r="E91" s="96"/>
      <c r="F91" s="52"/>
      <c r="G91" s="52"/>
      <c r="H91" s="52"/>
      <c r="I91" s="52"/>
    </row>
    <row r="92" spans="3:12" x14ac:dyDescent="0.25">
      <c r="K92" s="1"/>
      <c r="L92" s="34"/>
    </row>
    <row r="93" spans="3:12" x14ac:dyDescent="0.25">
      <c r="D93" s="51" t="s">
        <v>961</v>
      </c>
    </row>
    <row r="94" spans="3:12" x14ac:dyDescent="0.25">
      <c r="D94" s="51"/>
    </row>
    <row r="95" spans="3:12" x14ac:dyDescent="0.25">
      <c r="H95" s="34"/>
      <c r="J95" s="34"/>
    </row>
    <row r="96" spans="3:12" x14ac:dyDescent="0.25">
      <c r="C96" s="59" t="s">
        <v>964</v>
      </c>
      <c r="H96" s="34"/>
      <c r="J96" s="34"/>
    </row>
    <row r="97" spans="3:10" x14ac:dyDescent="0.25">
      <c r="H97" s="34"/>
      <c r="J97" s="34"/>
    </row>
    <row r="98" spans="3:10" x14ac:dyDescent="0.25">
      <c r="C98" t="str">
        <f>" Dentre as " &amp; TEXT(CNAE_CBO_Outras!$B$36,"#.##0")&amp;" 'Classes de Atividades Econômicas' disponíveis na versão atual do SINAN NET, 673 pertencem à CNAE2.2 e os"</f>
        <v xml:space="preserve"> Dentre as 1.084 'Classes de Atividades Econômicas' disponíveis na versão atual do SINAN NET, 673 pertencem à CNAE2.2 e os</v>
      </c>
      <c r="H98" s="34"/>
      <c r="J98" s="34"/>
    </row>
    <row r="99" spans="3:10" x14ac:dyDescent="0.25">
      <c r="C99" t="str">
        <f>" demais códigos(411) à  versões anteriores. No Tabnet foi incluida 01 categoria denominada ""Não Informada/Não se Aplica"" "</f>
        <v xml:space="preserve"> demais códigos(411) à  versões anteriores. No Tabnet foi incluida 01 categoria denominada "Não Informada/Não se Aplica" </v>
      </c>
      <c r="H99" s="34"/>
      <c r="J99" s="34"/>
    </row>
    <row r="100" spans="3:10" x14ac:dyDescent="0.25">
      <c r="C100" t="str">
        <f>" para os valores em ""branco"" (CNAE_CBO_Sexo );  Para ambos os sexos, " &amp;CNAE_CBO_Outras!$G$36&amp;" 'classes' estão representadas, sendo "&amp;CNAE_CBO_Outras!$E$36&amp;" no Sexo "</f>
        <v xml:space="preserve"> para os valores em "branco" (CNAE_CBO_Sexo );  Para ambos os sexos, 127 'classes' estão representadas, sendo 83 no Sexo </v>
      </c>
      <c r="H100" s="34"/>
      <c r="J100" s="34"/>
    </row>
    <row r="101" spans="3:10" x14ac:dyDescent="0.25">
      <c r="C101" t="str">
        <f>" Masculino e "&amp;CNAE_CBO_Outras!$F$36&amp;" no Sexo Feminino; Na planilha 'CNAE_CBO_Sexo' se encontram dados mais detalhados."</f>
        <v xml:space="preserve"> Masculino e 73 no Sexo Feminino; Na planilha 'CNAE_CBO_Sexo' se encontram dados mais detalhados.</v>
      </c>
      <c r="H101" s="34"/>
      <c r="J101" s="34"/>
    </row>
    <row r="102" spans="3:10" x14ac:dyDescent="0.25">
      <c r="H102" s="34"/>
      <c r="J102" s="34"/>
    </row>
    <row r="103" spans="3:10" x14ac:dyDescent="0.25">
      <c r="H103" s="34"/>
      <c r="J103" s="34"/>
    </row>
    <row r="104" spans="3:10" x14ac:dyDescent="0.25">
      <c r="C104" t="str">
        <f>" Para ambos os sexos, as 'classes' com maior frequencia são: "&amp;CNAE_CBO_Outras!$A$43&amp;" com "&amp;TEXT(CNAE_CBO_Outras!$G$43,"#.##0")&amp;" casos ("&amp;ROUND(CNAE_CBO_Outras!$H$43,1)&amp;"%); "</f>
        <v xml:space="preserve"> Para ambos os sexos, as 'classes' com maior frequencia são: ATIVIDADES DE ATENDIMENTO HOSPITALAR com 1.546 casos (18,9%); </v>
      </c>
      <c r="H104" s="34"/>
      <c r="J104" s="34"/>
    </row>
    <row r="105" spans="3:10" x14ac:dyDescent="0.25">
      <c r="C105" t="str">
        <f>" "&amp;CNAE_CBO_Outras!$A$44&amp;" com "&amp;CNAE_CBO_Outras!$G$44&amp;" casos ("&amp;ROUND(CNAE_CBO_Outras!$H$44,1)&amp;"%); " &amp;CNAE_CBO_Outras!$A$45&amp;" com "&amp;CNAE_CBO_Outras!$G$45&amp;" casos ("&amp;ROUND(CNAE_CBO_Outras!$H$45,1)&amp;"%),"</f>
        <v xml:space="preserve"> ATIVIDADES DE APOIO A GESTAO DE SAUDE com 309 casos (3,8%); ADMINISTRACAO PUBLICA EM GERAL com 243 casos (3%),</v>
      </c>
      <c r="H105" s="34"/>
      <c r="J105" s="34"/>
    </row>
    <row r="106" spans="3:10" x14ac:dyDescent="0.25">
      <c r="C106" t="str">
        <f xml:space="preserve"> " refletindo, dentre as atividades ""válidas"", uma concentração de casos entre trabalhadores vinculados à serviços de saúde. "</f>
        <v xml:space="preserve"> refletindo, dentre as atividades "válidas", uma concentração de casos entre trabalhadores vinculados à serviços de saúde. </v>
      </c>
      <c r="H106" s="34"/>
      <c r="J106" s="34"/>
    </row>
    <row r="107" spans="3:10" x14ac:dyDescent="0.25">
      <c r="C107" t="str">
        <f>" Chama a atenção o elevado percentual de casos com atividade econômica "&amp;CNAE_CBO_Outras!$A$42&amp;" com "&amp; TEXT(CNAE_CBO_Outras!$G$42,"#.##0")&amp;" registros "</f>
        <v xml:space="preserve"> Chama a atenção o elevado percentual de casos com atividade econômica NAO INFORMADA/NAO SE APLICA com 5.408 registros </v>
      </c>
      <c r="H107" s="34"/>
      <c r="J107" s="34"/>
    </row>
    <row r="108" spans="3:10" x14ac:dyDescent="0.25">
      <c r="C108" t="str">
        <f xml:space="preserve"> " ("&amp;ROUND(CNAE_CBO_Outras!$H$42,1) &amp; "%) ocupando a primeira posição da lista; Na planilha 'CNAE_CBO_Sexo' se encontram dados mais detalhados."</f>
        <v xml:space="preserve"> (66,3%) ocupando a primeira posição da lista; Na planilha 'CNAE_CBO_Sexo' se encontram dados mais detalhados.</v>
      </c>
      <c r="H108" s="34"/>
      <c r="J108" s="34"/>
    </row>
    <row r="109" spans="3:10" x14ac:dyDescent="0.25">
      <c r="H109" s="34"/>
      <c r="J109" s="34"/>
    </row>
    <row r="110" spans="3:10" x14ac:dyDescent="0.25">
      <c r="C110" t="str">
        <f>" Para o Sexo Masculino, dentre as classes CNAE válidas, destacam-se: "&amp;CNAE_CBO_Outras!$J$43&amp;" com "&amp;CNAE_CBO_Outras!$L$43&amp;" casos"</f>
        <v xml:space="preserve"> Para o Sexo Masculino, dentre as classes CNAE válidas, destacam-se: ATIVIDADES DE ATENDIMENTO HOSPITALAR com 372 casos</v>
      </c>
      <c r="H110" s="34"/>
      <c r="J110" s="34"/>
    </row>
    <row r="111" spans="3:10" x14ac:dyDescent="0.25">
      <c r="C111" t="str">
        <f xml:space="preserve"> "("&amp;ROUND(CNAE_CBO_Outras!$M$43,1)&amp;"%); " &amp;CNAE_CBO_Outras!$J$44&amp;" com "&amp;CNAE_CBO_Outras!$L$44&amp;" casos ("&amp;ROUND(CNAE_CBO_Outras!$M$44,1)&amp;"%); "&amp;CNAE_CBO_Outras!$J$45&amp;" com "&amp;CNAE_CBO_Outras!$L$45&amp;" casos ("&amp;ROUND(CNAE_CBO_Outras!$M$45,1)&amp;"%);"</f>
        <v>(13,4%); ATIVIDADES DE APOIO A GESTAO DE SAUDE com 73 casos (2,6%); FABRICACAO DE LATICINIOS com 69 casos (2,5%);</v>
      </c>
      <c r="H111" s="34"/>
      <c r="J111" s="34"/>
    </row>
    <row r="112" spans="3:10" x14ac:dyDescent="0.25">
      <c r="C112" t="str">
        <f xml:space="preserve"> " "&amp;CNAE_CBO_Outras!$J$46&amp;" com "&amp;CNAE_CBO_Outras!$L$46&amp;" casos ("&amp;ROUND(CNAE_CBO_Outras!$M$46,1)&amp;"%); "&amp;CNAE_CBO_Outras!$J$47&amp;" com "&amp;CNAE_CBO_Outras!$L$47&amp;" casos ("&amp;ROUND(CNAE_CBO_Outras!$M$47,1)&amp;"%) e "</f>
        <v xml:space="preserve"> ADMINISTRACAO PUBLICA EM GERAL com 58 casos (2,1%); CONSTRUCAO DE EDIFICIOS com 27 casos (1%) e </v>
      </c>
      <c r="H112" s="34"/>
      <c r="J112" s="34"/>
    </row>
    <row r="113" spans="2:14" x14ac:dyDescent="0.25">
      <c r="C113" t="str">
        <f>" "&amp;CNAE_CBO_Outras!$J$48&amp;" com "&amp;CNAE_CBO_Outras!$L$48&amp;" casos ("&amp;ROUND(CNAE_CBO_Outras!$M$48,1)&amp;"%);"</f>
        <v xml:space="preserve"> ATIVIDADES DE ATENDIMENTO A URGENCIAS E EMERGENCIAS com 27 casos (1%);</v>
      </c>
      <c r="H113" s="34"/>
      <c r="J113" s="34"/>
    </row>
    <row r="114" spans="2:14" x14ac:dyDescent="0.25">
      <c r="C114" t="str">
        <f>" Na planilha 'CNAE_CBO_Sexo' se encontram dados mais detalhados."</f>
        <v xml:space="preserve"> Na planilha 'CNAE_CBO_Sexo' se encontram dados mais detalhados.</v>
      </c>
      <c r="H114" s="34"/>
      <c r="J114" s="34"/>
    </row>
    <row r="115" spans="2:14" x14ac:dyDescent="0.25">
      <c r="H115" s="34"/>
      <c r="J115" s="34"/>
    </row>
    <row r="116" spans="2:14" x14ac:dyDescent="0.25">
      <c r="C116" t="str">
        <f>" Para o Sexo Feminino, dentre as classes CNAE válidas, destacam-se: "&amp;CNAE_CBO_Outras!$N$43&amp;" com "&amp;TEXT(CNAE_CBO_Outras!$P$43,"#.##0")&amp;" casos"</f>
        <v xml:space="preserve"> Para o Sexo Feminino, dentre as classes CNAE válidas, destacam-se: ATIVIDADES DE ATENDIMENTO HOSPITALAR com 1.174 casos</v>
      </c>
      <c r="H116" s="34"/>
      <c r="J116" s="34"/>
    </row>
    <row r="117" spans="2:14" x14ac:dyDescent="0.25">
      <c r="C117" t="str">
        <f xml:space="preserve"> "("&amp;ROUND(CNAE_CBO_Outras!$Q$43,1)&amp;"%); " &amp;CNAE_CBO_Outras!$N$44&amp;" com "&amp;CNAE_CBO_Outras!$P$44&amp;" casos ("&amp;ROUND(CNAE_CBO_Outras!$Q$44,1)&amp;"%); "&amp;CNAE_CBO_Outras!$N$45&amp;" com "&amp;CNAE_CBO_Outras!$P$45&amp;" casos ("&amp;ROUND(CNAE_CBO_Outras!$Q$45,1)&amp;"%);"</f>
        <v>(21,8%); ATIVIDADES DE APOIO A GESTAO DE SAUDE com 236 casos (4,4%); ADMINISTRACAO PUBLICA EM GERAL com 185 casos (3,4%);</v>
      </c>
      <c r="H117" s="34"/>
      <c r="J117" s="34"/>
    </row>
    <row r="118" spans="2:14" x14ac:dyDescent="0.25">
      <c r="C118" t="str">
        <f xml:space="preserve"> " "&amp;CNAE_CBO_Outras!$N$46&amp;" com "&amp;CNAE_CBO_Outras!$P$46&amp;" casos ("&amp;ROUND(CNAE_CBO_Outras!$Q$46,1)&amp;"%); "</f>
        <v xml:space="preserve"> ATIVIDADES DE ATENDIMENTO A URGENCIAS E EMERGENCIAS com 99 casos (1,8%); </v>
      </c>
      <c r="H118" s="34"/>
      <c r="J118" s="34"/>
    </row>
    <row r="119" spans="2:14" x14ac:dyDescent="0.25">
      <c r="C119" t="str">
        <f>" "&amp;CNAE_CBO_Outras!$N$47&amp;" com "&amp;CNAE_CBO_Outras!$P$47&amp;" casos ("&amp;ROUND(CNAE_CBO_Outras!$Q$47,1)&amp;"%) e "</f>
        <v xml:space="preserve"> ATIVIDADES DE ATENCAO AMBULATORIAL EXECUTADAS POR MEDICOS E ODONTOLOGOS com 54 casos (1%) e </v>
      </c>
      <c r="H119" s="34"/>
      <c r="J119" s="34"/>
    </row>
    <row r="120" spans="2:14" x14ac:dyDescent="0.25">
      <c r="C120" t="str">
        <f>" "&amp;CNAE_CBO_Outras!$N$48&amp;" com "&amp;CNAE_CBO_Outras!$P$48&amp;" casos ("&amp;ROUND(CNAE_CBO_Outras!$Q$48,1)&amp;"%)."</f>
        <v xml:space="preserve"> ATIVIDADES DE ATENCAO AMBULATORIAL com 48 casos (0,9%).</v>
      </c>
      <c r="H120" s="34"/>
      <c r="J120" s="34"/>
    </row>
    <row r="121" spans="2:14" x14ac:dyDescent="0.25">
      <c r="C121" s="8" t="str">
        <f>" Na planilha 'CNAE_CBO_Sexo' se encontram dados mais detalhados."</f>
        <v xml:space="preserve"> Na planilha 'CNAE_CBO_Sexo' se encontram dados mais detalhados.</v>
      </c>
      <c r="H121" s="34"/>
      <c r="J121" s="34"/>
    </row>
    <row r="122" spans="2:14" x14ac:dyDescent="0.25">
      <c r="D122" s="51"/>
      <c r="H122" s="34"/>
      <c r="J122" s="34"/>
    </row>
    <row r="123" spans="2:14" x14ac:dyDescent="0.25">
      <c r="D123" s="51" t="s">
        <v>962</v>
      </c>
      <c r="H123" s="34"/>
      <c r="J123" s="34"/>
    </row>
    <row r="124" spans="2:14" x14ac:dyDescent="0.25">
      <c r="H124" s="34"/>
      <c r="J124" s="34"/>
    </row>
    <row r="125" spans="2:14" x14ac:dyDescent="0.25">
      <c r="B125" s="76"/>
      <c r="C125" s="77" t="s">
        <v>963</v>
      </c>
      <c r="H125" s="34"/>
      <c r="J125" s="34"/>
    </row>
    <row r="126" spans="2:14" x14ac:dyDescent="0.25">
      <c r="C126" s="59"/>
      <c r="H126" s="34"/>
      <c r="J126" s="34"/>
    </row>
    <row r="127" spans="2:14" x14ac:dyDescent="0.25">
      <c r="C127" t="str">
        <f>" Dentre os "&amp;CNAE_CBO_Outras!B1133&amp;" 'Grandes Grupos Ocupacionais' disponíveis "&amp;CNAE_CBO_Outras!G1133&amp;" estão representados, sendo "&amp;CNAE_CBO_Outras!E1133&amp;" no Sexo Masculino e "&amp;CNAE_CBO_Outras!F1133&amp;" no Sexo"</f>
        <v xml:space="preserve"> Dentre os 16 'Grandes Grupos Ocupacionais' disponíveis 15 estão representados, sendo 14 no Sexo Masculino e 14 no Sexo</v>
      </c>
      <c r="H127" s="34"/>
      <c r="J127" s="34"/>
      <c r="K127" s="46"/>
    </row>
    <row r="128" spans="2:14" x14ac:dyDescent="0.25">
      <c r="C128" t="str">
        <f>" Sexo  Feminino; Para ambos os sexos, os  mais frequentes são: "&amp;CNAE_CBO_Outras!A1136 &amp;" com "&amp;TEXT(CNAE_CBO_Outras!G1136,"#.##0")  &amp; " casos ("&amp;ROUND(CNAE_CBO_Outras!H1136,1)&amp;"%); "</f>
        <v xml:space="preserve"> Sexo  Feminino; Para ambos os sexos, os  mais frequentes são: Técnicos de nível médio com 2.585 casos (31,7%); </v>
      </c>
      <c r="N128" s="46"/>
    </row>
    <row r="129" spans="3:14" x14ac:dyDescent="0.25">
      <c r="C129" t="str">
        <f>" " &amp;CNAE_CBO_Outras!A1137&amp;" com "&amp;TEXT(CNAE_CBO_Outras!G1137,"#.##0")&amp;" ("&amp;ROUND(CNAE_CBO_Outras!H1137,1)&amp;"%); " &amp;  CNAE_CBO_Outras!A1138&amp;" com "&amp;TEXT( CNAE_CBO_Outras!G1138,"#.##0") &amp; " ("&amp;ROUND(CNAE_CBO_Outras!H1138,1)&amp;"%); "</f>
        <v xml:space="preserve"> Profissionais das ciências e das artes com 2.246 (27,5%); Trabs. dos serviços, vendedores do comércio com 1.496 (18,3%); </v>
      </c>
      <c r="N129" s="46"/>
    </row>
    <row r="130" spans="3:14" x14ac:dyDescent="0.25">
      <c r="C130" t="str">
        <f>" " &amp;CNAE_CBO_Outras!A1139&amp;" com "&amp;TEXT( CNAE_CBO_Outras!G1139,"#.##0") &amp;" ("&amp;ROUND(CNAE_CBO_Outras!H1139,1)&amp;"%);"&amp;CNAE_CBO_Outras!A1140&amp;" com "&amp;CNAE_CBO_Outras!G1140&amp; " ("&amp;ROUND(CNAE_CBO_Outras!H1140,1)&amp;"%);"</f>
        <v xml:space="preserve"> Trabalhadores de serviços administrativos com 815 (10%);Trabalhadores produção de bens e serviços(I) com 474 (5,8%);</v>
      </c>
      <c r="N130" s="46"/>
    </row>
    <row r="131" spans="3:14" x14ac:dyDescent="0.25">
      <c r="C131" t="str">
        <f>" 'Grande Grupo Ocupacional Sem Informação' é representado por " &amp;CNAE_CBO_Outras!G1145 &amp;" casos  ("&amp;ROUND(CNAE_CBO_Outras!H1145,1)&amp;"%), embora este seja um campo de "</f>
        <v xml:space="preserve"> 'Grande Grupo Ocupacional Sem Informação' é representado por 35 casos  (0,4%), embora este seja um campo de </v>
      </c>
      <c r="N131" s="46"/>
    </row>
    <row r="132" spans="3:14" x14ac:dyDescent="0.25">
      <c r="C132" t="str">
        <f>" preenchimento obrigatório.  Na planilha 'CNAE_CBO_Sexo' se encontram dados mais detalhados."</f>
        <v xml:space="preserve"> preenchimento obrigatório.  Na planilha 'CNAE_CBO_Sexo' se encontram dados mais detalhados.</v>
      </c>
      <c r="N132" s="46"/>
    </row>
    <row r="133" spans="3:14" x14ac:dyDescent="0.25">
      <c r="N133" s="46"/>
    </row>
    <row r="134" spans="3:14" x14ac:dyDescent="0.25">
      <c r="C134" t="str">
        <f>" Dentre os 'Grandes Grupos Ocupacionais' válidos, para o 'Sexo Masculino', os  mais frequentes são: "</f>
        <v xml:space="preserve"> Dentre os 'Grandes Grupos Ocupacionais' válidos, para o 'Sexo Masculino', os  mais frequentes são: </v>
      </c>
    </row>
    <row r="135" spans="3:14" x14ac:dyDescent="0.25">
      <c r="C135" t="str">
        <f>" " &amp;  CNAE_CBO_Outras!J1136&amp;" com "&amp;CNAE_CBO_Outras!L1136 &amp;" ("&amp;ROUND(CNAE_CBO_Outras!M1136,1)&amp;"%); " &amp;  CNAE_CBO_Outras!J1137&amp;" com "&amp;CNAE_CBO_Outras!L1137&amp; " ("&amp;ROUND(CNAE_CBO_Outras!M1137,1)&amp;"%); "</f>
        <v xml:space="preserve"> Profissionais das ciências e das artes com 598 (21,5%); Técnicos de nível médio com 566 (20,3%); </v>
      </c>
    </row>
    <row r="136" spans="3:14" x14ac:dyDescent="0.25">
      <c r="C136" t="str">
        <f>" " &amp;  CNAE_CBO_Outras!J1137&amp;" com "&amp;CNAE_CBO_Outras!L1137 &amp;" ("&amp;ROUND(CNAE_CBO_Outras!M1137,1)&amp;"%); " &amp;  CNAE_CBO_Outras!J1138&amp;" com "&amp;CNAE_CBO_Outras!L1138&amp; " ("&amp;ROUND(CNAE_CBO_Outras!M1138,1)&amp;"%); "</f>
        <v xml:space="preserve"> Técnicos de nível médio com 566 (20,3%); Trabs. dos serviços, vendedores do comércio com 558 (20%); </v>
      </c>
    </row>
    <row r="137" spans="3:14" x14ac:dyDescent="0.25">
      <c r="C137" t="str">
        <f>" " &amp;  CNAE_CBO_Outras!J1139&amp;" com "&amp;CNAE_CBO_Outras!L1139&amp; " ("&amp;ROUND(CNAE_CBO_Outras!M1139,1)&amp;"%); "&amp;CNAE_CBO_Outras!J1140&amp;" com "&amp;CNAE_CBO_Outras!L1140&amp;" ("&amp;ROUND(CNAE_CBO_Outras!M1140,1)&amp;"%);   "</f>
        <v xml:space="preserve"> Trabalhadores produção de bens e serviços(I) com 451 (16,2%); Trabalhadores de serviços administrativos com 242 (8,7%);   </v>
      </c>
    </row>
    <row r="138" spans="3:14" x14ac:dyDescent="0.25">
      <c r="C138" t="str">
        <f>" A categoria 'Não informada' é representada por "&amp;CNAE_CBO_Outras!L1144&amp;" casos ("&amp;ROUND(CNAE_CBO_Outras!M1144,1)&amp;"%);"</f>
        <v xml:space="preserve"> A categoria 'Não informada' é representada por 31 casos (1,1%);</v>
      </c>
    </row>
    <row r="140" spans="3:14" x14ac:dyDescent="0.25">
      <c r="C140" t="str">
        <f>" Dentre os 'Grandes Grupos Ocupacionais' válidos, para o 'Sexo Feminino', os  mais frequentes são: "</f>
        <v xml:space="preserve"> Dentre os 'Grandes Grupos Ocupacionais' válidos, para o 'Sexo Feminino', os  mais frequentes são: </v>
      </c>
    </row>
    <row r="141" spans="3:14" x14ac:dyDescent="0.25">
      <c r="C141" t="str">
        <f>" " &amp;  CNAE_CBO_Outras!N1136&amp;" com "&amp;TEXT( CNAE_CBO_Outras!P1136,"#.##0")  &amp;" ("&amp;ROUND(CNAE_CBO_Outras!Q1136,1)&amp;"%); " &amp;  CNAE_CBO_Outras!N1137&amp;" com "&amp;TEXT( CNAE_CBO_Outras!P1137,"#.##0") &amp; " ("&amp;ROUND(CNAE_CBO_Outras!Q1137,1)&amp;"%); "</f>
        <v xml:space="preserve"> Técnicos de nível médio com 2.018 (37,5%); Profissionais das ciências e das artes com 1.648 (30,7%); </v>
      </c>
    </row>
    <row r="142" spans="3:14" x14ac:dyDescent="0.25">
      <c r="C142" t="str">
        <f>" " &amp;  CNAE_CBO_Outras!N1138&amp;" com "&amp;CNAE_CBO_Outras!P1138 &amp;" ("&amp;ROUND(CNAE_CBO_Outras!Q1138,1)&amp;"%); " &amp;  CNAE_CBO_Outras!N1139&amp;" com "&amp;CNAE_CBO_Outras!P1139&amp; " ("&amp;ROUND(CNAE_CBO_Outras!Q1139,1)&amp;"%); "</f>
        <v xml:space="preserve"> Trabs. dos serviços, vendedores do comércio com 938 (17,4%); Trabalhadores de serviços administrativos com 573 (10,7%); </v>
      </c>
    </row>
    <row r="143" spans="3:14" x14ac:dyDescent="0.25">
      <c r="C143" t="str">
        <f>" " &amp;  CNAE_CBO_Outras!N1140&amp;" com "&amp;CNAE_CBO_Outras!P1140 &amp;" ("&amp;ROUND(CNAE_CBO_Outras!Q1140,1)&amp;"%); " &amp;  CNAE_CBO_Outras!N1141&amp;" com "&amp;CNAE_CBO_Outras!P1141&amp; " ("&amp;ROUND(CNAE_CBO_Outras!Q1141,1)&amp;"%); "</f>
        <v xml:space="preserve"> Membros superiores do poder público, dirigentes com 52 (1%); Trabalhadores produção de bens e serviços(II) com 33 (0,6%); </v>
      </c>
    </row>
    <row r="144" spans="3:14" x14ac:dyDescent="0.25">
      <c r="C144" t="str">
        <f>"  A categoria 'Não informada' é representada por "&amp;CNAE_CBO_Outras!$P$1142&amp;" casos ("&amp;ROUND(CNAE_CBO_Outras!$Q$1142,1)&amp;"%);"</f>
        <v xml:space="preserve">  A categoria 'Não informada' é representada por 31 casos (0,6%);</v>
      </c>
    </row>
    <row r="145" spans="3:3" x14ac:dyDescent="0.25">
      <c r="C145" t="str">
        <f>" Na planilha 'CNAE_CBO_Sexo' se encontram dados mais detalhados."</f>
        <v xml:space="preserve"> Na planilha 'CNAE_CBO_Sexo' se encontram dados mais detalhados.</v>
      </c>
    </row>
    <row r="147" spans="3:3" x14ac:dyDescent="0.25">
      <c r="C147" t="s">
        <v>4769</v>
      </c>
    </row>
    <row r="150" spans="3:3" x14ac:dyDescent="0.25">
      <c r="C150" s="77" t="s">
        <v>965</v>
      </c>
    </row>
    <row r="152" spans="3:3" x14ac:dyDescent="0.25">
      <c r="C152" t="str">
        <f>" Dentre as "&amp;TEXT(CNAE_CBO_Outras!$B$1163,"#.##0") &amp;" 'Ocupações' disponíveis na versão atual do SINAN NET foram incluidos 8 códigos/ocupações:"</f>
        <v xml:space="preserve"> Dentre as 2.599 'Ocupações' disponíveis na versão atual do SINAN NET foram incluidos 8 códigos/ocupações:</v>
      </c>
    </row>
    <row r="153" spans="3:3" x14ac:dyDescent="0.25">
      <c r="C153" t="str">
        <f>" 3 para ocupações ""ignoradas"" e 5 outras que o NISAT denominou ""Ocupações especiais""; "&amp;TEXT(CNAE_CBO_Outras!$G$1163,"#.##0") &amp;" estão representadas nesta "</f>
        <v xml:space="preserve"> 3 para ocupações "ignoradas" e 5 outras que o NISAT denominou "Ocupações especiais"; 527 estão representadas nesta </v>
      </c>
    </row>
    <row r="154" spans="3:3" x14ac:dyDescent="0.25">
      <c r="C154" t="str">
        <f xml:space="preserve"> " série, sendo "&amp;TEXT(CNAE_CBO_Outras!$E$1163,"#.##0") &amp;" no Sexo Masculino e "&amp;TEXT(CNAE_CBO_Outras!$F$1163,"#.##0") &amp;" no Sexo Feminino;"</f>
        <v xml:space="preserve"> série, sendo 398 no Sexo Masculino e 322 no Sexo Feminino;</v>
      </c>
    </row>
    <row r="156" spans="3:3" x14ac:dyDescent="0.25">
      <c r="C156" t="str">
        <f>" Para ambos os sexos, as Ocupações com maior frequencia são: "&amp;CNAE_CBO_Outras!$A$1166&amp;" com "&amp;TEXT(CNAE_CBO_Outras!$G$1166,"#.##0")&amp;" casos ("&amp;ROUND(CNAE_CBO_Outras!$H$1166,1)&amp;"%); "</f>
        <v xml:space="preserve"> Para ambos os sexos, as Ocupações com maior frequencia são: TECNICO DE ENFERMAGEM com 1.953 casos (23,9%); </v>
      </c>
    </row>
    <row r="157" spans="3:3" x14ac:dyDescent="0.25">
      <c r="C157" t="str">
        <f xml:space="preserve">  CNAE_CBO_Outras!$A$1167&amp;" com "&amp; TEXT( CNAE_CBO_Outras!$G$1167,"#.##0")&amp;" ("&amp;ROUND(CNAE_CBO_Outras!$H$1167,1)&amp;"%); "&amp;CNAE_CBO_Outras!$A$1168&amp;" com "&amp;CNAE_CBO_Outras!$G$1168 &amp;" casos ("&amp;ROUND(CNAE_CBO_Outras!$H$1168,1)&amp;"%); "&amp;CNAE_CBO_Outras!$A$1169&amp;" "&amp;CNAE_CBO_Outras!$G$1169&amp;" casos"</f>
        <v>ENFERMEIRO com 1.065 (13%); AGENTE COMUNITARIO DE SAUDE com 413 casos (5,1%); ASSISTENTE ADMINISTRATIVO 251 casos</v>
      </c>
    </row>
    <row r="158" spans="3:3" x14ac:dyDescent="0.25">
      <c r="C158" t="str">
        <f>" ("&amp;ROUND(CNAE_CBO_Outras!$H$1169,1)&amp;"%), além de outras ocupações  como "&amp;CNAE_CBO_Outras!$A$1170&amp;",  " &amp;CNAE_CBO_Outras!$A$1171&amp;", "&amp;CNAE_CBO_Outras!$A$1172 &amp;", com percentual em torno de 2%;"</f>
        <v xml:space="preserve"> (3,1%), além de outras ocupações  como FAXINEIRO,  RECEPCIONISTA, EM GERAL, MEDICO CLINICO, com percentual em torno de 2%;</v>
      </c>
    </row>
    <row r="161" spans="3:3" x14ac:dyDescent="0.25">
      <c r="C161" t="str">
        <f>" Para o Sexo Masculino, destacam-se: " &amp;CNAE_CBO_Outras!$J$1166&amp;" com "&amp;TEXT(CNAE_CBO_Outras!$L$1166,"#.##0")&amp;" casos ("&amp;ROUND(CNAE_CBO_Outras!$M$1166,1)&amp;"%); "&amp;TEXT(CNAE_CBO_Outras!$J$1167,"#.##0")&amp;" com "&amp;CNAE_CBO_Outras!$L$1167&amp; " ("&amp;ROUND(CNAE_CBO_Outras!$M$1167,1)&amp;"%);"</f>
        <v xml:space="preserve"> Para o Sexo Masculino, destacam-se: TECNICO DE ENFERMAGEM com 277 casos (9,9%); ENFERMEIRO com 167 (6%);</v>
      </c>
    </row>
    <row r="162" spans="3:3" x14ac:dyDescent="0.25">
      <c r="C162" t="str">
        <f xml:space="preserve">  " "&amp;CNAE_CBO_Outras!$J$1168&amp;" com "&amp;CNAE_CBO_Outras!$L$1168 &amp;" casos ("&amp;ROUND(CNAE_CBO_Outras!$M$1168,1)&amp;"%); "&amp;CNAE_CBO_Outras!$J$1169&amp;" "&amp;CNAE_CBO_Outras!$L$1169&amp;" casos  ("&amp;ROUND(CNAE_CBO_Outras!$M$1169,1)&amp;"%), além de outras "</f>
        <v xml:space="preserve"> AGENTE COMUNITARIO DE SAUDE com 115 casos (4,1%); MOTORISTA DE CARRO DE PASSEIO 111 casos  (4%), além de outras </v>
      </c>
    </row>
    <row r="163" spans="3:3" x14ac:dyDescent="0.25">
      <c r="C163" t="str">
        <f>" como "&amp;CNAE_CBO_Outras!$J$1170&amp;",  " &amp;CNAE_CBO_Outras!$J$1171&amp;", "&amp;CNAE_CBO_Outras!$J$1172 &amp;", com percentual em torno de 3%;"</f>
        <v xml:space="preserve"> como MEDICO CLINICO,  MOTORISTA DE FURGAO OU VEICULO SIMILAR, SOCORRISTA HABILITADO, com percentual em torno de 3%;</v>
      </c>
    </row>
    <row r="166" spans="3:3" x14ac:dyDescent="0.25">
      <c r="C166" t="str">
        <f>" Para o Sexo Feminino, destacam-se: " &amp;CNAE_CBO_Outras!$N$1166&amp;" com "&amp;TEXT(CNAE_CBO_Outras!$P$1166,"#.##0")&amp;" casos ("&amp;ROUND(CNAE_CBO_Outras!$Q$1166,1)&amp;"%); "&amp;TEXT(CNAE_CBO_Outras!$N$1167,"#.##0")&amp;" com "&amp;CNAE_CBO_Outras!$P$1167&amp; " ("&amp;ROUND(CNAE_CBO_Outras!$Q$1167,1)&amp;"%);"</f>
        <v xml:space="preserve"> Para o Sexo Feminino, destacam-se: TECNICO DE ENFERMAGEM com 1.675 casos (31,2%); ENFERMEIRO com 898 (16,7%);</v>
      </c>
    </row>
    <row r="167" spans="3:3" x14ac:dyDescent="0.25">
      <c r="C167" t="str">
        <f xml:space="preserve">  " "&amp;CNAE_CBO_Outras!$N$1168&amp;" com "&amp;CNAE_CBO_Outras!$P$1168 &amp;" casos ("&amp;ROUND(CNAE_CBO_Outras!$Q$1168,1)&amp;"%); "&amp;CNAE_CBO_Outras!$N$1169&amp;" "&amp;CNAE_CBO_Outras!$P$1169&amp;" casos  ("&amp;ROUND(CNAE_CBO_Outras!$Q$1169,1)&amp;"%), além de outras "</f>
        <v xml:space="preserve"> AGENTE COMUNITARIO DE SAUDE com 298 casos (5,5%); ASSISTENTE ADMINISTRATIVO 175 casos  (3,3%), além de outras </v>
      </c>
    </row>
    <row r="168" spans="3:3" x14ac:dyDescent="0.25">
      <c r="C168" t="str">
        <f>" como "&amp;CNAE_CBO_Outras!$N$1170&amp;",  " &amp;CNAE_CBO_Outras!$N$1171&amp;", "&amp;CNAE_CBO_Outras!$N$1172 &amp;", com percentual em torno de 2,5%;"</f>
        <v xml:space="preserve"> como FAXINEIRO,  RECEPCIONISTA, EM GERAL, FISIOTERAPEUTA, com percentual em torno de 2,5%;</v>
      </c>
    </row>
    <row r="170" spans="3:3" x14ac:dyDescent="0.25">
      <c r="C170" t="s">
        <v>4770</v>
      </c>
    </row>
    <row r="171" spans="3:3" x14ac:dyDescent="0.25">
      <c r="C171" t="s">
        <v>4771</v>
      </c>
    </row>
  </sheetData>
  <mergeCells count="3">
    <mergeCell ref="C24:J26"/>
    <mergeCell ref="C12:J14"/>
    <mergeCell ref="C15:J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6"/>
  <dimension ref="B2:V697"/>
  <sheetViews>
    <sheetView showGridLines="0" showRowColHeaders="0" topLeftCell="A46" workbookViewId="0">
      <selection activeCell="A6" sqref="A6:A30"/>
    </sheetView>
  </sheetViews>
  <sheetFormatPr defaultRowHeight="15.75" x14ac:dyDescent="0.25"/>
  <cols>
    <col min="1" max="1" width="11.125" customWidth="1"/>
    <col min="2" max="2" width="27.75" customWidth="1"/>
    <col min="3" max="3" width="12.25" bestFit="1" customWidth="1"/>
    <col min="14" max="15" width="7" customWidth="1"/>
    <col min="16" max="16" width="23" customWidth="1"/>
  </cols>
  <sheetData>
    <row r="2" spans="2:10" x14ac:dyDescent="0.25">
      <c r="B2" s="18"/>
      <c r="C2" s="19"/>
      <c r="D2" s="19"/>
      <c r="E2" s="20"/>
      <c r="F2" s="20"/>
    </row>
    <row r="3" spans="2:10" x14ac:dyDescent="0.25">
      <c r="B3" s="8" t="s">
        <v>9</v>
      </c>
      <c r="D3" s="2"/>
      <c r="E3" s="2"/>
    </row>
    <row r="4" spans="2:10" x14ac:dyDescent="0.25">
      <c r="B4" s="7" t="s">
        <v>922</v>
      </c>
      <c r="D4" s="2"/>
      <c r="E4" s="2"/>
    </row>
    <row r="5" spans="2:10" x14ac:dyDescent="0.25">
      <c r="B5" t="str">
        <f>Dados_RT!B150</f>
        <v xml:space="preserve"> 2020-2021</v>
      </c>
      <c r="E5" s="2"/>
    </row>
    <row r="6" spans="2:10" x14ac:dyDescent="0.25">
      <c r="B6" t="str">
        <f>Dados_RT!B151</f>
        <v>Ano/Mês Inic.Sintomas</v>
      </c>
      <c r="C6" t="str">
        <f>Dados_RT!C151</f>
        <v>Investigações</v>
      </c>
      <c r="D6" t="str">
        <f>Dados_RT!D151</f>
        <v>%</v>
      </c>
      <c r="E6" s="12"/>
    </row>
    <row r="7" spans="2:10" x14ac:dyDescent="0.25">
      <c r="B7" t="str">
        <f>Dados_RT!B170</f>
        <v>Anos/Meses anteriores a 2020</v>
      </c>
      <c r="C7" s="85">
        <f>Dados_RT!C170</f>
        <v>17</v>
      </c>
      <c r="D7" s="34">
        <f>Dados_RT!D170</f>
        <v>0.20830780541600294</v>
      </c>
      <c r="E7" s="13"/>
    </row>
    <row r="8" spans="2:10" x14ac:dyDescent="0.25">
      <c r="B8" t="str">
        <f>Dados_RT!B172</f>
        <v>2020/Jan</v>
      </c>
      <c r="C8" s="85">
        <f>Dados_RT!C172</f>
        <v>5</v>
      </c>
      <c r="D8" s="34">
        <f>Dados_RT!D172</f>
        <v>6.1267001592942044E-2</v>
      </c>
      <c r="E8" s="13"/>
    </row>
    <row r="9" spans="2:10" x14ac:dyDescent="0.25">
      <c r="B9" t="str">
        <f>Dados_RT!B171</f>
        <v>2020/Fev</v>
      </c>
      <c r="C9" s="85">
        <f>Dados_RT!C171</f>
        <v>9</v>
      </c>
      <c r="D9" s="34">
        <f>Dados_RT!D171</f>
        <v>0.11028060286729567</v>
      </c>
      <c r="E9" s="13"/>
    </row>
    <row r="10" spans="2:10" x14ac:dyDescent="0.25">
      <c r="B10" t="str">
        <f>Dados_RT!B166</f>
        <v>2020/Mar</v>
      </c>
      <c r="C10" s="85">
        <f>Dados_RT!C166</f>
        <v>88</v>
      </c>
      <c r="D10" s="34">
        <f>Dados_RT!D166</f>
        <v>1.0782992280357799</v>
      </c>
      <c r="J10" s="10"/>
    </row>
    <row r="11" spans="2:10" x14ac:dyDescent="0.25">
      <c r="B11" t="str">
        <f>Dados_RT!B156</f>
        <v>2020/Abr</v>
      </c>
      <c r="C11" s="85">
        <f>Dados_RT!C156</f>
        <v>608</v>
      </c>
      <c r="D11" s="34">
        <f>Dados_RT!D156</f>
        <v>7.4500673937017519</v>
      </c>
      <c r="I11" s="10"/>
    </row>
    <row r="12" spans="2:10" x14ac:dyDescent="0.25">
      <c r="B12" t="str">
        <f>Dados_RT!B154</f>
        <v>2020/Mai</v>
      </c>
      <c r="C12" s="85">
        <f>Dados_RT!C154</f>
        <v>1359</v>
      </c>
      <c r="D12" s="34">
        <f>Dados_RT!D154</f>
        <v>16.652371032961646</v>
      </c>
      <c r="I12" s="10"/>
    </row>
    <row r="13" spans="2:10" x14ac:dyDescent="0.25">
      <c r="B13" t="str">
        <f>Dados_RT!B152</f>
        <v>2020/Jun</v>
      </c>
      <c r="C13" s="85">
        <f>Dados_RT!C152</f>
        <v>1488</v>
      </c>
      <c r="D13" s="34">
        <f>Dados_RT!D152</f>
        <v>18.23305967405955</v>
      </c>
      <c r="I13" s="10"/>
    </row>
    <row r="14" spans="2:10" x14ac:dyDescent="0.25">
      <c r="B14" t="str">
        <f>Dados_RT!B153</f>
        <v>2020/Jul</v>
      </c>
      <c r="C14" s="85">
        <f>Dados_RT!C153</f>
        <v>1450</v>
      </c>
      <c r="D14" s="34">
        <f>Dados_RT!D153</f>
        <v>17.767430461953193</v>
      </c>
    </row>
    <row r="15" spans="2:10" x14ac:dyDescent="0.25">
      <c r="B15" t="str">
        <f>Dados_RT!B155</f>
        <v>2020/Ago</v>
      </c>
      <c r="C15" s="85">
        <f>Dados_RT!C155</f>
        <v>751</v>
      </c>
      <c r="D15" s="34">
        <f>Dados_RT!D155</f>
        <v>9.2023036392598954</v>
      </c>
    </row>
    <row r="16" spans="2:10" x14ac:dyDescent="0.25">
      <c r="B16" t="str">
        <f>Dados_RT!B157</f>
        <v>2020/Set</v>
      </c>
      <c r="C16" s="85">
        <f>Dados_RT!C157</f>
        <v>322</v>
      </c>
      <c r="D16" s="34">
        <f>Dados_RT!D157</f>
        <v>3.9455949025854675</v>
      </c>
    </row>
    <row r="17" spans="2:22" x14ac:dyDescent="0.25">
      <c r="B17" t="str">
        <f>Dados_RT!B161</f>
        <v>2020/Out</v>
      </c>
      <c r="C17" s="85">
        <f>Dados_RT!C161</f>
        <v>263</v>
      </c>
      <c r="D17" s="34">
        <f>Dados_RT!D161</f>
        <v>3.2226442837887515</v>
      </c>
    </row>
    <row r="18" spans="2:22" x14ac:dyDescent="0.25">
      <c r="B18" t="str">
        <f>Dados_RT!B162</f>
        <v>2020/Nov</v>
      </c>
      <c r="C18" s="85">
        <f>Dados_RT!C162</f>
        <v>263</v>
      </c>
      <c r="D18" s="34">
        <f>Dados_RT!D162</f>
        <v>3.2226442837887515</v>
      </c>
    </row>
    <row r="19" spans="2:22" x14ac:dyDescent="0.25">
      <c r="B19" t="str">
        <f>Dados_RT!B158</f>
        <v>2020/Dez</v>
      </c>
      <c r="C19" s="85">
        <f>Dados_RT!C158</f>
        <v>306</v>
      </c>
      <c r="D19" s="34">
        <f>Dados_RT!D158</f>
        <v>3.7495404974880531</v>
      </c>
      <c r="E19" s="15"/>
      <c r="T19">
        <f>Dados_RT!E54</f>
        <v>0</v>
      </c>
      <c r="U19">
        <f>Dados_RT!F54</f>
        <v>0</v>
      </c>
      <c r="V19">
        <f>Dados_RT!G54</f>
        <v>0</v>
      </c>
    </row>
    <row r="20" spans="2:22" x14ac:dyDescent="0.25">
      <c r="B20" t="str">
        <f>Dados_RT!B163</f>
        <v>2021/Jan</v>
      </c>
      <c r="C20" s="85">
        <f>Dados_RT!C163</f>
        <v>236</v>
      </c>
      <c r="D20" s="34">
        <f>Dados_RT!D163</f>
        <v>2.8918024751868643</v>
      </c>
      <c r="E20" s="15"/>
      <c r="T20">
        <f>Dados_RT!E55</f>
        <v>0</v>
      </c>
      <c r="U20">
        <f>Dados_RT!F55</f>
        <v>0</v>
      </c>
      <c r="V20">
        <f>Dados_RT!G55</f>
        <v>0</v>
      </c>
    </row>
    <row r="21" spans="2:22" x14ac:dyDescent="0.25">
      <c r="B21" t="str">
        <f>Dados_RT!B160</f>
        <v>2021/Fev</v>
      </c>
      <c r="C21" s="85">
        <f>Dados_RT!C160</f>
        <v>287</v>
      </c>
      <c r="D21" s="34">
        <f>Dados_RT!D160</f>
        <v>3.5167258914348731</v>
      </c>
      <c r="T21">
        <f>Dados_RT!E56</f>
        <v>0</v>
      </c>
      <c r="U21">
        <f>Dados_RT!F56</f>
        <v>0</v>
      </c>
      <c r="V21">
        <f>Dados_RT!G56</f>
        <v>0</v>
      </c>
    </row>
    <row r="22" spans="2:22" x14ac:dyDescent="0.25">
      <c r="B22" t="str">
        <f>Dados_RT!B159</f>
        <v>2021/Mar</v>
      </c>
      <c r="C22" s="85">
        <f>Dados_RT!C159</f>
        <v>291</v>
      </c>
      <c r="D22" s="34">
        <f>Dados_RT!D159</f>
        <v>3.565739492709227</v>
      </c>
      <c r="T22">
        <f>Dados_RT!E57</f>
        <v>0</v>
      </c>
      <c r="U22">
        <f>Dados_RT!F57</f>
        <v>0</v>
      </c>
      <c r="V22">
        <f>Dados_RT!G57</f>
        <v>0</v>
      </c>
    </row>
    <row r="23" spans="2:22" x14ac:dyDescent="0.25">
      <c r="B23" t="str">
        <f>Dados_RT!B164</f>
        <v>2021/Abr</v>
      </c>
      <c r="C23" s="85">
        <f>Dados_RT!C164</f>
        <v>139</v>
      </c>
      <c r="D23" s="34">
        <f>Dados_RT!D164</f>
        <v>1.7032226442837888</v>
      </c>
      <c r="T23">
        <f>Dados_RT!E58</f>
        <v>0</v>
      </c>
      <c r="U23">
        <f>Dados_RT!F58</f>
        <v>0</v>
      </c>
      <c r="V23">
        <f>Dados_RT!G58</f>
        <v>0</v>
      </c>
    </row>
    <row r="24" spans="2:22" x14ac:dyDescent="0.25">
      <c r="B24" t="str">
        <f>Dados_RT!B165</f>
        <v>2021/Mai</v>
      </c>
      <c r="C24" s="85">
        <f>Dados_RT!C165</f>
        <v>131</v>
      </c>
      <c r="D24" s="34">
        <f>Dados_RT!D165</f>
        <v>1.6051954417350816</v>
      </c>
      <c r="T24">
        <f>Dados_RT!E59</f>
        <v>0</v>
      </c>
      <c r="U24">
        <f>Dados_RT!F59</f>
        <v>0</v>
      </c>
      <c r="V24">
        <f>Dados_RT!G59</f>
        <v>0</v>
      </c>
    </row>
    <row r="25" spans="2:22" x14ac:dyDescent="0.25">
      <c r="B25" t="str">
        <f>Dados_RT!B167</f>
        <v>2021/Jun</v>
      </c>
      <c r="C25" s="85">
        <f>Dados_RT!C167</f>
        <v>79</v>
      </c>
      <c r="D25" s="34">
        <f>Dados_RT!D167</f>
        <v>0.96801862516848425</v>
      </c>
      <c r="T25">
        <f>Dados_RT!E60</f>
        <v>0</v>
      </c>
      <c r="U25">
        <f>Dados_RT!F60</f>
        <v>0</v>
      </c>
      <c r="V25">
        <f>Dados_RT!G60</f>
        <v>0</v>
      </c>
    </row>
    <row r="26" spans="2:22" x14ac:dyDescent="0.25">
      <c r="B26" t="str">
        <f>Dados_RT!B168</f>
        <v>2021/Jul</v>
      </c>
      <c r="C26" s="85">
        <f>Dados_RT!C168</f>
        <v>32</v>
      </c>
      <c r="D26" s="34">
        <f>Dados_RT!D168</f>
        <v>0.39210881019482907</v>
      </c>
      <c r="T26">
        <f>Dados_RT!E61</f>
        <v>0</v>
      </c>
      <c r="U26">
        <f>Dados_RT!F61</f>
        <v>0</v>
      </c>
      <c r="V26">
        <f>Dados_RT!G61</f>
        <v>0</v>
      </c>
    </row>
    <row r="27" spans="2:22" x14ac:dyDescent="0.25">
      <c r="B27" t="str">
        <f>Dados_RT!B169</f>
        <v>2021/Ago</v>
      </c>
      <c r="C27" s="85">
        <f>Dados_RT!C169</f>
        <v>29</v>
      </c>
      <c r="D27" s="34">
        <f>Dados_RT!D169</f>
        <v>0.35534860923906386</v>
      </c>
      <c r="T27">
        <f>Dados_RT!E62</f>
        <v>0</v>
      </c>
      <c r="U27">
        <f>Dados_RT!F62</f>
        <v>0</v>
      </c>
      <c r="V27">
        <f>Dados_RT!G62</f>
        <v>0</v>
      </c>
    </row>
    <row r="28" spans="2:22" x14ac:dyDescent="0.25">
      <c r="B28" t="str">
        <f>Dados_RT!B173</f>
        <v>2021/Set</v>
      </c>
      <c r="C28" s="85">
        <f>Dados_RT!C173</f>
        <v>4</v>
      </c>
      <c r="D28" s="34">
        <f>Dados_RT!D173</f>
        <v>4.9013601274353634E-2</v>
      </c>
      <c r="T28">
        <f>Dados_RT!E63</f>
        <v>0</v>
      </c>
      <c r="U28">
        <f>Dados_RT!F63</f>
        <v>0</v>
      </c>
      <c r="V28">
        <f>Dados_RT!G63</f>
        <v>0</v>
      </c>
    </row>
    <row r="29" spans="2:22" x14ac:dyDescent="0.25">
      <c r="B29" t="str">
        <f>Dados_RT!B174</f>
        <v>2021/Out</v>
      </c>
      <c r="C29" s="85">
        <f>Dados_RT!C174</f>
        <v>4</v>
      </c>
      <c r="D29" s="34">
        <f>Dados_RT!D174</f>
        <v>4.9013601274353634E-2</v>
      </c>
      <c r="T29">
        <f>Dados_RT!E64</f>
        <v>0</v>
      </c>
      <c r="U29">
        <f>Dados_RT!F64</f>
        <v>0</v>
      </c>
      <c r="V29">
        <f>Dados_RT!G64</f>
        <v>0</v>
      </c>
    </row>
    <row r="30" spans="2:22" x14ac:dyDescent="0.25">
      <c r="B30" t="str">
        <f>Dados_RT!B189</f>
        <v>Total</v>
      </c>
      <c r="C30" s="85">
        <f>Dados_RT!C189</f>
        <v>8161</v>
      </c>
      <c r="D30" s="34">
        <f>Dados_RT!D189</f>
        <v>100</v>
      </c>
    </row>
    <row r="38" spans="2:4" x14ac:dyDescent="0.25">
      <c r="B38" t="str">
        <f>Dados_RT!E48</f>
        <v>Sexo</v>
      </c>
      <c r="C38" t="str">
        <f>Dados_RT!F48</f>
        <v>Investigações</v>
      </c>
      <c r="D38" t="str">
        <f>Dados_RT!G48</f>
        <v>%</v>
      </c>
    </row>
    <row r="39" spans="2:4" x14ac:dyDescent="0.25">
      <c r="B39" t="str">
        <f>Dados_RT!E49</f>
        <v>Feminino</v>
      </c>
      <c r="C39">
        <f>Dados_RT!F49</f>
        <v>5376</v>
      </c>
      <c r="D39" s="34">
        <f>Dados_RT!G49</f>
        <v>65.874280112731284</v>
      </c>
    </row>
    <row r="40" spans="2:4" x14ac:dyDescent="0.25">
      <c r="B40" t="str">
        <f>Dados_RT!E50</f>
        <v>Masculino</v>
      </c>
      <c r="C40">
        <f>Dados_RT!F50</f>
        <v>2784</v>
      </c>
      <c r="D40" s="34">
        <f>Dados_RT!G50</f>
        <v>34.113466486950131</v>
      </c>
    </row>
    <row r="41" spans="2:4" x14ac:dyDescent="0.25">
      <c r="B41" t="str">
        <f>Dados_RT!E51</f>
        <v>Ignorado</v>
      </c>
      <c r="C41">
        <f>Dados_RT!F51</f>
        <v>1</v>
      </c>
      <c r="D41" s="34">
        <f>Dados_RT!G51</f>
        <v>1.2253400318588408E-2</v>
      </c>
    </row>
    <row r="42" spans="2:4" x14ac:dyDescent="0.25">
      <c r="B42" t="str">
        <f>Dados_RT!E53</f>
        <v>Total</v>
      </c>
      <c r="C42">
        <f>Dados_RT!F53</f>
        <v>8161</v>
      </c>
      <c r="D42" s="34">
        <f>Dados_RT!G53</f>
        <v>100</v>
      </c>
    </row>
    <row r="48" spans="2:4" x14ac:dyDescent="0.25">
      <c r="B48" t="str">
        <f>Dados_RT!E66</f>
        <v xml:space="preserve"> Casos Confirmados de COVID19 Relacionados ao Trabalho</v>
      </c>
    </row>
    <row r="49" spans="2:4" x14ac:dyDescent="0.25">
      <c r="B49" t="str">
        <f>Dados_RT!E67</f>
        <v xml:space="preserve">Investigações por Fx Etária ST </v>
      </c>
    </row>
    <row r="50" spans="2:4" x14ac:dyDescent="0.25">
      <c r="B50" t="str">
        <f>Dados_RT!E68</f>
        <v xml:space="preserve"> 2020-2021</v>
      </c>
    </row>
    <row r="51" spans="2:4" x14ac:dyDescent="0.25">
      <c r="B51" t="str">
        <f>Dados_RT!E69</f>
        <v>Faixa Etária ST</v>
      </c>
      <c r="C51" t="str">
        <f>Dados_RT!F69</f>
        <v>Investigações</v>
      </c>
      <c r="D51" t="str">
        <f>Dados_RT!G69</f>
        <v>%</v>
      </c>
    </row>
    <row r="52" spans="2:4" x14ac:dyDescent="0.25">
      <c r="B52" t="str">
        <f>Dados_RT!E70</f>
        <v>30 a 39 anos</v>
      </c>
      <c r="C52">
        <f>Dados_RT!F70</f>
        <v>3118</v>
      </c>
      <c r="D52" s="34">
        <f>Dados_RT!G70</f>
        <v>38.20610219335866</v>
      </c>
    </row>
    <row r="53" spans="2:4" x14ac:dyDescent="0.25">
      <c r="B53" t="str">
        <f>Dados_RT!E71</f>
        <v>40 a 49 anos</v>
      </c>
      <c r="C53">
        <f>Dados_RT!F71</f>
        <v>2359</v>
      </c>
      <c r="D53" s="34">
        <f>Dados_RT!G71</f>
        <v>28.905771351550055</v>
      </c>
    </row>
    <row r="54" spans="2:4" x14ac:dyDescent="0.25">
      <c r="B54" t="str">
        <f>Dados_RT!E72</f>
        <v>20 a 29 anos</v>
      </c>
      <c r="C54">
        <f>Dados_RT!F72</f>
        <v>1419</v>
      </c>
      <c r="D54" s="34">
        <f>Dados_RT!G72</f>
        <v>17.387575052076951</v>
      </c>
    </row>
    <row r="55" spans="2:4" x14ac:dyDescent="0.25">
      <c r="B55" t="str">
        <f>Dados_RT!E73</f>
        <v>50 a 59 anos</v>
      </c>
      <c r="C55">
        <f>Dados_RT!F73</f>
        <v>939</v>
      </c>
      <c r="D55" s="34">
        <f>Dados_RT!G73</f>
        <v>11.505942899154515</v>
      </c>
    </row>
    <row r="56" spans="2:4" x14ac:dyDescent="0.25">
      <c r="B56" t="str">
        <f>Dados_RT!E74</f>
        <v>60 a 69 anos</v>
      </c>
      <c r="C56">
        <f>Dados_RT!F74</f>
        <v>174</v>
      </c>
      <c r="D56" s="34">
        <f>Dados_RT!G74</f>
        <v>2.1320916554343832</v>
      </c>
    </row>
    <row r="57" spans="2:4" x14ac:dyDescent="0.25">
      <c r="B57" t="str">
        <f>Dados_RT!E75</f>
        <v>&lt; 1 ano</v>
      </c>
      <c r="C57">
        <f>Dados_RT!F75</f>
        <v>69</v>
      </c>
      <c r="D57" s="34">
        <f>Dados_RT!G75</f>
        <v>0.84548462198260022</v>
      </c>
    </row>
    <row r="58" spans="2:4" x14ac:dyDescent="0.25">
      <c r="B58" t="str">
        <f>Dados_RT!E76</f>
        <v>18 a 19 anos</v>
      </c>
      <c r="C58">
        <f>Dados_RT!F76</f>
        <v>50</v>
      </c>
      <c r="D58" s="34">
        <f>Dados_RT!G76</f>
        <v>0.61267001592942039</v>
      </c>
    </row>
    <row r="59" spans="2:4" x14ac:dyDescent="0.25">
      <c r="B59" t="str">
        <f>Dados_RT!E77</f>
        <v>70 a 79 anos</v>
      </c>
      <c r="C59">
        <f>Dados_RT!F77</f>
        <v>19</v>
      </c>
      <c r="D59" s="34">
        <f>Dados_RT!G77</f>
        <v>0.23281460605317975</v>
      </c>
    </row>
    <row r="60" spans="2:4" x14ac:dyDescent="0.25">
      <c r="B60" t="str">
        <f>Dados_RT!E78</f>
        <v>15 a 17 anos</v>
      </c>
      <c r="C60">
        <f>Dados_RT!F78</f>
        <v>8</v>
      </c>
      <c r="D60" s="34">
        <f>Dados_RT!G78</f>
        <v>9.8027202548707268E-2</v>
      </c>
    </row>
    <row r="61" spans="2:4" x14ac:dyDescent="0.25">
      <c r="B61" t="str">
        <f>Dados_RT!E79</f>
        <v>5 a 9 anos</v>
      </c>
      <c r="C61">
        <f>Dados_RT!F79</f>
        <v>3</v>
      </c>
      <c r="D61" s="34">
        <f>Dados_RT!G79</f>
        <v>3.6760200955765224E-2</v>
      </c>
    </row>
    <row r="62" spans="2:4" x14ac:dyDescent="0.25">
      <c r="B62" t="str">
        <f>Dados_RT!E80</f>
        <v>1 a 4 anos</v>
      </c>
      <c r="C62">
        <f>Dados_RT!F80</f>
        <v>1</v>
      </c>
      <c r="D62" s="34">
        <f>Dados_RT!G80</f>
        <v>1.2253400318588408E-2</v>
      </c>
    </row>
    <row r="63" spans="2:4" x14ac:dyDescent="0.25">
      <c r="B63" t="str">
        <f>Dados_RT!E81</f>
        <v>10 a 14 anos</v>
      </c>
      <c r="C63">
        <f>Dados_RT!F81</f>
        <v>1</v>
      </c>
      <c r="D63" s="34">
        <f>Dados_RT!G81</f>
        <v>1.2253400318588408E-2</v>
      </c>
    </row>
    <row r="64" spans="2:4" x14ac:dyDescent="0.25">
      <c r="B64" t="str">
        <f>Dados_RT!E82</f>
        <v>80 anos e mais</v>
      </c>
      <c r="C64">
        <f>Dados_RT!F82</f>
        <v>1</v>
      </c>
      <c r="D64" s="34">
        <f>Dados_RT!G82</f>
        <v>1.2253400318588408E-2</v>
      </c>
    </row>
    <row r="65" spans="2:20" x14ac:dyDescent="0.25">
      <c r="B65" t="str">
        <f>Dados_RT!E83</f>
        <v>Total</v>
      </c>
      <c r="C65">
        <f>Dados_RT!F83</f>
        <v>8161</v>
      </c>
      <c r="D65" s="34">
        <f>Dados_RT!G83</f>
        <v>100</v>
      </c>
    </row>
    <row r="66" spans="2:20" x14ac:dyDescent="0.25">
      <c r="T66">
        <f>Dados_RT!E84</f>
        <v>0</v>
      </c>
    </row>
    <row r="67" spans="2:20" x14ac:dyDescent="0.25">
      <c r="T67">
        <f>Dados_RT!E85</f>
        <v>0</v>
      </c>
    </row>
    <row r="68" spans="2:20" x14ac:dyDescent="0.25">
      <c r="T68">
        <f>Dados_RT!E86</f>
        <v>0</v>
      </c>
    </row>
    <row r="69" spans="2:20" x14ac:dyDescent="0.25">
      <c r="T69" t="e">
        <f>Dados_RT!#REF!</f>
        <v>#REF!</v>
      </c>
    </row>
    <row r="70" spans="2:20" x14ac:dyDescent="0.25">
      <c r="T70" t="str">
        <f>Dados_RT!E87</f>
        <v xml:space="preserve"> Casos Confirmados de COVID19 Relacionados ao Trabalho</v>
      </c>
    </row>
    <row r="71" spans="2:20" x14ac:dyDescent="0.25">
      <c r="T71" t="str">
        <f>Dados_RT!E88</f>
        <v>Investigações por Escolaridade</v>
      </c>
    </row>
    <row r="72" spans="2:20" x14ac:dyDescent="0.25">
      <c r="C72" s="4"/>
      <c r="D72" s="44"/>
    </row>
    <row r="73" spans="2:20" x14ac:dyDescent="0.25">
      <c r="C73" s="4"/>
      <c r="D73" s="44"/>
    </row>
    <row r="86" spans="2:6" x14ac:dyDescent="0.25">
      <c r="B86" t="s">
        <v>9</v>
      </c>
    </row>
    <row r="87" spans="2:6" x14ac:dyDescent="0.25">
      <c r="B87" s="102" t="s">
        <v>923</v>
      </c>
      <c r="C87" s="102"/>
      <c r="D87" s="102"/>
    </row>
    <row r="88" spans="2:6" x14ac:dyDescent="0.25">
      <c r="B88" t="str">
        <f>Dados_RT!A67</f>
        <v>Sexo: Feminino</v>
      </c>
    </row>
    <row r="89" spans="2:6" x14ac:dyDescent="0.25">
      <c r="B89" t="str">
        <f>Dados_RT!A68</f>
        <v>Período:2020-2021</v>
      </c>
    </row>
    <row r="90" spans="2:6" x14ac:dyDescent="0.25">
      <c r="B90" t="str">
        <f>Dados_RT!A69</f>
        <v>Gestação</v>
      </c>
      <c r="C90" t="str">
        <f>Dados_RT!B69</f>
        <v>Investigações</v>
      </c>
      <c r="D90" s="34" t="str">
        <f>Dados_RT!C69</f>
        <v>%</v>
      </c>
    </row>
    <row r="91" spans="2:6" x14ac:dyDescent="0.25">
      <c r="B91" t="str">
        <f>Dados_RT!A70</f>
        <v>Não</v>
      </c>
      <c r="C91" s="85">
        <f>Dados_RT!B70</f>
        <v>3369</v>
      </c>
      <c r="D91" s="93">
        <f>Dados_RT!C70</f>
        <v>0.6266741071428571</v>
      </c>
    </row>
    <row r="92" spans="2:6" x14ac:dyDescent="0.25">
      <c r="B92" t="str">
        <f>Dados_RT!A71</f>
        <v>Ign/Branco</v>
      </c>
      <c r="C92" s="85">
        <f>Dados_RT!B71</f>
        <v>1495</v>
      </c>
      <c r="D92" s="93">
        <f>Dados_RT!C71</f>
        <v>0.27808779761904762</v>
      </c>
    </row>
    <row r="93" spans="2:6" x14ac:dyDescent="0.25">
      <c r="B93" t="str">
        <f>Dados_RT!A72</f>
        <v>Não se Aplica</v>
      </c>
      <c r="C93" s="85">
        <f>Dados_RT!B72</f>
        <v>452</v>
      </c>
      <c r="D93" s="93">
        <f>Dados_RT!C72</f>
        <v>8.4077380952380959E-2</v>
      </c>
    </row>
    <row r="94" spans="2:6" x14ac:dyDescent="0.25">
      <c r="B94" t="str">
        <f>Dados_RT!A73</f>
        <v>2º Trimestre</v>
      </c>
      <c r="C94" s="85">
        <f>Dados_RT!B73</f>
        <v>20</v>
      </c>
      <c r="D94" s="93">
        <f>Dados_RT!C73</f>
        <v>3.720238095238095E-3</v>
      </c>
    </row>
    <row r="95" spans="2:6" x14ac:dyDescent="0.25">
      <c r="B95" t="str">
        <f>Dados_RT!A74</f>
        <v>Idade gestacional Ignorada</v>
      </c>
      <c r="C95" s="85">
        <f>Dados_RT!B74</f>
        <v>18</v>
      </c>
      <c r="D95" s="93">
        <f>Dados_RT!C74</f>
        <v>3.3482142857142855E-3</v>
      </c>
    </row>
    <row r="96" spans="2:6" x14ac:dyDescent="0.25">
      <c r="B96" t="str">
        <f>Dados_RT!A75</f>
        <v>1º Trimestre</v>
      </c>
      <c r="C96" s="85">
        <f>Dados_RT!B75</f>
        <v>17</v>
      </c>
      <c r="D96" s="93">
        <f>Dados_RT!C75</f>
        <v>3.162202380952381E-3</v>
      </c>
      <c r="E96" s="28"/>
      <c r="F96" s="29"/>
    </row>
    <row r="97" spans="2:6" x14ac:dyDescent="0.25">
      <c r="B97" t="str">
        <f>Dados_RT!A76</f>
        <v>3º Trimestre</v>
      </c>
      <c r="C97" s="85">
        <f>Dados_RT!B76</f>
        <v>5</v>
      </c>
      <c r="D97" s="93">
        <f>Dados_RT!C76</f>
        <v>9.3005952380952376E-4</v>
      </c>
      <c r="E97" s="28"/>
      <c r="F97" s="29"/>
    </row>
    <row r="98" spans="2:6" x14ac:dyDescent="0.25">
      <c r="B98" t="str">
        <f>Dados_RT!A77</f>
        <v>Total</v>
      </c>
      <c r="C98" s="85">
        <f>Dados_RT!B77</f>
        <v>5376</v>
      </c>
      <c r="D98" s="93">
        <f>Dados_RT!C77</f>
        <v>1</v>
      </c>
      <c r="E98" s="28"/>
      <c r="F98" s="29"/>
    </row>
    <row r="99" spans="2:6" x14ac:dyDescent="0.25">
      <c r="E99" s="28"/>
      <c r="F99" s="29"/>
    </row>
    <row r="101" spans="2:6" x14ac:dyDescent="0.25">
      <c r="B101" t="s">
        <v>9</v>
      </c>
    </row>
    <row r="102" spans="2:6" x14ac:dyDescent="0.25">
      <c r="B102" s="7" t="s">
        <v>931</v>
      </c>
      <c r="C102" s="6"/>
      <c r="D102" s="6"/>
    </row>
    <row r="103" spans="2:6" x14ac:dyDescent="0.25">
      <c r="B103" t="str">
        <f>Dados_RT!E89</f>
        <v xml:space="preserve"> 2020-2021</v>
      </c>
    </row>
    <row r="104" spans="2:6" x14ac:dyDescent="0.25">
      <c r="B104" t="str">
        <f>Dados_RT!E90</f>
        <v>Escolaridade</v>
      </c>
      <c r="C104" t="str">
        <f>Dados_RT!F90</f>
        <v>Investigações</v>
      </c>
      <c r="D104" t="str">
        <f>Dados_RT!G90</f>
        <v>%</v>
      </c>
    </row>
    <row r="105" spans="2:6" x14ac:dyDescent="0.25">
      <c r="B105" t="str">
        <f>Dados_RT!E91</f>
        <v>Ign/Branco</v>
      </c>
      <c r="C105" s="4">
        <f>Dados_RT!F91</f>
        <v>3504</v>
      </c>
      <c r="D105" s="34">
        <f>Dados_RT!G91</f>
        <v>42.935914716333784</v>
      </c>
    </row>
    <row r="106" spans="2:6" x14ac:dyDescent="0.25">
      <c r="B106" t="str">
        <f>Dados_RT!E92</f>
        <v>Educação superior completa</v>
      </c>
      <c r="C106" s="4">
        <f>Dados_RT!F92</f>
        <v>2148</v>
      </c>
      <c r="D106" s="34">
        <f>Dados_RT!G92</f>
        <v>26.320303884327902</v>
      </c>
    </row>
    <row r="107" spans="2:6" x14ac:dyDescent="0.25">
      <c r="B107" t="str">
        <f>Dados_RT!E93</f>
        <v>Ensino médio completo</v>
      </c>
      <c r="C107" s="4">
        <f>Dados_RT!F93</f>
        <v>1694</v>
      </c>
      <c r="D107" s="34">
        <f>Dados_RT!G93</f>
        <v>20.757260139688764</v>
      </c>
    </row>
    <row r="108" spans="2:6" x14ac:dyDescent="0.25">
      <c r="B108" t="str">
        <f>Dados_RT!E94</f>
        <v>Educação superior incompleta</v>
      </c>
      <c r="C108" s="4">
        <f>Dados_RT!F94</f>
        <v>226</v>
      </c>
      <c r="D108" s="34">
        <f>Dados_RT!G94</f>
        <v>2.7692684720009804</v>
      </c>
    </row>
    <row r="109" spans="2:6" x14ac:dyDescent="0.25">
      <c r="B109" t="str">
        <f>Dados_RT!E95</f>
        <v>Ensino médio incompleto</v>
      </c>
      <c r="C109" s="4">
        <f>Dados_RT!F95</f>
        <v>144</v>
      </c>
      <c r="D109" s="34">
        <f>Dados_RT!G95</f>
        <v>1.7644896458767307</v>
      </c>
    </row>
    <row r="110" spans="2:6" x14ac:dyDescent="0.25">
      <c r="B110" t="str">
        <f>Dados_RT!E96</f>
        <v>5ª a 8ª série incompleta do EF</v>
      </c>
      <c r="C110" s="4">
        <f>Dados_RT!F96</f>
        <v>110</v>
      </c>
      <c r="D110" s="34">
        <f>Dados_RT!G96</f>
        <v>1.3478740350447249</v>
      </c>
    </row>
    <row r="111" spans="2:6" x14ac:dyDescent="0.25">
      <c r="B111" t="str">
        <f>Dados_RT!E97</f>
        <v>Ensino fundamental completo</v>
      </c>
      <c r="C111" s="4">
        <f>Dados_RT!F97</f>
        <v>107</v>
      </c>
      <c r="D111" s="34">
        <f>Dados_RT!G97</f>
        <v>1.3111138340889597</v>
      </c>
    </row>
    <row r="112" spans="2:6" x14ac:dyDescent="0.25">
      <c r="B112" t="str">
        <f>Dados_RT!E98</f>
        <v>1ª a 4ª série incompleta do EF</v>
      </c>
      <c r="C112" s="4">
        <f>Dados_RT!F98</f>
        <v>93</v>
      </c>
      <c r="D112" s="34">
        <f>Dados_RT!G98</f>
        <v>1.1395662296287219</v>
      </c>
    </row>
    <row r="113" spans="2:4" x14ac:dyDescent="0.25">
      <c r="B113" t="str">
        <f>Dados_RT!E99</f>
        <v>Não se aplica</v>
      </c>
      <c r="C113" s="4">
        <f>Dados_RT!F99</f>
        <v>75</v>
      </c>
      <c r="D113" s="34">
        <f>Dados_RT!G99</f>
        <v>0.91900502389413063</v>
      </c>
    </row>
    <row r="114" spans="2:4" x14ac:dyDescent="0.25">
      <c r="B114" t="str">
        <f>Dados_RT!E100</f>
        <v>4ª série completa do EF</v>
      </c>
      <c r="C114" s="4">
        <f>Dados_RT!F100</f>
        <v>47</v>
      </c>
      <c r="D114" s="34">
        <f>Dados_RT!G100</f>
        <v>0.57590981497365523</v>
      </c>
    </row>
    <row r="115" spans="2:4" x14ac:dyDescent="0.25">
      <c r="B115" t="str">
        <f>Dados_RT!E101</f>
        <v>Analfabeto</v>
      </c>
      <c r="C115" s="4">
        <f>Dados_RT!F101</f>
        <v>13</v>
      </c>
      <c r="D115" s="34">
        <f>Dados_RT!G101</f>
        <v>0.1592942041416493</v>
      </c>
    </row>
    <row r="116" spans="2:4" x14ac:dyDescent="0.25">
      <c r="B116" t="str">
        <f>Dados_RT!E102</f>
        <v>Total</v>
      </c>
      <c r="C116" s="4">
        <f>Dados_RT!F102</f>
        <v>8161</v>
      </c>
      <c r="D116" s="34">
        <f>Dados_RT!G102</f>
        <v>100</v>
      </c>
    </row>
    <row r="117" spans="2:4" x14ac:dyDescent="0.25">
      <c r="C117" s="4"/>
    </row>
    <row r="118" spans="2:4" x14ac:dyDescent="0.25">
      <c r="C118" s="4"/>
    </row>
    <row r="122" spans="2:4" x14ac:dyDescent="0.25">
      <c r="B122" s="6" t="s">
        <v>14</v>
      </c>
      <c r="C122" s="8"/>
    </row>
    <row r="123" spans="2:4" x14ac:dyDescent="0.25">
      <c r="B123" s="9" t="s">
        <v>72</v>
      </c>
      <c r="C123" s="8"/>
    </row>
    <row r="124" spans="2:4" x14ac:dyDescent="0.25">
      <c r="B124" t="str">
        <f>Dados_RT!A89</f>
        <v xml:space="preserve"> 2020-2021</v>
      </c>
    </row>
    <row r="125" spans="2:4" x14ac:dyDescent="0.25">
      <c r="B125" t="str">
        <f>Dados_RT!A90</f>
        <v>Raça</v>
      </c>
      <c r="C125" t="str">
        <f>Dados_RT!B90</f>
        <v>Investigações</v>
      </c>
      <c r="D125" t="str">
        <f>Dados_RT!C90</f>
        <v>%</v>
      </c>
    </row>
    <row r="126" spans="2:4" x14ac:dyDescent="0.25">
      <c r="B126" t="str">
        <f>Dados_RT!A91</f>
        <v>Parda</v>
      </c>
      <c r="C126" s="85">
        <f>Dados_RT!B91</f>
        <v>4102</v>
      </c>
      <c r="D126" s="34">
        <f>Dados_RT!C91</f>
        <v>50.263448106849651</v>
      </c>
    </row>
    <row r="127" spans="2:4" x14ac:dyDescent="0.25">
      <c r="B127" t="str">
        <f>Dados_RT!A92</f>
        <v>Ign/Branco</v>
      </c>
      <c r="C127" s="85">
        <f>Dados_RT!B92</f>
        <v>1677</v>
      </c>
      <c r="D127" s="34">
        <f>Dados_RT!C92</f>
        <v>20.548952334272762</v>
      </c>
    </row>
    <row r="128" spans="2:4" x14ac:dyDescent="0.25">
      <c r="B128" t="str">
        <f>Dados_RT!A93</f>
        <v>Preta</v>
      </c>
      <c r="C128" s="85">
        <f>Dados_RT!B93</f>
        <v>1007</v>
      </c>
      <c r="D128" s="34">
        <f>Dados_RT!C93</f>
        <v>12.339174120818527</v>
      </c>
    </row>
    <row r="129" spans="2:4" x14ac:dyDescent="0.25">
      <c r="B129" t="str">
        <f>Dados_RT!A94</f>
        <v>Branca</v>
      </c>
      <c r="C129" s="85">
        <f>Dados_RT!B94</f>
        <v>982</v>
      </c>
      <c r="D129" s="34">
        <f>Dados_RT!C94</f>
        <v>12.032839112853816</v>
      </c>
    </row>
    <row r="130" spans="2:4" x14ac:dyDescent="0.25">
      <c r="B130" t="str">
        <f>Dados_RT!A95</f>
        <v>Amarela</v>
      </c>
      <c r="C130" s="85">
        <f>Dados_RT!B95</f>
        <v>365</v>
      </c>
      <c r="D130" s="34">
        <f>Dados_RT!C95</f>
        <v>4.4724911162847691</v>
      </c>
    </row>
    <row r="131" spans="2:4" x14ac:dyDescent="0.25">
      <c r="B131" t="str">
        <f>Dados_RT!A96</f>
        <v>Indigena</v>
      </c>
      <c r="C131" s="85">
        <f>Dados_RT!B96</f>
        <v>28</v>
      </c>
      <c r="D131" s="34">
        <f>Dados_RT!C96</f>
        <v>0.34309520892047546</v>
      </c>
    </row>
    <row r="132" spans="2:4" x14ac:dyDescent="0.25">
      <c r="B132" t="str">
        <f>Dados_RT!A97</f>
        <v>Total</v>
      </c>
      <c r="C132" s="85">
        <f>Dados_RT!B97</f>
        <v>8161</v>
      </c>
      <c r="D132" s="34">
        <f>Dados_RT!C97</f>
        <v>100</v>
      </c>
    </row>
    <row r="141" spans="2:4" x14ac:dyDescent="0.25">
      <c r="B141" t="s">
        <v>9</v>
      </c>
    </row>
    <row r="142" spans="2:4" x14ac:dyDescent="0.25">
      <c r="B142" s="7" t="s">
        <v>918</v>
      </c>
    </row>
    <row r="143" spans="2:4" x14ac:dyDescent="0.25">
      <c r="B143" t="str">
        <f>Dados_RT!E111</f>
        <v xml:space="preserve"> 2020-2021</v>
      </c>
    </row>
    <row r="144" spans="2:4" x14ac:dyDescent="0.25">
      <c r="B144" t="str">
        <f>Dados_RT!E112</f>
        <v>Evolução do Caso</v>
      </c>
      <c r="C144" t="str">
        <f>Dados_RT!F112</f>
        <v>Investigações</v>
      </c>
      <c r="D144" t="str">
        <f>Dados_RT!G112</f>
        <v>%</v>
      </c>
    </row>
    <row r="145" spans="2:4" x14ac:dyDescent="0.25">
      <c r="B145" t="str">
        <f>Dados_RT!E113</f>
        <v>Cura</v>
      </c>
      <c r="C145" s="85">
        <f>Dados_RT!F113</f>
        <v>6627</v>
      </c>
      <c r="D145" s="34">
        <f>Dados_RT!G113</f>
        <v>81.203283911285382</v>
      </c>
    </row>
    <row r="146" spans="2:4" x14ac:dyDescent="0.25">
      <c r="B146" t="str">
        <f>Dados_RT!E114</f>
        <v>Ign/Branco</v>
      </c>
      <c r="C146" s="85">
        <f>Dados_RT!F114</f>
        <v>917</v>
      </c>
      <c r="D146" s="34">
        <f>Dados_RT!G114</f>
        <v>11.23636809214557</v>
      </c>
    </row>
    <row r="147" spans="2:4" x14ac:dyDescent="0.25">
      <c r="B147" t="str">
        <f>Dados_RT!E115</f>
        <v>Incapacidade Temporária</v>
      </c>
      <c r="C147" s="85">
        <f>Dados_RT!F115</f>
        <v>510</v>
      </c>
      <c r="D147" s="34">
        <f>Dados_RT!G115</f>
        <v>6.2492341624800885</v>
      </c>
    </row>
    <row r="148" spans="2:4" x14ac:dyDescent="0.25">
      <c r="B148" t="str">
        <f>Dados_RT!E116</f>
        <v>Outra</v>
      </c>
      <c r="C148" s="85">
        <f>Dados_RT!F116</f>
        <v>57</v>
      </c>
      <c r="D148" s="34">
        <f>Dados_RT!G116</f>
        <v>0.69844381815953926</v>
      </c>
    </row>
    <row r="149" spans="2:4" x14ac:dyDescent="0.25">
      <c r="B149" t="str">
        <f>Dados_RT!E117</f>
        <v>Óbito pelo acidente</v>
      </c>
      <c r="C149" s="85">
        <f>Dados_RT!F117</f>
        <v>25</v>
      </c>
      <c r="D149" s="34">
        <f>Dados_RT!G117</f>
        <v>0.30633500796471019</v>
      </c>
    </row>
    <row r="150" spans="2:4" x14ac:dyDescent="0.25">
      <c r="B150" t="str">
        <f>Dados_RT!E118</f>
        <v>Incapacidade parcial permanente</v>
      </c>
      <c r="C150" s="85">
        <f>Dados_RT!F118</f>
        <v>11</v>
      </c>
      <c r="D150" s="34">
        <f>Dados_RT!G118</f>
        <v>0.13478740350447249</v>
      </c>
    </row>
    <row r="151" spans="2:4" x14ac:dyDescent="0.25">
      <c r="B151" t="str">
        <f>Dados_RT!E119</f>
        <v>Óbito por outras causas</v>
      </c>
      <c r="C151" s="85">
        <f>Dados_RT!F119</f>
        <v>11</v>
      </c>
      <c r="D151" s="34">
        <f>Dados_RT!G119</f>
        <v>0.13478740350447249</v>
      </c>
    </row>
    <row r="152" spans="2:4" x14ac:dyDescent="0.25">
      <c r="B152" t="str">
        <f>Dados_RT!E120</f>
        <v>Incapacidade total permanente</v>
      </c>
      <c r="C152" s="85">
        <f>Dados_RT!F120</f>
        <v>3</v>
      </c>
      <c r="D152" s="34">
        <f>Dados_RT!G120</f>
        <v>3.6760200955765224E-2</v>
      </c>
    </row>
    <row r="153" spans="2:4" x14ac:dyDescent="0.25">
      <c r="B153" t="str">
        <f>Dados_RT!E121</f>
        <v>Total</v>
      </c>
      <c r="C153" s="85">
        <f>Dados_RT!F121</f>
        <v>8161</v>
      </c>
      <c r="D153" s="34">
        <f>Dados_RT!G121</f>
        <v>100</v>
      </c>
    </row>
    <row r="154" spans="2:4" x14ac:dyDescent="0.25">
      <c r="D154" s="14"/>
    </row>
    <row r="155" spans="2:4" x14ac:dyDescent="0.25">
      <c r="D155" s="14"/>
    </row>
    <row r="156" spans="2:4" x14ac:dyDescent="0.25">
      <c r="B156" t="s">
        <v>9</v>
      </c>
      <c r="D156" s="16"/>
    </row>
    <row r="157" spans="2:4" x14ac:dyDescent="0.25">
      <c r="B157" s="7" t="s">
        <v>921</v>
      </c>
    </row>
    <row r="158" spans="2:4" x14ac:dyDescent="0.25">
      <c r="B158" t="str">
        <f>Dados_RT!E127</f>
        <v xml:space="preserve"> 2020-2021</v>
      </c>
    </row>
    <row r="159" spans="2:4" x14ac:dyDescent="0.25">
      <c r="B159" t="str">
        <f>Dados_RT!E128</f>
        <v>Situação Mercado Trabalho</v>
      </c>
      <c r="C159" t="str">
        <f>Dados_RT!F128</f>
        <v>Investigações</v>
      </c>
      <c r="D159" t="str">
        <f>Dados_RT!G128</f>
        <v>%</v>
      </c>
    </row>
    <row r="160" spans="2:4" x14ac:dyDescent="0.25">
      <c r="B160" t="str">
        <f>Dados_RT!E129</f>
        <v>Empregado registrado</v>
      </c>
      <c r="C160" s="85">
        <f>Dados_RT!F129</f>
        <v>3492</v>
      </c>
      <c r="D160" s="34">
        <f>Dados_RT!G129</f>
        <v>42.788873912510724</v>
      </c>
    </row>
    <row r="161" spans="2:4" x14ac:dyDescent="0.25">
      <c r="B161" t="str">
        <f>Dados_RT!E130</f>
        <v>Serv. Púb. Estatutário</v>
      </c>
      <c r="C161" s="85">
        <f>Dados_RT!F130</f>
        <v>1495</v>
      </c>
      <c r="D161" s="34">
        <f>Dados_RT!G130</f>
        <v>18.318833476289669</v>
      </c>
    </row>
    <row r="162" spans="2:4" x14ac:dyDescent="0.25">
      <c r="B162" t="str">
        <f>Dados_RT!E131</f>
        <v>Ign/Branco</v>
      </c>
      <c r="C162" s="85">
        <f>Dados_RT!F131</f>
        <v>773</v>
      </c>
      <c r="D162" s="34">
        <f>Dados_RT!G131</f>
        <v>9.471878446268839</v>
      </c>
    </row>
    <row r="163" spans="2:4" x14ac:dyDescent="0.25">
      <c r="B163" t="str">
        <f>Dados_RT!E132</f>
        <v>Trab. temporário</v>
      </c>
      <c r="C163" s="85">
        <f>Dados_RT!F132</f>
        <v>522</v>
      </c>
      <c r="D163" s="34">
        <f>Dados_RT!G132</f>
        <v>6.3962749663031495</v>
      </c>
    </row>
    <row r="164" spans="2:4" x14ac:dyDescent="0.25">
      <c r="B164" t="str">
        <f>Dados_RT!E133</f>
        <v>Outros</v>
      </c>
      <c r="C164" s="85">
        <f>Dados_RT!F133</f>
        <v>405</v>
      </c>
      <c r="D164" s="34">
        <f>Dados_RT!G133</f>
        <v>4.9626271290283057</v>
      </c>
    </row>
    <row r="165" spans="2:4" x14ac:dyDescent="0.25">
      <c r="B165" t="str">
        <f>Dados_RT!E134</f>
        <v>Serv. Púb. Celetista</v>
      </c>
      <c r="C165" s="85">
        <f>Dados_RT!F134</f>
        <v>371</v>
      </c>
      <c r="D165" s="34">
        <f>Dados_RT!G134</f>
        <v>4.5460115181962992</v>
      </c>
    </row>
    <row r="166" spans="2:4" x14ac:dyDescent="0.25">
      <c r="B166" t="str">
        <f>Dados_RT!E135</f>
        <v>Empregado não registrado</v>
      </c>
      <c r="C166" s="85">
        <f>Dados_RT!F135</f>
        <v>353</v>
      </c>
      <c r="D166" s="34">
        <f>Dados_RT!G135</f>
        <v>4.3254503124617081</v>
      </c>
    </row>
    <row r="167" spans="2:4" x14ac:dyDescent="0.25">
      <c r="B167" t="str">
        <f>Dados_RT!E136</f>
        <v>Cooperativado</v>
      </c>
      <c r="C167" s="85">
        <f>Dados_RT!F136</f>
        <v>339</v>
      </c>
      <c r="D167" s="34">
        <f>Dados_RT!G136</f>
        <v>4.1539027080014703</v>
      </c>
    </row>
    <row r="168" spans="2:4" x14ac:dyDescent="0.25">
      <c r="B168" t="str">
        <f>Dados_RT!E137</f>
        <v>Autônomo</v>
      </c>
      <c r="C168" s="85">
        <f>Dados_RT!F137</f>
        <v>329</v>
      </c>
      <c r="D168" s="34">
        <f>Dados_RT!G137</f>
        <v>4.031368704815586</v>
      </c>
    </row>
    <row r="169" spans="2:4" x14ac:dyDescent="0.25">
      <c r="B169" t="str">
        <f>Dados_RT!E138</f>
        <v>Empregador</v>
      </c>
      <c r="C169" s="85">
        <f>Dados_RT!F138</f>
        <v>35</v>
      </c>
      <c r="D169" s="34">
        <f>Dados_RT!G138</f>
        <v>0.42886901115059428</v>
      </c>
    </row>
    <row r="170" spans="2:4" x14ac:dyDescent="0.25">
      <c r="B170" t="str">
        <f>Dados_RT!E139</f>
        <v>Trab. avulso</v>
      </c>
      <c r="C170" s="85">
        <f>Dados_RT!F139</f>
        <v>24</v>
      </c>
      <c r="D170" s="34">
        <f>Dados_RT!G139</f>
        <v>0.29408160764612179</v>
      </c>
    </row>
    <row r="171" spans="2:4" x14ac:dyDescent="0.25">
      <c r="B171" t="str">
        <f>Dados_RT!E140</f>
        <v>Desempregado</v>
      </c>
      <c r="C171" s="85">
        <f>Dados_RT!F140</f>
        <v>13</v>
      </c>
      <c r="D171" s="34">
        <f>Dados_RT!G140</f>
        <v>0.1592942041416493</v>
      </c>
    </row>
    <row r="172" spans="2:4" x14ac:dyDescent="0.25">
      <c r="B172" t="str">
        <f>Dados_RT!E141</f>
        <v>Aposentado</v>
      </c>
      <c r="C172" s="85">
        <f>Dados_RT!F141</f>
        <v>10</v>
      </c>
      <c r="D172" s="34">
        <f>Dados_RT!G141</f>
        <v>0.12253400318588409</v>
      </c>
    </row>
    <row r="173" spans="2:4" x14ac:dyDescent="0.25">
      <c r="B173" t="str">
        <f>Dados_RT!E142</f>
        <v>Total</v>
      </c>
      <c r="C173" s="85">
        <f>Dados_RT!F142</f>
        <v>8161</v>
      </c>
      <c r="D173" s="34">
        <f>Dados_RT!G142</f>
        <v>100</v>
      </c>
    </row>
    <row r="174" spans="2:4" x14ac:dyDescent="0.25">
      <c r="D174" s="16"/>
    </row>
    <row r="175" spans="2:4" x14ac:dyDescent="0.25">
      <c r="D175" s="16"/>
    </row>
    <row r="177" spans="2:4" x14ac:dyDescent="0.25">
      <c r="B177" t="s">
        <v>9</v>
      </c>
    </row>
    <row r="178" spans="2:4" x14ac:dyDescent="0.25">
      <c r="B178" s="7" t="s">
        <v>919</v>
      </c>
    </row>
    <row r="179" spans="2:4" x14ac:dyDescent="0.25">
      <c r="B179" t="str">
        <f>Dados_RT!A127</f>
        <v xml:space="preserve"> 2020-2021</v>
      </c>
    </row>
    <row r="180" spans="2:4" x14ac:dyDescent="0.25">
      <c r="B180" s="7" t="str">
        <f>Dados_RT!A128</f>
        <v>Emissão de CAT</v>
      </c>
      <c r="C180" s="7" t="str">
        <f>Dados_RT!B128</f>
        <v>Investigações</v>
      </c>
      <c r="D180" s="7" t="str">
        <f>Dados_RT!C128</f>
        <v>%</v>
      </c>
    </row>
    <row r="181" spans="2:4" x14ac:dyDescent="0.25">
      <c r="B181" t="str">
        <f>Dados_RT!A129</f>
        <v>Não</v>
      </c>
      <c r="C181" s="85">
        <f>Dados_RT!B129</f>
        <v>4397</v>
      </c>
      <c r="D181" s="34">
        <f>Dados_RT!C129</f>
        <v>53.878201200833232</v>
      </c>
    </row>
    <row r="182" spans="2:4" x14ac:dyDescent="0.25">
      <c r="B182" t="str">
        <f>Dados_RT!A130</f>
        <v>Ign/Branco</v>
      </c>
      <c r="C182" s="85">
        <f>Dados_RT!B130</f>
        <v>2112</v>
      </c>
      <c r="D182" s="34">
        <f>Dados_RT!C130</f>
        <v>25.879181472858718</v>
      </c>
    </row>
    <row r="183" spans="2:4" x14ac:dyDescent="0.25">
      <c r="B183" t="str">
        <f>Dados_RT!A131</f>
        <v>Sim</v>
      </c>
      <c r="C183" s="85">
        <f>Dados_RT!B131</f>
        <v>1013</v>
      </c>
      <c r="D183" s="34">
        <f>Dados_RT!C131</f>
        <v>12.412694522730058</v>
      </c>
    </row>
    <row r="184" spans="2:4" x14ac:dyDescent="0.25">
      <c r="B184" t="str">
        <f>Dados_RT!A132</f>
        <v>Não se aplica</v>
      </c>
      <c r="C184" s="85">
        <f>Dados_RT!B132</f>
        <v>639</v>
      </c>
      <c r="D184" s="34">
        <f>Dados_RT!C132</f>
        <v>7.8299228035779933</v>
      </c>
    </row>
    <row r="185" spans="2:4" x14ac:dyDescent="0.25">
      <c r="B185" t="str">
        <f>Dados_RT!A133</f>
        <v>Total</v>
      </c>
      <c r="C185" s="85">
        <f>Dados_RT!B133</f>
        <v>8161</v>
      </c>
      <c r="D185" s="34">
        <f>Dados_RT!C133</f>
        <v>100</v>
      </c>
    </row>
    <row r="186" spans="2:4" x14ac:dyDescent="0.25">
      <c r="D186" s="14"/>
    </row>
    <row r="187" spans="2:4" x14ac:dyDescent="0.25">
      <c r="D187" s="14"/>
    </row>
    <row r="188" spans="2:4" x14ac:dyDescent="0.25">
      <c r="D188" s="14"/>
    </row>
    <row r="189" spans="2:4" x14ac:dyDescent="0.25">
      <c r="D189" s="14"/>
    </row>
    <row r="190" spans="2:4" x14ac:dyDescent="0.25">
      <c r="D190" s="14"/>
    </row>
    <row r="191" spans="2:4" x14ac:dyDescent="0.25">
      <c r="D191" s="14"/>
    </row>
    <row r="192" spans="2:4" x14ac:dyDescent="0.25">
      <c r="D192" s="14"/>
    </row>
    <row r="196" spans="2:4" x14ac:dyDescent="0.25">
      <c r="B196" t="str">
        <f>Dados_RT!A109</f>
        <v xml:space="preserve"> Casos Confirmados de COVID19 Relacionados ao Trabalho</v>
      </c>
    </row>
    <row r="197" spans="2:4" x14ac:dyDescent="0.25">
      <c r="B197" t="str">
        <f>Dados_RT!A110</f>
        <v>Investigações segundo Regime de Tratamento</v>
      </c>
    </row>
    <row r="198" spans="2:4" x14ac:dyDescent="0.25">
      <c r="B198" t="str">
        <f>Dados_RT!A111</f>
        <v xml:space="preserve"> 2020-2021</v>
      </c>
    </row>
    <row r="199" spans="2:4" x14ac:dyDescent="0.25">
      <c r="B199" t="str">
        <f>Dados_RT!A112</f>
        <v>Regime de Tratamento</v>
      </c>
      <c r="C199" t="str">
        <f>Dados_RT!B112</f>
        <v>Investigações</v>
      </c>
      <c r="D199" s="45" t="str">
        <f>Dados_RT!C112</f>
        <v>%</v>
      </c>
    </row>
    <row r="200" spans="2:4" x14ac:dyDescent="0.25">
      <c r="B200" t="str">
        <f>Dados_RT!A113</f>
        <v>Hospitalar</v>
      </c>
      <c r="C200">
        <f>Dados_RT!B113</f>
        <v>4887</v>
      </c>
      <c r="D200" s="34">
        <f>Dados_RT!C113</f>
        <v>59.88236735694155</v>
      </c>
    </row>
    <row r="201" spans="2:4" x14ac:dyDescent="0.25">
      <c r="B201" t="str">
        <f>Dados_RT!A114</f>
        <v>Ign/Branco</v>
      </c>
      <c r="C201">
        <f>Dados_RT!B114</f>
        <v>2332</v>
      </c>
      <c r="D201" s="34">
        <f>Dados_RT!C114</f>
        <v>28.574929542948169</v>
      </c>
    </row>
    <row r="202" spans="2:4" x14ac:dyDescent="0.25">
      <c r="B202" t="str">
        <f>Dados_RT!A115</f>
        <v>Ambulatorial</v>
      </c>
      <c r="C202">
        <f>Dados_RT!B115</f>
        <v>720</v>
      </c>
      <c r="D202" s="34">
        <f>Dados_RT!C115</f>
        <v>8.8224482293836548</v>
      </c>
    </row>
    <row r="203" spans="2:4" x14ac:dyDescent="0.25">
      <c r="B203" t="str">
        <f>Dados_RT!A116</f>
        <v>Ambos</v>
      </c>
      <c r="C203">
        <f>Dados_RT!B116</f>
        <v>222</v>
      </c>
      <c r="D203" s="34">
        <f>Dados_RT!C116</f>
        <v>2.7202548707266265</v>
      </c>
    </row>
    <row r="204" spans="2:4" x14ac:dyDescent="0.25">
      <c r="B204" t="str">
        <f>Dados_RT!A117</f>
        <v>Total</v>
      </c>
      <c r="C204">
        <f>Dados_RT!B117</f>
        <v>8161</v>
      </c>
      <c r="D204" s="34">
        <f>Dados_RT!C117</f>
        <v>100</v>
      </c>
    </row>
    <row r="211" spans="4:4" x14ac:dyDescent="0.25">
      <c r="D211" s="14"/>
    </row>
    <row r="444" spans="20:22" x14ac:dyDescent="0.25">
      <c r="T444" t="str">
        <f>Dados_RT!F150</f>
        <v xml:space="preserve"> 2020-2021</v>
      </c>
      <c r="U444">
        <f>Dados_RT!G150</f>
        <v>0</v>
      </c>
      <c r="V444">
        <f>Dados_RT!H150</f>
        <v>0</v>
      </c>
    </row>
    <row r="445" spans="20:22" x14ac:dyDescent="0.25">
      <c r="T445" t="str">
        <f>Dados_RT!F151</f>
        <v>Ano da Notificação</v>
      </c>
      <c r="U445" t="str">
        <f>Dados_RT!G151</f>
        <v>Investigações</v>
      </c>
      <c r="V445" t="str">
        <f>Dados_RT!H151</f>
        <v>%</v>
      </c>
    </row>
    <row r="446" spans="20:22" x14ac:dyDescent="0.25">
      <c r="T446">
        <f>Dados_RT!F152</f>
        <v>2020</v>
      </c>
      <c r="U446">
        <f>Dados_RT!G152</f>
        <v>5248</v>
      </c>
      <c r="V446">
        <f>Dados_RT!H152</f>
        <v>64.305844871951962</v>
      </c>
    </row>
    <row r="447" spans="20:22" x14ac:dyDescent="0.25">
      <c r="T447">
        <f>Dados_RT!F153</f>
        <v>2021</v>
      </c>
      <c r="U447">
        <f>Dados_RT!G153</f>
        <v>2913</v>
      </c>
      <c r="V447">
        <f>Dados_RT!H153</f>
        <v>35.694155128048031</v>
      </c>
    </row>
    <row r="448" spans="20:22" x14ac:dyDescent="0.25">
      <c r="T448">
        <f>Dados_RT!F154</f>
        <v>2007</v>
      </c>
      <c r="U448">
        <f>Dados_RT!G154</f>
        <v>0</v>
      </c>
      <c r="V448">
        <f>Dados_RT!H154</f>
        <v>0</v>
      </c>
    </row>
    <row r="449" spans="20:22" x14ac:dyDescent="0.25">
      <c r="T449">
        <f>Dados_RT!F155</f>
        <v>2008</v>
      </c>
      <c r="U449">
        <f>Dados_RT!G155</f>
        <v>0</v>
      </c>
      <c r="V449">
        <f>Dados_RT!H155</f>
        <v>0</v>
      </c>
    </row>
    <row r="450" spans="20:22" x14ac:dyDescent="0.25">
      <c r="T450">
        <f>Dados_RT!F156</f>
        <v>2009</v>
      </c>
      <c r="U450">
        <f>Dados_RT!G156</f>
        <v>0</v>
      </c>
      <c r="V450">
        <f>Dados_RT!H156</f>
        <v>0</v>
      </c>
    </row>
    <row r="451" spans="20:22" x14ac:dyDescent="0.25">
      <c r="T451">
        <f>Dados_RT!F157</f>
        <v>2010</v>
      </c>
      <c r="U451">
        <f>Dados_RT!G157</f>
        <v>0</v>
      </c>
      <c r="V451">
        <f>Dados_RT!H157</f>
        <v>0</v>
      </c>
    </row>
    <row r="452" spans="20:22" x14ac:dyDescent="0.25">
      <c r="T452">
        <f>Dados_RT!F158</f>
        <v>2011</v>
      </c>
      <c r="U452">
        <f>Dados_RT!G158</f>
        <v>0</v>
      </c>
      <c r="V452">
        <f>Dados_RT!H158</f>
        <v>0</v>
      </c>
    </row>
    <row r="453" spans="20:22" x14ac:dyDescent="0.25">
      <c r="T453">
        <f>Dados_RT!F159</f>
        <v>2012</v>
      </c>
      <c r="U453">
        <f>Dados_RT!G159</f>
        <v>0</v>
      </c>
      <c r="V453">
        <f>Dados_RT!H159</f>
        <v>0</v>
      </c>
    </row>
    <row r="454" spans="20:22" x14ac:dyDescent="0.25">
      <c r="T454">
        <f>Dados_RT!F160</f>
        <v>2013</v>
      </c>
      <c r="U454">
        <f>Dados_RT!G160</f>
        <v>0</v>
      </c>
      <c r="V454">
        <f>Dados_RT!H160</f>
        <v>0</v>
      </c>
    </row>
    <row r="455" spans="20:22" x14ac:dyDescent="0.25">
      <c r="T455">
        <f>Dados_RT!F161</f>
        <v>2014</v>
      </c>
      <c r="U455">
        <f>Dados_RT!G161</f>
        <v>0</v>
      </c>
      <c r="V455">
        <f>Dados_RT!H161</f>
        <v>0</v>
      </c>
    </row>
    <row r="456" spans="20:22" x14ac:dyDescent="0.25">
      <c r="T456">
        <f>Dados_RT!F162</f>
        <v>2015</v>
      </c>
      <c r="U456">
        <f>Dados_RT!G162</f>
        <v>0</v>
      </c>
      <c r="V456">
        <f>Dados_RT!H162</f>
        <v>0</v>
      </c>
    </row>
    <row r="457" spans="20:22" x14ac:dyDescent="0.25">
      <c r="T457">
        <f>Dados_RT!F163</f>
        <v>2016</v>
      </c>
      <c r="U457">
        <f>Dados_RT!G163</f>
        <v>0</v>
      </c>
      <c r="V457">
        <f>Dados_RT!H163</f>
        <v>0</v>
      </c>
    </row>
    <row r="458" spans="20:22" x14ac:dyDescent="0.25">
      <c r="T458">
        <f>Dados_RT!F164</f>
        <v>2017</v>
      </c>
      <c r="U458">
        <f>Dados_RT!G164</f>
        <v>0</v>
      </c>
      <c r="V458">
        <f>Dados_RT!H164</f>
        <v>0</v>
      </c>
    </row>
    <row r="459" spans="20:22" x14ac:dyDescent="0.25">
      <c r="T459">
        <f>Dados_RT!F165</f>
        <v>2018</v>
      </c>
      <c r="U459">
        <f>Dados_RT!G165</f>
        <v>0</v>
      </c>
      <c r="V459">
        <f>Dados_RT!H165</f>
        <v>0</v>
      </c>
    </row>
    <row r="460" spans="20:22" x14ac:dyDescent="0.25">
      <c r="T460">
        <f>Dados_RT!F166</f>
        <v>2019</v>
      </c>
      <c r="U460">
        <f>Dados_RT!G166</f>
        <v>0</v>
      </c>
      <c r="V460">
        <f>Dados_RT!H166</f>
        <v>0</v>
      </c>
    </row>
    <row r="461" spans="20:22" x14ac:dyDescent="0.25">
      <c r="T461">
        <f>Dados_RT!F167</f>
        <v>2022</v>
      </c>
      <c r="U461">
        <f>Dados_RT!G167</f>
        <v>0</v>
      </c>
      <c r="V461">
        <f>Dados_RT!H167</f>
        <v>0</v>
      </c>
    </row>
    <row r="462" spans="20:22" x14ac:dyDescent="0.25">
      <c r="T462" t="str">
        <f>Dados_RT!F168</f>
        <v>Total</v>
      </c>
      <c r="U462">
        <f>Dados_RT!G168</f>
        <v>8161</v>
      </c>
      <c r="V462">
        <f>Dados_RT!H168</f>
        <v>100</v>
      </c>
    </row>
    <row r="665" spans="5:7" x14ac:dyDescent="0.25">
      <c r="E665" s="7"/>
      <c r="F665" s="7"/>
      <c r="G665" s="7"/>
    </row>
    <row r="681" spans="8:9" x14ac:dyDescent="0.25">
      <c r="H681" s="7"/>
      <c r="I681" s="7"/>
    </row>
    <row r="697" spans="10:10" x14ac:dyDescent="0.25">
      <c r="J697" s="7"/>
    </row>
  </sheetData>
  <sortState xmlns:xlrd2="http://schemas.microsoft.com/office/spreadsheetml/2017/richdata2" ref="A7:D29">
    <sortCondition ref="A7:A29"/>
  </sortState>
  <mergeCells count="1">
    <mergeCell ref="B87:D8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9"/>
  <dimension ref="A2:I207"/>
  <sheetViews>
    <sheetView showGridLines="0" showRowColHeaders="0" topLeftCell="A154" workbookViewId="0">
      <selection activeCell="C165" sqref="C165"/>
    </sheetView>
  </sheetViews>
  <sheetFormatPr defaultRowHeight="15.75" x14ac:dyDescent="0.25"/>
  <cols>
    <col min="2" max="2" width="37" customWidth="1"/>
    <col min="3" max="3" width="30.125" style="32" customWidth="1"/>
    <col min="4" max="4" width="9.75" style="68" bestFit="1" customWidth="1"/>
    <col min="6" max="6" width="28.25" customWidth="1"/>
    <col min="7" max="7" width="59.25" customWidth="1"/>
  </cols>
  <sheetData>
    <row r="2" spans="2:9" x14ac:dyDescent="0.25">
      <c r="B2" s="8" t="s">
        <v>9</v>
      </c>
    </row>
    <row r="3" spans="2:9" x14ac:dyDescent="0.25">
      <c r="B3" t="s">
        <v>4687</v>
      </c>
    </row>
    <row r="4" spans="2:9" x14ac:dyDescent="0.25">
      <c r="B4" t="s">
        <v>4742</v>
      </c>
    </row>
    <row r="6" spans="2:9" x14ac:dyDescent="0.25">
      <c r="B6" s="7" t="s">
        <v>4683</v>
      </c>
      <c r="C6" s="67" t="s">
        <v>4745</v>
      </c>
      <c r="D6" s="69" t="s">
        <v>0</v>
      </c>
    </row>
    <row r="7" spans="2:9" x14ac:dyDescent="0.25">
      <c r="B7" t="s">
        <v>4784</v>
      </c>
      <c r="C7" s="32">
        <f t="shared" ref="C7:C15" si="0">VLOOKUP("NRS "&amp;B7,macro_not,2,0)</f>
        <v>3534</v>
      </c>
      <c r="D7" s="3">
        <f t="shared" ref="D7:D15" si="1">C7*100/$C$16</f>
        <v>43.303516725891434</v>
      </c>
      <c r="G7" s="32"/>
      <c r="H7" s="3"/>
      <c r="I7" s="3"/>
    </row>
    <row r="8" spans="2:9" x14ac:dyDescent="0.25">
      <c r="B8" t="s">
        <v>4789</v>
      </c>
      <c r="C8" s="32">
        <f t="shared" si="0"/>
        <v>1676</v>
      </c>
      <c r="D8" s="3">
        <f t="shared" si="1"/>
        <v>20.536698933954174</v>
      </c>
      <c r="G8" s="32"/>
      <c r="H8" s="3"/>
      <c r="I8" s="3"/>
    </row>
    <row r="9" spans="2:9" x14ac:dyDescent="0.25">
      <c r="B9" t="s">
        <v>4781</v>
      </c>
      <c r="C9" s="32">
        <f t="shared" si="0"/>
        <v>979</v>
      </c>
      <c r="D9" s="3">
        <f t="shared" si="1"/>
        <v>11.996078911898051</v>
      </c>
      <c r="H9" s="3"/>
      <c r="I9" s="3"/>
    </row>
    <row r="10" spans="2:9" x14ac:dyDescent="0.25">
      <c r="B10" t="s">
        <v>4783</v>
      </c>
      <c r="C10" s="32">
        <f t="shared" si="0"/>
        <v>426</v>
      </c>
      <c r="D10" s="3">
        <f t="shared" si="1"/>
        <v>5.2199485357186619</v>
      </c>
      <c r="H10" s="3"/>
      <c r="I10" s="3"/>
    </row>
    <row r="11" spans="2:9" x14ac:dyDescent="0.25">
      <c r="B11" t="s">
        <v>4785</v>
      </c>
      <c r="C11" s="32">
        <f t="shared" si="0"/>
        <v>416</v>
      </c>
      <c r="D11" s="3">
        <f t="shared" si="1"/>
        <v>5.0974145325327775</v>
      </c>
      <c r="H11" s="3"/>
      <c r="I11" s="3"/>
    </row>
    <row r="12" spans="2:9" x14ac:dyDescent="0.25">
      <c r="B12" t="s">
        <v>4782</v>
      </c>
      <c r="C12" s="32">
        <f t="shared" si="0"/>
        <v>375</v>
      </c>
      <c r="D12" s="3">
        <f t="shared" si="1"/>
        <v>4.5950251194706535</v>
      </c>
      <c r="H12" s="3"/>
      <c r="I12" s="3"/>
    </row>
    <row r="13" spans="2:9" x14ac:dyDescent="0.25">
      <c r="B13" t="s">
        <v>4786</v>
      </c>
      <c r="C13" s="32">
        <f t="shared" si="0"/>
        <v>302</v>
      </c>
      <c r="D13" s="3">
        <f t="shared" si="1"/>
        <v>3.7005268962136992</v>
      </c>
      <c r="H13" s="3"/>
      <c r="I13" s="3"/>
    </row>
    <row r="14" spans="2:9" x14ac:dyDescent="0.25">
      <c r="B14" t="s">
        <v>4788</v>
      </c>
      <c r="C14" s="32">
        <f t="shared" si="0"/>
        <v>247</v>
      </c>
      <c r="D14" s="3">
        <f t="shared" si="1"/>
        <v>3.026589878691337</v>
      </c>
      <c r="H14" s="3"/>
      <c r="I14" s="3"/>
    </row>
    <row r="15" spans="2:9" x14ac:dyDescent="0.25">
      <c r="B15" t="s">
        <v>4787</v>
      </c>
      <c r="C15" s="32">
        <f t="shared" si="0"/>
        <v>206</v>
      </c>
      <c r="D15" s="3">
        <f t="shared" si="1"/>
        <v>2.5242004656292121</v>
      </c>
      <c r="H15" s="3"/>
      <c r="I15" s="3"/>
    </row>
    <row r="16" spans="2:9" x14ac:dyDescent="0.25">
      <c r="B16" s="7" t="s">
        <v>8</v>
      </c>
      <c r="C16" s="32">
        <f>VLOOKUP("*"&amp;B16,macro_not,2,0)</f>
        <v>8161</v>
      </c>
      <c r="D16" s="3">
        <f t="shared" ref="D16" si="2">C16*100/$C$16</f>
        <v>100</v>
      </c>
    </row>
    <row r="26" spans="2:4" x14ac:dyDescent="0.25">
      <c r="B26" s="8" t="s">
        <v>9</v>
      </c>
    </row>
    <row r="27" spans="2:4" x14ac:dyDescent="0.25">
      <c r="B27" t="s">
        <v>4686</v>
      </c>
    </row>
    <row r="28" spans="2:4" x14ac:dyDescent="0.25">
      <c r="B28" t="str">
        <f>$B$4</f>
        <v>Período: 2020-21</v>
      </c>
    </row>
    <row r="30" spans="2:4" x14ac:dyDescent="0.25">
      <c r="B30" s="7" t="s">
        <v>4685</v>
      </c>
      <c r="C30" s="67" t="s">
        <v>4746</v>
      </c>
      <c r="D30" s="69" t="s">
        <v>0</v>
      </c>
    </row>
    <row r="31" spans="2:4" x14ac:dyDescent="0.25">
      <c r="B31" t="s">
        <v>4784</v>
      </c>
      <c r="C31" s="32">
        <f t="shared" ref="C31:C39" si="3">VLOOKUP("NRS "&amp;B31,macro_res,2,0)</f>
        <v>3521</v>
      </c>
      <c r="D31" s="3">
        <f t="shared" ref="D31:D39" si="4">C31*100/$C$40</f>
        <v>43.266158761366427</v>
      </c>
    </row>
    <row r="32" spans="2:4" x14ac:dyDescent="0.25">
      <c r="B32" t="s">
        <v>4789</v>
      </c>
      <c r="C32" s="32">
        <f t="shared" si="3"/>
        <v>1676</v>
      </c>
      <c r="D32" s="3">
        <f t="shared" si="4"/>
        <v>20.594740722536251</v>
      </c>
    </row>
    <row r="33" spans="2:4" x14ac:dyDescent="0.25">
      <c r="B33" t="s">
        <v>4781</v>
      </c>
      <c r="C33" s="32">
        <f t="shared" si="3"/>
        <v>999</v>
      </c>
      <c r="D33" s="3">
        <f t="shared" si="4"/>
        <v>12.275743425903171</v>
      </c>
    </row>
    <row r="34" spans="2:4" x14ac:dyDescent="0.25">
      <c r="B34" t="s">
        <v>4783</v>
      </c>
      <c r="C34" s="32">
        <f t="shared" si="3"/>
        <v>424</v>
      </c>
      <c r="D34" s="3">
        <f t="shared" si="4"/>
        <v>5.2101253379208652</v>
      </c>
    </row>
    <row r="35" spans="2:4" x14ac:dyDescent="0.25">
      <c r="B35" t="s">
        <v>4785</v>
      </c>
      <c r="C35" s="32">
        <f t="shared" si="3"/>
        <v>416</v>
      </c>
      <c r="D35" s="3">
        <f t="shared" si="4"/>
        <v>5.1118210862619806</v>
      </c>
    </row>
    <row r="36" spans="2:4" x14ac:dyDescent="0.25">
      <c r="B36" t="s">
        <v>4782</v>
      </c>
      <c r="C36" s="32">
        <f t="shared" si="3"/>
        <v>374</v>
      </c>
      <c r="D36" s="3">
        <f t="shared" si="4"/>
        <v>4.5957237650528384</v>
      </c>
    </row>
    <row r="37" spans="2:4" x14ac:dyDescent="0.25">
      <c r="B37" t="s">
        <v>4786</v>
      </c>
      <c r="C37" s="32">
        <f t="shared" si="3"/>
        <v>270</v>
      </c>
      <c r="D37" s="3">
        <f t="shared" si="4"/>
        <v>3.3177684934873435</v>
      </c>
    </row>
    <row r="38" spans="2:4" x14ac:dyDescent="0.25">
      <c r="B38" t="s">
        <v>4788</v>
      </c>
      <c r="C38" s="32">
        <f t="shared" si="3"/>
        <v>245</v>
      </c>
      <c r="D38" s="3">
        <f t="shared" si="4"/>
        <v>3.0105677070533301</v>
      </c>
    </row>
    <row r="39" spans="2:4" x14ac:dyDescent="0.25">
      <c r="B39" t="s">
        <v>4787</v>
      </c>
      <c r="C39" s="32">
        <f t="shared" si="3"/>
        <v>213</v>
      </c>
      <c r="D39" s="3">
        <f t="shared" si="4"/>
        <v>2.6173507004177932</v>
      </c>
    </row>
    <row r="40" spans="2:4" x14ac:dyDescent="0.25">
      <c r="B40" s="7" t="s">
        <v>8</v>
      </c>
      <c r="C40" s="32">
        <f>VLOOKUP("*"&amp;B40,macro_res,2,0)</f>
        <v>8138</v>
      </c>
      <c r="D40" s="3">
        <f t="shared" ref="D40" si="5">C40*100/$C$40</f>
        <v>100</v>
      </c>
    </row>
    <row r="41" spans="2:4" x14ac:dyDescent="0.25">
      <c r="B41" s="7"/>
      <c r="C41" s="55"/>
      <c r="D41" s="70"/>
    </row>
    <row r="55" spans="2:4" x14ac:dyDescent="0.25">
      <c r="B55" s="8" t="s">
        <v>9</v>
      </c>
    </row>
    <row r="56" spans="2:4" x14ac:dyDescent="0.25">
      <c r="B56" t="s">
        <v>4688</v>
      </c>
    </row>
    <row r="57" spans="2:4" x14ac:dyDescent="0.25">
      <c r="B57" t="str">
        <f>$B$4</f>
        <v>Período: 2020-21</v>
      </c>
    </row>
    <row r="59" spans="2:4" x14ac:dyDescent="0.25">
      <c r="B59" s="7" t="s">
        <v>4684</v>
      </c>
      <c r="C59" s="67" t="s">
        <v>4745</v>
      </c>
      <c r="D59" s="69" t="s">
        <v>0</v>
      </c>
    </row>
    <row r="60" spans="2:4" x14ac:dyDescent="0.25">
      <c r="B60" t="s">
        <v>4854</v>
      </c>
      <c r="C60" s="32">
        <f t="shared" ref="C60:C87" si="6">VLOOKUP("*Região de Saúde de "&amp;$B60,macro_not,2,0)</f>
        <v>2879</v>
      </c>
      <c r="D60" s="3">
        <f t="shared" ref="D60:D87" si="7">VLOOKUP("*Região de Saúde de "&amp;$B60,macro_not,3,0)</f>
        <v>35.277539517216027</v>
      </c>
    </row>
    <row r="61" spans="2:4" x14ac:dyDescent="0.25">
      <c r="B61" t="s">
        <v>4855</v>
      </c>
      <c r="C61" s="32">
        <f t="shared" si="6"/>
        <v>1094</v>
      </c>
      <c r="D61" s="3">
        <f t="shared" si="7"/>
        <v>13.405219948535718</v>
      </c>
    </row>
    <row r="62" spans="2:4" x14ac:dyDescent="0.25">
      <c r="B62" t="s">
        <v>4856</v>
      </c>
      <c r="C62" s="32">
        <f t="shared" si="6"/>
        <v>399</v>
      </c>
      <c r="D62" s="3">
        <f t="shared" si="7"/>
        <v>4.8891067271167747</v>
      </c>
    </row>
    <row r="63" spans="2:4" x14ac:dyDescent="0.25">
      <c r="B63" t="s">
        <v>4857</v>
      </c>
      <c r="C63" s="32">
        <f t="shared" si="6"/>
        <v>354</v>
      </c>
      <c r="D63" s="3">
        <f t="shared" si="7"/>
        <v>4.3377037127802964</v>
      </c>
    </row>
    <row r="64" spans="2:4" x14ac:dyDescent="0.25">
      <c r="B64" t="s">
        <v>4858</v>
      </c>
      <c r="C64" s="32">
        <f t="shared" si="6"/>
        <v>341</v>
      </c>
      <c r="D64" s="3">
        <f t="shared" si="7"/>
        <v>4.178409508638647</v>
      </c>
    </row>
    <row r="65" spans="2:4" x14ac:dyDescent="0.25">
      <c r="B65" t="s">
        <v>4859</v>
      </c>
      <c r="C65" s="32">
        <f t="shared" si="6"/>
        <v>328</v>
      </c>
      <c r="D65" s="3">
        <f t="shared" si="7"/>
        <v>4.0191153044969976</v>
      </c>
    </row>
    <row r="66" spans="2:4" x14ac:dyDescent="0.25">
      <c r="B66" t="s">
        <v>4860</v>
      </c>
      <c r="C66" s="32">
        <f t="shared" si="6"/>
        <v>295</v>
      </c>
      <c r="D66" s="3">
        <f t="shared" si="7"/>
        <v>3.6147530939835804</v>
      </c>
    </row>
    <row r="67" spans="2:4" x14ac:dyDescent="0.25">
      <c r="B67" t="s">
        <v>4861</v>
      </c>
      <c r="C67" s="32">
        <f t="shared" si="6"/>
        <v>295</v>
      </c>
      <c r="D67" s="3">
        <f t="shared" si="7"/>
        <v>3.6147530939835804</v>
      </c>
    </row>
    <row r="68" spans="2:4" x14ac:dyDescent="0.25">
      <c r="B68" t="s">
        <v>4862</v>
      </c>
      <c r="C68" s="32">
        <f t="shared" si="6"/>
        <v>277</v>
      </c>
      <c r="D68" s="3">
        <f t="shared" si="7"/>
        <v>3.3941918882489892</v>
      </c>
    </row>
    <row r="69" spans="2:4" x14ac:dyDescent="0.25">
      <c r="B69" t="s">
        <v>4863</v>
      </c>
      <c r="C69" s="32">
        <f t="shared" si="6"/>
        <v>288</v>
      </c>
      <c r="D69" s="3">
        <f t="shared" si="7"/>
        <v>3.5289792917534615</v>
      </c>
    </row>
    <row r="70" spans="2:4" x14ac:dyDescent="0.25">
      <c r="B70" t="s">
        <v>4864</v>
      </c>
      <c r="C70" s="32">
        <f t="shared" si="6"/>
        <v>236</v>
      </c>
      <c r="D70" s="3">
        <f t="shared" si="7"/>
        <v>2.8918024751868643</v>
      </c>
    </row>
    <row r="71" spans="2:4" x14ac:dyDescent="0.25">
      <c r="B71" t="s">
        <v>4865</v>
      </c>
      <c r="C71" s="32">
        <f t="shared" si="6"/>
        <v>213</v>
      </c>
      <c r="D71" s="3">
        <f t="shared" si="7"/>
        <v>2.609974267859331</v>
      </c>
    </row>
    <row r="72" spans="2:4" x14ac:dyDescent="0.25">
      <c r="B72" t="s">
        <v>4866</v>
      </c>
      <c r="C72" s="32">
        <f t="shared" si="6"/>
        <v>190</v>
      </c>
      <c r="D72" s="3">
        <f t="shared" si="7"/>
        <v>2.3281460605317976</v>
      </c>
    </row>
    <row r="73" spans="2:4" x14ac:dyDescent="0.25">
      <c r="B73" t="s">
        <v>4867</v>
      </c>
      <c r="C73" s="32">
        <f t="shared" si="6"/>
        <v>183</v>
      </c>
      <c r="D73" s="3">
        <f t="shared" si="7"/>
        <v>2.2423722583016787</v>
      </c>
    </row>
    <row r="74" spans="2:4" x14ac:dyDescent="0.25">
      <c r="B74" t="s">
        <v>4868</v>
      </c>
      <c r="C74" s="32">
        <f t="shared" si="6"/>
        <v>143</v>
      </c>
      <c r="D74" s="3">
        <f t="shared" si="7"/>
        <v>1.7522362455581424</v>
      </c>
    </row>
    <row r="75" spans="2:4" x14ac:dyDescent="0.25">
      <c r="B75" t="s">
        <v>4869</v>
      </c>
      <c r="C75" s="32">
        <f t="shared" si="6"/>
        <v>131</v>
      </c>
      <c r="D75" s="3">
        <f t="shared" si="7"/>
        <v>1.6051954417350816</v>
      </c>
    </row>
    <row r="76" spans="2:4" x14ac:dyDescent="0.25">
      <c r="B76" t="s">
        <v>4870</v>
      </c>
      <c r="C76" s="32">
        <f t="shared" si="6"/>
        <v>122</v>
      </c>
      <c r="D76" s="3">
        <f t="shared" si="7"/>
        <v>1.4949148388677858</v>
      </c>
    </row>
    <row r="77" spans="2:4" x14ac:dyDescent="0.25">
      <c r="B77" t="s">
        <v>4871</v>
      </c>
      <c r="C77" s="32">
        <f t="shared" si="6"/>
        <v>121</v>
      </c>
      <c r="D77" s="3">
        <f t="shared" si="7"/>
        <v>1.4826614385491974</v>
      </c>
    </row>
    <row r="78" spans="2:4" x14ac:dyDescent="0.25">
      <c r="B78" t="s">
        <v>4872</v>
      </c>
      <c r="C78" s="32">
        <f t="shared" si="6"/>
        <v>97</v>
      </c>
      <c r="D78" s="3">
        <f t="shared" si="7"/>
        <v>1.1885798309030755</v>
      </c>
    </row>
    <row r="79" spans="2:4" x14ac:dyDescent="0.25">
      <c r="B79" t="s">
        <v>4873</v>
      </c>
      <c r="C79" s="32">
        <f t="shared" si="6"/>
        <v>49</v>
      </c>
      <c r="D79" s="3">
        <f t="shared" si="7"/>
        <v>0.60041661561083204</v>
      </c>
    </row>
    <row r="80" spans="2:4" x14ac:dyDescent="0.25">
      <c r="B80" t="s">
        <v>4874</v>
      </c>
      <c r="C80" s="32">
        <f t="shared" si="6"/>
        <v>43</v>
      </c>
      <c r="D80" s="3">
        <f t="shared" si="7"/>
        <v>0.52689621369930151</v>
      </c>
    </row>
    <row r="81" spans="2:4" x14ac:dyDescent="0.25">
      <c r="B81" t="s">
        <v>4875</v>
      </c>
      <c r="C81" s="32">
        <f t="shared" si="6"/>
        <v>21</v>
      </c>
      <c r="D81" s="3">
        <f t="shared" si="7"/>
        <v>0.25732140669035658</v>
      </c>
    </row>
    <row r="82" spans="2:4" x14ac:dyDescent="0.25">
      <c r="B82" t="s">
        <v>4876</v>
      </c>
      <c r="C82" s="32">
        <f t="shared" si="6"/>
        <v>20</v>
      </c>
      <c r="D82" s="3">
        <f t="shared" si="7"/>
        <v>0.24506800637176818</v>
      </c>
    </row>
    <row r="83" spans="2:4" x14ac:dyDescent="0.25">
      <c r="B83" t="s">
        <v>4877</v>
      </c>
      <c r="C83" s="32">
        <f t="shared" si="6"/>
        <v>14</v>
      </c>
      <c r="D83" s="3">
        <f t="shared" si="7"/>
        <v>0.17154760446023773</v>
      </c>
    </row>
    <row r="84" spans="2:4" x14ac:dyDescent="0.25">
      <c r="B84" t="s">
        <v>4878</v>
      </c>
      <c r="C84" s="32">
        <f t="shared" si="6"/>
        <v>14</v>
      </c>
      <c r="D84" s="3">
        <f t="shared" si="7"/>
        <v>0.17154760446023773</v>
      </c>
    </row>
    <row r="85" spans="2:4" x14ac:dyDescent="0.25">
      <c r="B85" t="s">
        <v>4879</v>
      </c>
      <c r="C85" s="32">
        <f t="shared" si="6"/>
        <v>8</v>
      </c>
      <c r="D85" s="3">
        <f t="shared" si="7"/>
        <v>9.8027202548707268E-2</v>
      </c>
    </row>
    <row r="86" spans="2:4" x14ac:dyDescent="0.25">
      <c r="B86" t="s">
        <v>4880</v>
      </c>
      <c r="C86" s="32">
        <f t="shared" si="6"/>
        <v>6</v>
      </c>
      <c r="D86" s="3">
        <f t="shared" si="7"/>
        <v>7.3520401911530447E-2</v>
      </c>
    </row>
    <row r="87" spans="2:4" x14ac:dyDescent="0.25">
      <c r="B87" t="s">
        <v>4881</v>
      </c>
      <c r="C87" s="32">
        <f t="shared" si="6"/>
        <v>0</v>
      </c>
      <c r="D87" s="3">
        <f t="shared" si="7"/>
        <v>0</v>
      </c>
    </row>
    <row r="88" spans="2:4" x14ac:dyDescent="0.25">
      <c r="B88" s="7" t="s">
        <v>8</v>
      </c>
      <c r="C88" s="32">
        <f>VLOOKUP($B88,macro_not,2,0)</f>
        <v>8161</v>
      </c>
      <c r="D88" s="3">
        <f>VLOOKUP($B88,macro_not,3,0)</f>
        <v>100</v>
      </c>
    </row>
    <row r="89" spans="2:4" x14ac:dyDescent="0.25">
      <c r="C89"/>
      <c r="D89"/>
    </row>
    <row r="90" spans="2:4" x14ac:dyDescent="0.25">
      <c r="C90"/>
      <c r="D90"/>
    </row>
    <row r="91" spans="2:4" x14ac:dyDescent="0.25">
      <c r="C91"/>
      <c r="D91"/>
    </row>
    <row r="92" spans="2:4" x14ac:dyDescent="0.25">
      <c r="C92"/>
      <c r="D92"/>
    </row>
    <row r="94" spans="2:4" x14ac:dyDescent="0.25">
      <c r="B94" s="8" t="s">
        <v>9</v>
      </c>
    </row>
    <row r="95" spans="2:4" x14ac:dyDescent="0.25">
      <c r="B95" t="str">
        <f>"Investigações por  Região de  Saúde segundo Municipio de "&amp; "Residência"</f>
        <v>Investigações por  Região de  Saúde segundo Municipio de Residência</v>
      </c>
    </row>
    <row r="96" spans="2:4" x14ac:dyDescent="0.25">
      <c r="B96" t="str">
        <f>$B$57</f>
        <v>Período: 2020-21</v>
      </c>
    </row>
    <row r="98" spans="2:4" x14ac:dyDescent="0.25">
      <c r="B98" s="7" t="s">
        <v>4689</v>
      </c>
      <c r="C98" s="67" t="s">
        <v>4746</v>
      </c>
      <c r="D98" s="69" t="s">
        <v>0</v>
      </c>
    </row>
    <row r="99" spans="2:4" x14ac:dyDescent="0.25">
      <c r="B99" t="s">
        <v>4854</v>
      </c>
      <c r="C99" s="32">
        <f t="shared" ref="C99:C126" si="8">VLOOKUP("*Região de Saúde de "&amp;$B99,macro_res,2,0)</f>
        <v>2859</v>
      </c>
      <c r="D99" s="3">
        <f t="shared" ref="D99:D126" si="9">VLOOKUP("*Região de Saúde de "&amp;$B99,macro_res,3,0)</f>
        <v>35.131481936593758</v>
      </c>
    </row>
    <row r="100" spans="2:4" x14ac:dyDescent="0.25">
      <c r="B100" t="s">
        <v>4855</v>
      </c>
      <c r="C100" s="32">
        <f t="shared" si="8"/>
        <v>1087</v>
      </c>
      <c r="D100" s="3">
        <f t="shared" si="9"/>
        <v>13.357090194150897</v>
      </c>
    </row>
    <row r="101" spans="2:4" x14ac:dyDescent="0.25">
      <c r="B101" t="s">
        <v>4856</v>
      </c>
      <c r="C101" s="32">
        <f t="shared" si="8"/>
        <v>381</v>
      </c>
      <c r="D101" s="3">
        <f t="shared" si="9"/>
        <v>4.681739985254362</v>
      </c>
    </row>
    <row r="102" spans="2:4" x14ac:dyDescent="0.25">
      <c r="B102" t="s">
        <v>4857</v>
      </c>
      <c r="C102" s="32">
        <f t="shared" si="8"/>
        <v>353</v>
      </c>
      <c r="D102" s="3">
        <f t="shared" si="9"/>
        <v>4.3376751044482678</v>
      </c>
    </row>
    <row r="103" spans="2:4" x14ac:dyDescent="0.25">
      <c r="B103" t="s">
        <v>4859</v>
      </c>
      <c r="C103" s="32">
        <f t="shared" si="8"/>
        <v>344</v>
      </c>
      <c r="D103" s="3">
        <f t="shared" si="9"/>
        <v>4.2270828213320222</v>
      </c>
    </row>
    <row r="104" spans="2:4" x14ac:dyDescent="0.25">
      <c r="B104" t="s">
        <v>4858</v>
      </c>
      <c r="C104" s="32">
        <f t="shared" si="8"/>
        <v>340</v>
      </c>
      <c r="D104" s="3">
        <f t="shared" si="9"/>
        <v>4.1779306955025808</v>
      </c>
    </row>
    <row r="105" spans="2:4" x14ac:dyDescent="0.25">
      <c r="B105" t="s">
        <v>4860</v>
      </c>
      <c r="C105" s="32">
        <f t="shared" si="8"/>
        <v>292</v>
      </c>
      <c r="D105" s="3">
        <f t="shared" si="9"/>
        <v>3.5881051855492752</v>
      </c>
    </row>
    <row r="106" spans="2:4" x14ac:dyDescent="0.25">
      <c r="B106" t="s">
        <v>4861</v>
      </c>
      <c r="C106" s="32">
        <f t="shared" si="8"/>
        <v>294</v>
      </c>
      <c r="D106" s="3">
        <f t="shared" si="9"/>
        <v>3.6126812484639959</v>
      </c>
    </row>
    <row r="107" spans="2:4" x14ac:dyDescent="0.25">
      <c r="B107" t="s">
        <v>4862</v>
      </c>
      <c r="C107" s="32">
        <f t="shared" si="8"/>
        <v>265</v>
      </c>
      <c r="D107" s="3">
        <f t="shared" si="9"/>
        <v>3.2563283362005406</v>
      </c>
    </row>
    <row r="108" spans="2:4" x14ac:dyDescent="0.25">
      <c r="B108" t="s">
        <v>4863</v>
      </c>
      <c r="C108" s="32">
        <f t="shared" si="8"/>
        <v>253</v>
      </c>
      <c r="D108" s="3">
        <f t="shared" si="9"/>
        <v>3.1088719587122142</v>
      </c>
    </row>
    <row r="109" spans="2:4" x14ac:dyDescent="0.25">
      <c r="B109" t="s">
        <v>4864</v>
      </c>
      <c r="C109" s="32">
        <f t="shared" si="8"/>
        <v>243</v>
      </c>
      <c r="D109" s="3">
        <f t="shared" si="9"/>
        <v>2.985991644138609</v>
      </c>
    </row>
    <row r="110" spans="2:4" x14ac:dyDescent="0.25">
      <c r="B110" t="s">
        <v>4865</v>
      </c>
      <c r="C110" s="32">
        <f t="shared" si="8"/>
        <v>217</v>
      </c>
      <c r="D110" s="3">
        <f t="shared" si="9"/>
        <v>2.666502826247235</v>
      </c>
    </row>
    <row r="111" spans="2:4" x14ac:dyDescent="0.25">
      <c r="B111" t="s">
        <v>4866</v>
      </c>
      <c r="C111" s="32">
        <f t="shared" si="8"/>
        <v>188</v>
      </c>
      <c r="D111" s="3">
        <f t="shared" si="9"/>
        <v>2.3101499139837798</v>
      </c>
    </row>
    <row r="112" spans="2:4" x14ac:dyDescent="0.25">
      <c r="B112" t="s">
        <v>4867</v>
      </c>
      <c r="C112" s="32">
        <f t="shared" si="8"/>
        <v>185</v>
      </c>
      <c r="D112" s="3">
        <f t="shared" si="9"/>
        <v>2.2732858196116981</v>
      </c>
    </row>
    <row r="113" spans="2:4" x14ac:dyDescent="0.25">
      <c r="B113" t="s">
        <v>4868</v>
      </c>
      <c r="C113" s="32">
        <f t="shared" si="8"/>
        <v>144</v>
      </c>
      <c r="D113" s="3">
        <f t="shared" si="9"/>
        <v>1.7694765298599164</v>
      </c>
    </row>
    <row r="114" spans="2:4" x14ac:dyDescent="0.25">
      <c r="B114" t="s">
        <v>4870</v>
      </c>
      <c r="C114" s="32">
        <f t="shared" si="8"/>
        <v>139</v>
      </c>
      <c r="D114" s="3">
        <f t="shared" si="9"/>
        <v>1.7080363725731138</v>
      </c>
    </row>
    <row r="115" spans="2:4" x14ac:dyDescent="0.25">
      <c r="B115" t="s">
        <v>4869</v>
      </c>
      <c r="C115" s="32">
        <f t="shared" si="8"/>
        <v>132</v>
      </c>
      <c r="D115" s="3">
        <f t="shared" si="9"/>
        <v>1.62202015237159</v>
      </c>
    </row>
    <row r="116" spans="2:4" x14ac:dyDescent="0.25">
      <c r="B116" t="s">
        <v>4871</v>
      </c>
      <c r="C116" s="32">
        <f t="shared" si="8"/>
        <v>122</v>
      </c>
      <c r="D116" s="3">
        <f t="shared" si="9"/>
        <v>1.4991398377979848</v>
      </c>
    </row>
    <row r="117" spans="2:4" x14ac:dyDescent="0.25">
      <c r="B117" t="s">
        <v>4872</v>
      </c>
      <c r="C117" s="32">
        <f t="shared" si="8"/>
        <v>98</v>
      </c>
      <c r="D117" s="3">
        <f t="shared" si="9"/>
        <v>1.204227082821332</v>
      </c>
    </row>
    <row r="118" spans="2:4" x14ac:dyDescent="0.25">
      <c r="B118" t="s">
        <v>4873</v>
      </c>
      <c r="C118" s="32">
        <f t="shared" si="8"/>
        <v>52</v>
      </c>
      <c r="D118" s="3">
        <f t="shared" si="9"/>
        <v>0.63897763578274758</v>
      </c>
    </row>
    <row r="119" spans="2:4" x14ac:dyDescent="0.25">
      <c r="B119" t="s">
        <v>4874</v>
      </c>
      <c r="C119" s="32">
        <f t="shared" si="8"/>
        <v>43</v>
      </c>
      <c r="D119" s="3">
        <f t="shared" si="9"/>
        <v>0.52838535266650277</v>
      </c>
    </row>
    <row r="120" spans="2:4" x14ac:dyDescent="0.25">
      <c r="B120" t="s">
        <v>4876</v>
      </c>
      <c r="C120" s="32">
        <f t="shared" si="8"/>
        <v>38</v>
      </c>
      <c r="D120" s="3">
        <f t="shared" si="9"/>
        <v>0.4669451953797002</v>
      </c>
    </row>
    <row r="121" spans="2:4" x14ac:dyDescent="0.25">
      <c r="B121" t="s">
        <v>4875</v>
      </c>
      <c r="C121" s="32">
        <f t="shared" si="8"/>
        <v>21</v>
      </c>
      <c r="D121" s="3">
        <f t="shared" si="9"/>
        <v>0.25804866060457116</v>
      </c>
    </row>
    <row r="122" spans="2:4" x14ac:dyDescent="0.25">
      <c r="B122" t="s">
        <v>4878</v>
      </c>
      <c r="C122" s="32">
        <f t="shared" si="8"/>
        <v>17</v>
      </c>
      <c r="D122" s="3">
        <f t="shared" si="9"/>
        <v>0.20889653477512901</v>
      </c>
    </row>
    <row r="123" spans="2:4" x14ac:dyDescent="0.25">
      <c r="B123" t="s">
        <v>4877</v>
      </c>
      <c r="C123" s="32">
        <f t="shared" si="8"/>
        <v>14</v>
      </c>
      <c r="D123" s="3">
        <f t="shared" si="9"/>
        <v>0.17203244040304744</v>
      </c>
    </row>
    <row r="124" spans="2:4" x14ac:dyDescent="0.25">
      <c r="B124" t="s">
        <v>4879</v>
      </c>
      <c r="C124" s="32">
        <f t="shared" si="8"/>
        <v>10</v>
      </c>
      <c r="D124" s="3">
        <f t="shared" si="9"/>
        <v>0.12288031457360531</v>
      </c>
    </row>
    <row r="125" spans="2:4" x14ac:dyDescent="0.25">
      <c r="B125" t="s">
        <v>4880</v>
      </c>
      <c r="C125" s="32">
        <f t="shared" si="8"/>
        <v>7</v>
      </c>
      <c r="D125" s="3">
        <f t="shared" si="9"/>
        <v>8.6016220201523719E-2</v>
      </c>
    </row>
    <row r="126" spans="2:4" x14ac:dyDescent="0.25">
      <c r="B126" t="s">
        <v>4881</v>
      </c>
      <c r="C126" s="32">
        <f t="shared" si="8"/>
        <v>0</v>
      </c>
      <c r="D126" s="3">
        <f t="shared" si="9"/>
        <v>0</v>
      </c>
    </row>
    <row r="127" spans="2:4" x14ac:dyDescent="0.25">
      <c r="B127" s="7" t="s">
        <v>8</v>
      </c>
      <c r="C127" s="32">
        <f>VLOOKUP($B127,macro_res,2,0)</f>
        <v>8138</v>
      </c>
      <c r="D127" s="3">
        <f>VLOOKUP($B127,macro_res,3,0)</f>
        <v>100</v>
      </c>
    </row>
    <row r="131" spans="1:4" x14ac:dyDescent="0.25">
      <c r="B131" s="8" t="s">
        <v>9</v>
      </c>
    </row>
    <row r="132" spans="1:4" x14ac:dyDescent="0.25">
      <c r="B132" t="str">
        <f>"Investigações por  Região de  Saúde segundo Municipio de "&amp; "Residência"</f>
        <v>Investigações por  Região de  Saúde segundo Municipio de Residência</v>
      </c>
    </row>
    <row r="133" spans="1:4" x14ac:dyDescent="0.25">
      <c r="B133" t="str">
        <f>$B$57</f>
        <v>Período: 2020-21</v>
      </c>
    </row>
    <row r="134" spans="1:4" x14ac:dyDescent="0.25">
      <c r="B134" t="s">
        <v>4743</v>
      </c>
      <c r="C134" s="67" t="s">
        <v>1</v>
      </c>
      <c r="D134" s="24" t="s">
        <v>0</v>
      </c>
    </row>
    <row r="135" spans="1:4" x14ac:dyDescent="0.25">
      <c r="A135">
        <v>1</v>
      </c>
      <c r="B135" t="str">
        <f>NGeo!A473</f>
        <v>Salvador</v>
      </c>
      <c r="C135" s="32">
        <f>NGeo!C473</f>
        <v>2877</v>
      </c>
      <c r="D135" s="3">
        <f>NGeo!D473</f>
        <v>35.253032716578851</v>
      </c>
    </row>
    <row r="136" spans="1:4" x14ac:dyDescent="0.25">
      <c r="A136">
        <v>2</v>
      </c>
      <c r="B136" t="str">
        <f>NGeo!A474</f>
        <v>Itabuna</v>
      </c>
      <c r="C136" s="32">
        <f>NGeo!C474</f>
        <v>606</v>
      </c>
      <c r="D136" s="3">
        <f>NGeo!D474</f>
        <v>7.4255605930645752</v>
      </c>
    </row>
    <row r="137" spans="1:4" x14ac:dyDescent="0.25">
      <c r="A137">
        <v>3</v>
      </c>
      <c r="B137" t="str">
        <f>NGeo!A475</f>
        <v>Simões Filho</v>
      </c>
      <c r="C137" s="32">
        <f>NGeo!C475</f>
        <v>218</v>
      </c>
      <c r="D137" s="3">
        <f>NGeo!D475</f>
        <v>2.6712412694522731</v>
      </c>
    </row>
    <row r="138" spans="1:4" x14ac:dyDescent="0.25">
      <c r="A138">
        <v>4</v>
      </c>
      <c r="B138" t="str">
        <f>NGeo!A476</f>
        <v>Conceição do Coité</v>
      </c>
      <c r="C138" s="32">
        <f>NGeo!C476</f>
        <v>201</v>
      </c>
      <c r="D138" s="3">
        <f>NGeo!D476</f>
        <v>2.4629334640362699</v>
      </c>
    </row>
    <row r="139" spans="1:4" x14ac:dyDescent="0.25">
      <c r="A139">
        <v>5</v>
      </c>
      <c r="B139" t="str">
        <f>NGeo!A477</f>
        <v>Santo Antônio de Jesus</v>
      </c>
      <c r="C139" s="32">
        <f>NGeo!C477</f>
        <v>198</v>
      </c>
      <c r="D139" s="3">
        <f>NGeo!D477</f>
        <v>2.4261732630805048</v>
      </c>
    </row>
    <row r="140" spans="1:4" x14ac:dyDescent="0.25">
      <c r="A140">
        <v>6</v>
      </c>
      <c r="B140" t="str">
        <f>NGeo!A478</f>
        <v>Feira de Santana</v>
      </c>
      <c r="C140" s="32">
        <f>NGeo!C478</f>
        <v>191</v>
      </c>
      <c r="D140" s="3">
        <f>NGeo!D478</f>
        <v>2.340399460850386</v>
      </c>
    </row>
    <row r="141" spans="1:4" x14ac:dyDescent="0.25">
      <c r="A141">
        <v>7</v>
      </c>
      <c r="B141" t="str">
        <f>NGeo!A479</f>
        <v>Barreiras</v>
      </c>
      <c r="C141" s="32">
        <f>NGeo!C479</f>
        <v>152</v>
      </c>
      <c r="D141" s="3">
        <f>NGeo!D479</f>
        <v>1.862516848425438</v>
      </c>
    </row>
    <row r="142" spans="1:4" x14ac:dyDescent="0.25">
      <c r="A142">
        <v>8</v>
      </c>
      <c r="B142" t="str">
        <f>NGeo!A480</f>
        <v>Ipiaú</v>
      </c>
      <c r="C142" s="32">
        <f>NGeo!C480</f>
        <v>151</v>
      </c>
      <c r="D142" s="3">
        <f>NGeo!D480</f>
        <v>1.8502634481068496</v>
      </c>
    </row>
    <row r="143" spans="1:4" x14ac:dyDescent="0.25">
      <c r="A143">
        <v>9</v>
      </c>
      <c r="B143" t="str">
        <f>NGeo!A481</f>
        <v>Ibirapuã</v>
      </c>
      <c r="C143" s="32">
        <f>NGeo!C481</f>
        <v>131</v>
      </c>
      <c r="D143" s="3">
        <f>NGeo!D481</f>
        <v>1.6051954417350816</v>
      </c>
    </row>
    <row r="144" spans="1:4" x14ac:dyDescent="0.25">
      <c r="A144">
        <v>10</v>
      </c>
      <c r="B144" t="str">
        <f>NGeo!A482</f>
        <v>Vitória da Conquista</v>
      </c>
      <c r="C144" s="32">
        <f>NGeo!C482</f>
        <v>126</v>
      </c>
      <c r="D144" s="3">
        <f>NGeo!D482</f>
        <v>1.5439284401421394</v>
      </c>
    </row>
    <row r="145" spans="1:4" x14ac:dyDescent="0.25">
      <c r="A145">
        <v>11</v>
      </c>
      <c r="B145" t="str">
        <f>NGeo!A483</f>
        <v>Paulo Afonso</v>
      </c>
      <c r="C145" s="32">
        <f>NGeo!C483</f>
        <v>107</v>
      </c>
      <c r="D145" s="3">
        <f>NGeo!D483</f>
        <v>1.3111138340889597</v>
      </c>
    </row>
    <row r="146" spans="1:4" x14ac:dyDescent="0.25">
      <c r="A146">
        <v>12</v>
      </c>
      <c r="B146" t="str">
        <f>NGeo!A484</f>
        <v>Itaberaba</v>
      </c>
      <c r="C146" s="32">
        <f>NGeo!C484</f>
        <v>106</v>
      </c>
      <c r="D146" s="3">
        <f>NGeo!D484</f>
        <v>1.2988604337703713</v>
      </c>
    </row>
    <row r="147" spans="1:4" x14ac:dyDescent="0.25">
      <c r="A147">
        <v>13</v>
      </c>
      <c r="B147" t="str">
        <f>NGeo!A485</f>
        <v>Medeiros Neto</v>
      </c>
      <c r="C147" s="32">
        <f>NGeo!C485</f>
        <v>106</v>
      </c>
      <c r="D147" s="3">
        <f>NGeo!D485</f>
        <v>1.2988604337703713</v>
      </c>
    </row>
    <row r="148" spans="1:4" x14ac:dyDescent="0.25">
      <c r="A148">
        <v>14</v>
      </c>
      <c r="B148" t="str">
        <f>NGeo!A486</f>
        <v>Antas</v>
      </c>
      <c r="C148" s="32">
        <f>NGeo!C486</f>
        <v>94</v>
      </c>
      <c r="D148" s="3">
        <f>NGeo!D486</f>
        <v>1.1518196299473105</v>
      </c>
    </row>
    <row r="149" spans="1:4" x14ac:dyDescent="0.25">
      <c r="A149">
        <v>15</v>
      </c>
      <c r="B149" t="str">
        <f>NGeo!A487</f>
        <v>Alagoinhas</v>
      </c>
      <c r="C149" s="32">
        <f>NGeo!C487</f>
        <v>92</v>
      </c>
      <c r="D149" s="3">
        <f>NGeo!D487</f>
        <v>1.1273128293101335</v>
      </c>
    </row>
    <row r="150" spans="1:4" x14ac:dyDescent="0.25">
      <c r="A150">
        <v>16</v>
      </c>
      <c r="B150" t="str">
        <f>NGeo!A488</f>
        <v>Iaçu</v>
      </c>
      <c r="C150" s="32">
        <f>NGeo!C488</f>
        <v>75</v>
      </c>
      <c r="D150" s="3">
        <f>NGeo!D488</f>
        <v>0.91900502389413063</v>
      </c>
    </row>
    <row r="151" spans="1:4" x14ac:dyDescent="0.25">
      <c r="A151">
        <v>17</v>
      </c>
      <c r="B151" t="str">
        <f>NGeo!A489</f>
        <v>Teixeira de Freitas</v>
      </c>
      <c r="C151" s="32">
        <f>NGeo!C489</f>
        <v>68</v>
      </c>
      <c r="D151" s="3">
        <f>NGeo!D489</f>
        <v>0.83323122166401176</v>
      </c>
    </row>
    <row r="152" spans="1:4" x14ac:dyDescent="0.25">
      <c r="A152">
        <v>18</v>
      </c>
      <c r="B152" t="str">
        <f>NGeo!A490</f>
        <v>Jequié</v>
      </c>
      <c r="C152" s="32">
        <f>NGeo!C490</f>
        <v>66</v>
      </c>
      <c r="D152" s="3">
        <f>NGeo!D490</f>
        <v>0.80872442102683495</v>
      </c>
    </row>
    <row r="153" spans="1:4" x14ac:dyDescent="0.25">
      <c r="A153">
        <v>19</v>
      </c>
      <c r="B153" t="str">
        <f>NGeo!A491</f>
        <v>Floresta Azul</v>
      </c>
      <c r="C153" s="32">
        <f>NGeo!C491</f>
        <v>64</v>
      </c>
      <c r="D153" s="3">
        <f>NGeo!D491</f>
        <v>0.78421762038965814</v>
      </c>
    </row>
    <row r="154" spans="1:4" x14ac:dyDescent="0.25">
      <c r="A154">
        <v>20</v>
      </c>
      <c r="B154" t="str">
        <f>NGeo!A492</f>
        <v>Buerarema</v>
      </c>
      <c r="C154" s="32">
        <f>NGeo!C492</f>
        <v>61</v>
      </c>
      <c r="D154" s="3">
        <f>NGeo!D492</f>
        <v>0.74745741943389288</v>
      </c>
    </row>
    <row r="155" spans="1:4" x14ac:dyDescent="0.25">
      <c r="A155">
        <v>21</v>
      </c>
      <c r="B155" t="str">
        <f>NGeo!A493</f>
        <v>Rio Real</v>
      </c>
      <c r="C155" s="32">
        <f>NGeo!C493</f>
        <v>59</v>
      </c>
      <c r="D155" s="3">
        <f>NGeo!D493</f>
        <v>0.72295061879671607</v>
      </c>
    </row>
    <row r="156" spans="1:4" x14ac:dyDescent="0.25">
      <c r="A156">
        <v>22</v>
      </c>
      <c r="B156" t="str">
        <f>NGeo!A494</f>
        <v>Gandu</v>
      </c>
      <c r="C156" s="32">
        <f>NGeo!C494</f>
        <v>57</v>
      </c>
      <c r="D156" s="3">
        <f>NGeo!D494</f>
        <v>0.69844381815953926</v>
      </c>
    </row>
    <row r="157" spans="1:4" x14ac:dyDescent="0.25">
      <c r="A157">
        <v>23</v>
      </c>
      <c r="B157" t="str">
        <f>NGeo!A495</f>
        <v>São Desidério</v>
      </c>
      <c r="C157" s="32">
        <f>NGeo!C495</f>
        <v>56</v>
      </c>
      <c r="D157" s="3">
        <f>NGeo!D495</f>
        <v>0.68619041784095092</v>
      </c>
    </row>
    <row r="158" spans="1:4" x14ac:dyDescent="0.25">
      <c r="A158">
        <v>24</v>
      </c>
      <c r="B158" t="str">
        <f>NGeo!A496</f>
        <v>Terra Nova</v>
      </c>
      <c r="C158" s="32">
        <f>NGeo!C496</f>
        <v>56</v>
      </c>
      <c r="D158" s="3">
        <f>NGeo!D496</f>
        <v>0.68619041784095092</v>
      </c>
    </row>
    <row r="159" spans="1:4" x14ac:dyDescent="0.25">
      <c r="A159">
        <v>25</v>
      </c>
      <c r="B159" t="str">
        <f>NGeo!A497</f>
        <v>Ibirapitanga</v>
      </c>
      <c r="C159" s="32">
        <f>NGeo!C497</f>
        <v>54</v>
      </c>
      <c r="D159" s="3">
        <f>NGeo!D497</f>
        <v>0.661683617203774</v>
      </c>
    </row>
    <row r="160" spans="1:4" x14ac:dyDescent="0.25">
      <c r="A160">
        <v>26</v>
      </c>
      <c r="B160" t="str">
        <f>NGeo!A498</f>
        <v>Itapé</v>
      </c>
      <c r="C160" s="32">
        <f>NGeo!C498</f>
        <v>54</v>
      </c>
      <c r="D160" s="3">
        <f>NGeo!D498</f>
        <v>0.661683617203774</v>
      </c>
    </row>
    <row r="161" spans="1:4" x14ac:dyDescent="0.25">
      <c r="A161">
        <v>27</v>
      </c>
      <c r="B161" t="str">
        <f>NGeo!A499</f>
        <v>Maracás</v>
      </c>
      <c r="C161" s="32">
        <f>NGeo!C499</f>
        <v>54</v>
      </c>
      <c r="D161" s="3">
        <f>NGeo!D499</f>
        <v>0.661683617203774</v>
      </c>
    </row>
    <row r="162" spans="1:4" x14ac:dyDescent="0.25">
      <c r="A162">
        <v>28</v>
      </c>
      <c r="B162" t="str">
        <f>NGeo!A500</f>
        <v>Iraquara</v>
      </c>
      <c r="C162" s="32">
        <f>NGeo!C500</f>
        <v>53</v>
      </c>
      <c r="D162" s="3">
        <f>NGeo!D500</f>
        <v>0.64943021688518565</v>
      </c>
    </row>
    <row r="163" spans="1:4" x14ac:dyDescent="0.25">
      <c r="A163">
        <v>29</v>
      </c>
      <c r="B163" t="str">
        <f>NGeo!A501</f>
        <v>Santa Luzia</v>
      </c>
      <c r="C163" s="56">
        <f>NGeo!C501</f>
        <v>53</v>
      </c>
      <c r="D163" s="3">
        <f>NGeo!D501</f>
        <v>0.64943021688518565</v>
      </c>
    </row>
    <row r="164" spans="1:4" x14ac:dyDescent="0.25">
      <c r="A164">
        <v>30</v>
      </c>
      <c r="B164" t="str">
        <f>NGeo!A502</f>
        <v>Morro do Chapéu</v>
      </c>
      <c r="C164" s="32">
        <f>NGeo!C502</f>
        <v>52</v>
      </c>
      <c r="D164" s="3">
        <f>NGeo!D502</f>
        <v>0.63717681656659719</v>
      </c>
    </row>
    <row r="165" spans="1:4" x14ac:dyDescent="0.25">
      <c r="B165" s="7" t="s">
        <v>4690</v>
      </c>
      <c r="C165" s="55">
        <f>C166-SUM(C135:C164)</f>
        <v>1923</v>
      </c>
      <c r="D165" s="84">
        <f t="shared" ref="D165" si="10">C165*100/$C$166</f>
        <v>23.56328881264551</v>
      </c>
    </row>
    <row r="166" spans="1:4" x14ac:dyDescent="0.25">
      <c r="B166" s="7" t="s">
        <v>8</v>
      </c>
      <c r="C166" s="55">
        <f>NGeo!C891</f>
        <v>8161</v>
      </c>
      <c r="D166" s="3">
        <f>NGeo!D891</f>
        <v>100</v>
      </c>
    </row>
    <row r="172" spans="1:4" x14ac:dyDescent="0.25">
      <c r="B172" s="8" t="s">
        <v>9</v>
      </c>
    </row>
    <row r="173" spans="1:4" x14ac:dyDescent="0.25">
      <c r="B173" t="str">
        <f>"Investigações por  Região de  Saúde segundo Municipio de "&amp; "Residência"</f>
        <v>Investigações por  Região de  Saúde segundo Municipio de Residência</v>
      </c>
    </row>
    <row r="174" spans="1:4" x14ac:dyDescent="0.25">
      <c r="B174" t="str">
        <f>$B$57</f>
        <v>Período: 2020-21</v>
      </c>
    </row>
    <row r="175" spans="1:4" x14ac:dyDescent="0.25">
      <c r="B175" t="s">
        <v>4744</v>
      </c>
      <c r="C175" s="72" t="s">
        <v>1</v>
      </c>
      <c r="D175" s="73" t="s">
        <v>0</v>
      </c>
    </row>
    <row r="176" spans="1:4" x14ac:dyDescent="0.25">
      <c r="A176">
        <v>1</v>
      </c>
      <c r="B176" t="str">
        <f>NGeo!F473</f>
        <v>Salvador</v>
      </c>
      <c r="C176" s="32">
        <f>NGeo!H473</f>
        <v>2834</v>
      </c>
      <c r="D176" s="3">
        <f>NGeo!I473</f>
        <v>34.824281150159742</v>
      </c>
    </row>
    <row r="177" spans="1:4" x14ac:dyDescent="0.25">
      <c r="A177">
        <v>2</v>
      </c>
      <c r="B177" t="str">
        <f>NGeo!F474</f>
        <v>Itabuna</v>
      </c>
      <c r="C177" s="32">
        <f>NGeo!H474</f>
        <v>581</v>
      </c>
      <c r="D177" s="3">
        <f>NGeo!I474</f>
        <v>7.1393462767264682</v>
      </c>
    </row>
    <row r="178" spans="1:4" x14ac:dyDescent="0.25">
      <c r="A178">
        <v>3</v>
      </c>
      <c r="B178" t="str">
        <f>NGeo!F475</f>
        <v>Feira de Santana</v>
      </c>
      <c r="C178" s="32">
        <f>NGeo!H475</f>
        <v>216</v>
      </c>
      <c r="D178" s="3">
        <f>NGeo!I475</f>
        <v>2.6542147947898749</v>
      </c>
    </row>
    <row r="179" spans="1:4" x14ac:dyDescent="0.25">
      <c r="A179">
        <v>4</v>
      </c>
      <c r="B179" t="str">
        <f>NGeo!F476</f>
        <v>Simões Filho</v>
      </c>
      <c r="C179" s="32">
        <f>NGeo!H476</f>
        <v>216</v>
      </c>
      <c r="D179" s="3">
        <f>NGeo!I476</f>
        <v>2.6542147947898749</v>
      </c>
    </row>
    <row r="180" spans="1:4" x14ac:dyDescent="0.25">
      <c r="A180">
        <v>5</v>
      </c>
      <c r="B180" t="str">
        <f>NGeo!F477</f>
        <v>Conceição do Coité</v>
      </c>
      <c r="C180" s="32">
        <f>NGeo!H477</f>
        <v>199</v>
      </c>
      <c r="D180" s="3">
        <f>NGeo!I477</f>
        <v>2.4453182600147456</v>
      </c>
    </row>
    <row r="181" spans="1:4" x14ac:dyDescent="0.25">
      <c r="A181">
        <v>6</v>
      </c>
      <c r="B181" t="str">
        <f>NGeo!F478</f>
        <v>Santo Antônio de Jesus</v>
      </c>
      <c r="C181" s="32">
        <f>NGeo!H478</f>
        <v>160</v>
      </c>
      <c r="D181" s="3">
        <f>NGeo!I478</f>
        <v>1.9660850331776849</v>
      </c>
    </row>
    <row r="182" spans="1:4" x14ac:dyDescent="0.25">
      <c r="A182">
        <v>7</v>
      </c>
      <c r="B182" t="str">
        <f>NGeo!F479</f>
        <v>Barreiras</v>
      </c>
      <c r="C182" s="32">
        <f>NGeo!H479</f>
        <v>159</v>
      </c>
      <c r="D182" s="3">
        <f>NGeo!I479</f>
        <v>1.9537970017203243</v>
      </c>
    </row>
    <row r="183" spans="1:4" x14ac:dyDescent="0.25">
      <c r="A183">
        <v>8</v>
      </c>
      <c r="B183" t="str">
        <f>NGeo!F480</f>
        <v>Ibirapuã</v>
      </c>
      <c r="C183" s="32">
        <f>NGeo!H480</f>
        <v>130</v>
      </c>
      <c r="D183" s="3">
        <f>NGeo!I480</f>
        <v>1.5974440894568691</v>
      </c>
    </row>
    <row r="184" spans="1:4" x14ac:dyDescent="0.25">
      <c r="A184">
        <v>9</v>
      </c>
      <c r="B184" t="str">
        <f>NGeo!F481</f>
        <v>Vitória da Conquista</v>
      </c>
      <c r="C184" s="32">
        <f>NGeo!H481</f>
        <v>125</v>
      </c>
      <c r="D184" s="3">
        <f>NGeo!I481</f>
        <v>1.5360039321700663</v>
      </c>
    </row>
    <row r="185" spans="1:4" x14ac:dyDescent="0.25">
      <c r="A185">
        <v>10</v>
      </c>
      <c r="B185" t="str">
        <f>NGeo!F482</f>
        <v>Ipiaú</v>
      </c>
      <c r="C185" s="32">
        <f>NGeo!H482</f>
        <v>113</v>
      </c>
      <c r="D185" s="3">
        <f>NGeo!I482</f>
        <v>1.3885475546817401</v>
      </c>
    </row>
    <row r="186" spans="1:4" x14ac:dyDescent="0.25">
      <c r="A186">
        <v>11</v>
      </c>
      <c r="B186" t="str">
        <f>NGeo!F483</f>
        <v>Paulo Afonso</v>
      </c>
      <c r="C186" s="32">
        <f>NGeo!H483</f>
        <v>112</v>
      </c>
      <c r="D186" s="3">
        <f>NGeo!I483</f>
        <v>1.3762595232243795</v>
      </c>
    </row>
    <row r="187" spans="1:4" x14ac:dyDescent="0.25">
      <c r="A187">
        <v>12</v>
      </c>
      <c r="B187" t="str">
        <f>NGeo!F484</f>
        <v>Medeiros Neto</v>
      </c>
      <c r="C187" s="32">
        <f>NGeo!H484</f>
        <v>108</v>
      </c>
      <c r="D187" s="3">
        <f>NGeo!I484</f>
        <v>1.3271073973949374</v>
      </c>
    </row>
    <row r="188" spans="1:4" x14ac:dyDescent="0.25">
      <c r="A188">
        <v>13</v>
      </c>
      <c r="B188" t="str">
        <f>NGeo!F485</f>
        <v>Itaberaba</v>
      </c>
      <c r="C188" s="32">
        <f>NGeo!H485</f>
        <v>107</v>
      </c>
      <c r="D188" s="3">
        <f>NGeo!I485</f>
        <v>1.3148193659375769</v>
      </c>
    </row>
    <row r="189" spans="1:4" x14ac:dyDescent="0.25">
      <c r="A189">
        <v>14</v>
      </c>
      <c r="B189" t="str">
        <f>NGeo!F486</f>
        <v>Alagoinhas</v>
      </c>
      <c r="C189" s="32">
        <f>NGeo!H486</f>
        <v>96</v>
      </c>
      <c r="D189" s="3">
        <f>NGeo!I486</f>
        <v>1.179651019906611</v>
      </c>
    </row>
    <row r="190" spans="1:4" x14ac:dyDescent="0.25">
      <c r="A190">
        <v>15</v>
      </c>
      <c r="B190" t="str">
        <f>NGeo!F487</f>
        <v>Antas</v>
      </c>
      <c r="C190" s="32">
        <f>NGeo!H487</f>
        <v>92</v>
      </c>
      <c r="D190" s="3">
        <f>NGeo!I487</f>
        <v>1.1304988940771687</v>
      </c>
    </row>
    <row r="191" spans="1:4" x14ac:dyDescent="0.25">
      <c r="A191">
        <v>16</v>
      </c>
      <c r="B191" t="str">
        <f>NGeo!F488</f>
        <v>Iaçu</v>
      </c>
      <c r="C191" s="32">
        <f>NGeo!H488</f>
        <v>76</v>
      </c>
      <c r="D191" s="3">
        <f>NGeo!I488</f>
        <v>0.93389039075940039</v>
      </c>
    </row>
    <row r="192" spans="1:4" x14ac:dyDescent="0.25">
      <c r="A192">
        <v>17</v>
      </c>
      <c r="B192" t="str">
        <f>NGeo!F489</f>
        <v>Jequié</v>
      </c>
      <c r="C192" s="32">
        <f>NGeo!H489</f>
        <v>71</v>
      </c>
      <c r="D192" s="3">
        <f>NGeo!I489</f>
        <v>0.87245023347259765</v>
      </c>
    </row>
    <row r="193" spans="1:4" x14ac:dyDescent="0.25">
      <c r="A193">
        <v>18</v>
      </c>
      <c r="B193" t="str">
        <f>NGeo!F490</f>
        <v>Teixeira de Freitas</v>
      </c>
      <c r="C193" s="32">
        <f>NGeo!H490</f>
        <v>70</v>
      </c>
      <c r="D193" s="3">
        <f>NGeo!I490</f>
        <v>0.86016220201523719</v>
      </c>
    </row>
    <row r="194" spans="1:4" x14ac:dyDescent="0.25">
      <c r="A194">
        <v>19</v>
      </c>
      <c r="B194" t="str">
        <f>NGeo!F491</f>
        <v>Buerarema</v>
      </c>
      <c r="C194" s="32">
        <f>NGeo!H491</f>
        <v>62</v>
      </c>
      <c r="D194" s="3">
        <f>NGeo!I491</f>
        <v>0.76185795035635295</v>
      </c>
    </row>
    <row r="195" spans="1:4" x14ac:dyDescent="0.25">
      <c r="A195">
        <v>20</v>
      </c>
      <c r="B195" t="str">
        <f>NGeo!F492</f>
        <v>Floresta Azul</v>
      </c>
      <c r="C195" s="32">
        <f>NGeo!H492</f>
        <v>62</v>
      </c>
      <c r="D195" s="3">
        <f>NGeo!I492</f>
        <v>0.76185795035635295</v>
      </c>
    </row>
    <row r="196" spans="1:4" x14ac:dyDescent="0.25">
      <c r="A196">
        <v>21</v>
      </c>
      <c r="B196" t="str">
        <f>NGeo!F493</f>
        <v>Rio Real</v>
      </c>
      <c r="C196" s="32">
        <f>NGeo!H493</f>
        <v>58</v>
      </c>
      <c r="D196" s="3">
        <f>NGeo!I493</f>
        <v>0.71270582452691078</v>
      </c>
    </row>
    <row r="197" spans="1:4" x14ac:dyDescent="0.25">
      <c r="A197">
        <v>22</v>
      </c>
      <c r="B197" t="str">
        <f>NGeo!F494</f>
        <v>Gandu</v>
      </c>
      <c r="C197" s="32">
        <f>NGeo!H494</f>
        <v>57</v>
      </c>
      <c r="D197" s="3">
        <f>NGeo!I494</f>
        <v>0.70041779306955021</v>
      </c>
    </row>
    <row r="198" spans="1:4" x14ac:dyDescent="0.25">
      <c r="A198">
        <v>23</v>
      </c>
      <c r="B198" t="str">
        <f>NGeo!F495</f>
        <v>Ibirapitanga</v>
      </c>
      <c r="C198" s="32">
        <f>NGeo!H495</f>
        <v>55</v>
      </c>
      <c r="D198" s="3">
        <f>NGeo!I495</f>
        <v>0.67584173015482918</v>
      </c>
    </row>
    <row r="199" spans="1:4" x14ac:dyDescent="0.25">
      <c r="A199">
        <v>24</v>
      </c>
      <c r="B199" t="str">
        <f>NGeo!F496</f>
        <v>Maracás</v>
      </c>
      <c r="C199" s="32">
        <f>NGeo!H496</f>
        <v>54</v>
      </c>
      <c r="D199" s="3">
        <f>NGeo!I496</f>
        <v>0.66355369869746872</v>
      </c>
    </row>
    <row r="200" spans="1:4" x14ac:dyDescent="0.25">
      <c r="A200">
        <v>25</v>
      </c>
      <c r="B200" t="str">
        <f>NGeo!F497</f>
        <v>Iraquara</v>
      </c>
      <c r="C200" s="32">
        <f>NGeo!H497</f>
        <v>53</v>
      </c>
      <c r="D200" s="3">
        <f>NGeo!I497</f>
        <v>0.65126566724010815</v>
      </c>
    </row>
    <row r="201" spans="1:4" x14ac:dyDescent="0.25">
      <c r="A201">
        <v>26</v>
      </c>
      <c r="B201" t="str">
        <f>NGeo!F498</f>
        <v>Santa Luzia</v>
      </c>
      <c r="C201" s="32">
        <f>NGeo!H498</f>
        <v>53</v>
      </c>
      <c r="D201" s="3">
        <f>NGeo!I498</f>
        <v>0.65126566724010815</v>
      </c>
    </row>
    <row r="202" spans="1:4" x14ac:dyDescent="0.25">
      <c r="A202">
        <v>27</v>
      </c>
      <c r="B202" t="str">
        <f>NGeo!F499</f>
        <v>Ilhéus</v>
      </c>
      <c r="C202" s="32">
        <f>NGeo!H499</f>
        <v>52</v>
      </c>
      <c r="D202" s="3">
        <f>NGeo!I499</f>
        <v>0.63897763578274758</v>
      </c>
    </row>
    <row r="203" spans="1:4" x14ac:dyDescent="0.25">
      <c r="A203">
        <v>28</v>
      </c>
      <c r="B203" t="str">
        <f>NGeo!F500</f>
        <v>Morro do Chapéu</v>
      </c>
      <c r="C203" s="32">
        <f>NGeo!H500</f>
        <v>52</v>
      </c>
      <c r="D203" s="3">
        <f>NGeo!I500</f>
        <v>0.63897763578274758</v>
      </c>
    </row>
    <row r="204" spans="1:4" x14ac:dyDescent="0.25">
      <c r="A204">
        <v>29</v>
      </c>
      <c r="B204" t="str">
        <f>NGeo!F501</f>
        <v>Itapé</v>
      </c>
      <c r="C204" s="32">
        <f>NGeo!H501</f>
        <v>50</v>
      </c>
      <c r="D204" s="3">
        <f>NGeo!I501</f>
        <v>0.61440157286802655</v>
      </c>
    </row>
    <row r="205" spans="1:4" x14ac:dyDescent="0.25">
      <c r="A205">
        <v>30</v>
      </c>
      <c r="B205" t="str">
        <f>NGeo!F502</f>
        <v>Terra Nova</v>
      </c>
      <c r="C205" s="32">
        <f>NGeo!H502</f>
        <v>49</v>
      </c>
      <c r="D205" s="3">
        <f>NGeo!I502</f>
        <v>0.60211354141066598</v>
      </c>
    </row>
    <row r="206" spans="1:4" x14ac:dyDescent="0.25">
      <c r="B206" s="7" t="s">
        <v>4690</v>
      </c>
      <c r="C206" s="55">
        <f>C207-SUM(C176:C205)</f>
        <v>2016</v>
      </c>
      <c r="D206" s="84">
        <f>C206*100/$C$207</f>
        <v>24.772671418038829</v>
      </c>
    </row>
    <row r="207" spans="1:4" x14ac:dyDescent="0.25">
      <c r="B207" s="43" t="s">
        <v>8</v>
      </c>
      <c r="C207" s="55">
        <f>NGeo!H891</f>
        <v>8138</v>
      </c>
      <c r="D207" s="3">
        <f>NGeo!I891</f>
        <v>100</v>
      </c>
    </row>
  </sheetData>
  <sortState xmlns:xlrd2="http://schemas.microsoft.com/office/spreadsheetml/2017/richdata2" ref="B7:D15">
    <sortCondition descending="1" ref="C7:C15"/>
  </sortState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8"/>
  <dimension ref="B6:H333"/>
  <sheetViews>
    <sheetView showGridLines="0" showRowColHeaders="0" workbookViewId="0"/>
  </sheetViews>
  <sheetFormatPr defaultRowHeight="15.75" x14ac:dyDescent="0.25"/>
  <cols>
    <col min="2" max="2" width="71.125" customWidth="1"/>
    <col min="4" max="4" width="9.75" bestFit="1" customWidth="1"/>
    <col min="6" max="6" width="9.375" bestFit="1" customWidth="1"/>
    <col min="8" max="8" width="9.75" bestFit="1" customWidth="1"/>
  </cols>
  <sheetData>
    <row r="6" spans="2:8" x14ac:dyDescent="0.25">
      <c r="B6" t="s">
        <v>9</v>
      </c>
    </row>
    <row r="7" spans="2:8" x14ac:dyDescent="0.25">
      <c r="B7" t="s">
        <v>930</v>
      </c>
    </row>
    <row r="8" spans="2:8" x14ac:dyDescent="0.25">
      <c r="B8" t="s">
        <v>4750</v>
      </c>
    </row>
    <row r="9" spans="2:8" x14ac:dyDescent="0.25">
      <c r="B9" t="str">
        <f>CNAE_CBO_Outras!A41</f>
        <v>Classe Atividade Econômica</v>
      </c>
      <c r="C9" t="s">
        <v>61</v>
      </c>
      <c r="D9" t="s">
        <v>932</v>
      </c>
      <c r="E9" t="s">
        <v>62</v>
      </c>
      <c r="F9" t="s">
        <v>933</v>
      </c>
      <c r="G9" t="s">
        <v>8</v>
      </c>
      <c r="H9" t="s">
        <v>0</v>
      </c>
    </row>
    <row r="10" spans="2:8" x14ac:dyDescent="0.25">
      <c r="B10" t="str">
        <f>CNAE_CBO_Outras!A42</f>
        <v>NAO INFORMADA/NAO SE APLICA</v>
      </c>
      <c r="C10" s="4">
        <f>VLOOKUP($B10,CNAE_CBO_Outras!$A$41:$G$1126,5,0)</f>
        <v>1996</v>
      </c>
      <c r="D10" s="14">
        <f>C10*100/$C$137</f>
        <v>71.695402298850581</v>
      </c>
      <c r="E10" s="4">
        <f>VLOOKUP($B10,CNAE_CBO_Outras!$A$41:$G$1126,6,0)</f>
        <v>3411</v>
      </c>
      <c r="F10" s="14">
        <f>E10*100/$E$137</f>
        <v>63.448660714285715</v>
      </c>
      <c r="G10" s="4">
        <f>VLOOKUP($B10,CNAE_CBO_Outras!$A$41:$G$1126,7,0)</f>
        <v>5408</v>
      </c>
      <c r="H10" s="14">
        <f>G10*100/$G$137</f>
        <v>66.266388922926112</v>
      </c>
    </row>
    <row r="11" spans="2:8" x14ac:dyDescent="0.25">
      <c r="B11" t="str">
        <f>CNAE_CBO_Outras!A43</f>
        <v>ATIVIDADES DE ATENDIMENTO HOSPITALAR</v>
      </c>
      <c r="C11" s="4">
        <f>VLOOKUP($B11,CNAE_CBO_Outras!$A$41:$G$1126,5,0)</f>
        <v>372</v>
      </c>
      <c r="D11" s="14">
        <f t="shared" ref="D11:D74" si="0">C11*100/$C$137</f>
        <v>13.362068965517242</v>
      </c>
      <c r="E11" s="4">
        <f>VLOOKUP($B11,CNAE_CBO_Outras!$A$41:$G$1126,6,0)</f>
        <v>1174</v>
      </c>
      <c r="F11" s="14">
        <f t="shared" ref="F11:F74" si="1">E11*100/$E$137</f>
        <v>21.83779761904762</v>
      </c>
      <c r="G11" s="4">
        <f>VLOOKUP($B11,CNAE_CBO_Outras!$A$41:$G$1126,7,0)</f>
        <v>1546</v>
      </c>
      <c r="H11" s="14">
        <f t="shared" ref="H11:H74" si="2">G11*100/$G$137</f>
        <v>18.943756892537678</v>
      </c>
    </row>
    <row r="12" spans="2:8" x14ac:dyDescent="0.25">
      <c r="B12" t="str">
        <f>CNAE_CBO_Outras!A44</f>
        <v>ATIVIDADES DE APOIO A GESTAO DE SAUDE</v>
      </c>
      <c r="C12" s="4">
        <f>VLOOKUP($B12,CNAE_CBO_Outras!$A$41:$G$1126,5,0)</f>
        <v>73</v>
      </c>
      <c r="D12" s="14">
        <f t="shared" si="0"/>
        <v>2.6221264367816093</v>
      </c>
      <c r="E12" s="4">
        <f>VLOOKUP($B12,CNAE_CBO_Outras!$A$41:$G$1126,6,0)</f>
        <v>236</v>
      </c>
      <c r="F12" s="14">
        <f t="shared" si="1"/>
        <v>4.3898809523809526</v>
      </c>
      <c r="G12" s="4">
        <f>VLOOKUP($B12,CNAE_CBO_Outras!$A$41:$G$1126,7,0)</f>
        <v>309</v>
      </c>
      <c r="H12" s="14">
        <f t="shared" si="2"/>
        <v>3.7863006984438181</v>
      </c>
    </row>
    <row r="13" spans="2:8" x14ac:dyDescent="0.25">
      <c r="B13" t="str">
        <f>CNAE_CBO_Outras!A45</f>
        <v>ADMINISTRACAO PUBLICA EM GERAL</v>
      </c>
      <c r="C13" s="4">
        <f>VLOOKUP($B13,CNAE_CBO_Outras!$A$41:$G$1126,5,0)</f>
        <v>58</v>
      </c>
      <c r="D13" s="14">
        <f t="shared" si="0"/>
        <v>2.0833333333333335</v>
      </c>
      <c r="E13" s="4">
        <f>VLOOKUP($B13,CNAE_CBO_Outras!$A$41:$G$1126,6,0)</f>
        <v>185</v>
      </c>
      <c r="F13" s="14">
        <f t="shared" si="1"/>
        <v>3.4412202380952381</v>
      </c>
      <c r="G13" s="4">
        <f>VLOOKUP($B13,CNAE_CBO_Outras!$A$41:$G$1126,7,0)</f>
        <v>243</v>
      </c>
      <c r="H13" s="14">
        <f t="shared" si="2"/>
        <v>2.9775762774169832</v>
      </c>
    </row>
    <row r="14" spans="2:8" x14ac:dyDescent="0.25">
      <c r="B14" t="str">
        <f>CNAE_CBO_Outras!A46</f>
        <v>ATIVIDADES DE ATENDIMENTO A URGENCIAS E EMERGENCIAS</v>
      </c>
      <c r="C14" s="4">
        <f>VLOOKUP($B14,CNAE_CBO_Outras!$A$41:$G$1126,5,0)</f>
        <v>27</v>
      </c>
      <c r="D14" s="14">
        <f t="shared" si="0"/>
        <v>0.96982758620689657</v>
      </c>
      <c r="E14" s="4">
        <f>VLOOKUP($B14,CNAE_CBO_Outras!$A$41:$G$1126,6,0)</f>
        <v>99</v>
      </c>
      <c r="F14" s="14">
        <f t="shared" si="1"/>
        <v>1.8415178571428572</v>
      </c>
      <c r="G14" s="4">
        <f>VLOOKUP($B14,CNAE_CBO_Outras!$A$41:$G$1126,7,0)</f>
        <v>126</v>
      </c>
      <c r="H14" s="14">
        <f t="shared" si="2"/>
        <v>1.5439284401421394</v>
      </c>
    </row>
    <row r="15" spans="2:8" x14ac:dyDescent="0.25">
      <c r="B15" t="str">
        <f>CNAE_CBO_Outras!A47</f>
        <v>FABRICACAO DE LATICINIOS</v>
      </c>
      <c r="C15" s="4">
        <f>VLOOKUP($B15,CNAE_CBO_Outras!$A$41:$G$1126,5,0)</f>
        <v>69</v>
      </c>
      <c r="D15" s="14">
        <f t="shared" si="0"/>
        <v>2.478448275862069</v>
      </c>
      <c r="E15" s="4">
        <f>VLOOKUP($B15,CNAE_CBO_Outras!$A$41:$G$1126,6,0)</f>
        <v>25</v>
      </c>
      <c r="F15" s="14">
        <f t="shared" si="1"/>
        <v>0.46502976190476192</v>
      </c>
      <c r="G15" s="4">
        <f>VLOOKUP($B15,CNAE_CBO_Outras!$A$41:$G$1126,7,0)</f>
        <v>94</v>
      </c>
      <c r="H15" s="14">
        <f t="shared" si="2"/>
        <v>1.1518196299473105</v>
      </c>
    </row>
    <row r="16" spans="2:8" x14ac:dyDescent="0.25">
      <c r="B16" t="str">
        <f>CNAE_CBO_Outras!A48</f>
        <v>ATIVIDADES DE ATENCAO AMBULATORIAL EXECUTADAS POR MEDICOS E ODONTOLOGOS</v>
      </c>
      <c r="C16" s="4">
        <f>VLOOKUP($B16,CNAE_CBO_Outras!$A$41:$G$1126,5,0)</f>
        <v>17</v>
      </c>
      <c r="D16" s="14">
        <f t="shared" si="0"/>
        <v>0.61063218390804597</v>
      </c>
      <c r="E16" s="4">
        <f>VLOOKUP($B16,CNAE_CBO_Outras!$A$41:$G$1126,6,0)</f>
        <v>54</v>
      </c>
      <c r="F16" s="14">
        <f t="shared" si="1"/>
        <v>1.0044642857142858</v>
      </c>
      <c r="G16" s="4">
        <f>VLOOKUP($B16,CNAE_CBO_Outras!$A$41:$G$1126,7,0)</f>
        <v>71</v>
      </c>
      <c r="H16" s="14">
        <f t="shared" si="2"/>
        <v>0.86999142261977702</v>
      </c>
    </row>
    <row r="17" spans="2:8" x14ac:dyDescent="0.25">
      <c r="B17" t="str">
        <f>CNAE_CBO_Outras!A49</f>
        <v>ATIVIDADES DE ATENCAO AMBULATORIAL</v>
      </c>
      <c r="C17" s="4">
        <f>VLOOKUP($B17,CNAE_CBO_Outras!$A$41:$G$1126,5,0)</f>
        <v>17</v>
      </c>
      <c r="D17" s="14">
        <f t="shared" si="0"/>
        <v>0.61063218390804597</v>
      </c>
      <c r="E17" s="4">
        <f>VLOOKUP($B17,CNAE_CBO_Outras!$A$41:$G$1126,6,0)</f>
        <v>48</v>
      </c>
      <c r="F17" s="14">
        <f t="shared" si="1"/>
        <v>0.8928571428571429</v>
      </c>
      <c r="G17" s="4">
        <f>VLOOKUP($B17,CNAE_CBO_Outras!$A$41:$G$1126,7,0)</f>
        <v>65</v>
      </c>
      <c r="H17" s="14">
        <f t="shared" si="2"/>
        <v>0.79647102070824649</v>
      </c>
    </row>
    <row r="18" spans="2:8" x14ac:dyDescent="0.25">
      <c r="B18" t="str">
        <f>CNAE_CBO_Outras!A50</f>
        <v>CONSTRUCAO DE EDIFICIOS</v>
      </c>
      <c r="C18" s="4">
        <f>VLOOKUP($B18,CNAE_CBO_Outras!$A$41:$G$1126,5,0)</f>
        <v>27</v>
      </c>
      <c r="D18" s="14">
        <f t="shared" si="0"/>
        <v>0.96982758620689657</v>
      </c>
      <c r="E18" s="4">
        <f>VLOOKUP($B18,CNAE_CBO_Outras!$A$41:$G$1126,6,0)</f>
        <v>1</v>
      </c>
      <c r="F18" s="14">
        <f t="shared" si="1"/>
        <v>1.8601190476190476E-2</v>
      </c>
      <c r="G18" s="4">
        <f>VLOOKUP($B18,CNAE_CBO_Outras!$A$41:$G$1126,7,0)</f>
        <v>28</v>
      </c>
      <c r="H18" s="14">
        <f t="shared" si="2"/>
        <v>0.34309520892047546</v>
      </c>
    </row>
    <row r="19" spans="2:8" x14ac:dyDescent="0.25">
      <c r="B19" t="str">
        <f>CNAE_CBO_Outras!A51</f>
        <v>ATIVIDADES DE SERVICOS DE COMPLEMENTACAO DIAGNOSTICA E TERAPEUTICA</v>
      </c>
      <c r="C19" s="4">
        <f>VLOOKUP($B19,CNAE_CBO_Outras!$A$41:$G$1126,5,0)</f>
        <v>6</v>
      </c>
      <c r="D19" s="14">
        <f t="shared" si="0"/>
        <v>0.21551724137931033</v>
      </c>
      <c r="E19" s="4">
        <f>VLOOKUP($B19,CNAE_CBO_Outras!$A$41:$G$1126,6,0)</f>
        <v>17</v>
      </c>
      <c r="F19" s="14">
        <f t="shared" si="1"/>
        <v>0.31622023809523808</v>
      </c>
      <c r="G19" s="4">
        <f>VLOOKUP($B19,CNAE_CBO_Outras!$A$41:$G$1126,7,0)</f>
        <v>23</v>
      </c>
      <c r="H19" s="14">
        <f t="shared" si="2"/>
        <v>0.28182820732753339</v>
      </c>
    </row>
    <row r="20" spans="2:8" x14ac:dyDescent="0.25">
      <c r="B20" t="str">
        <f>CNAE_CBO_Outras!A52</f>
        <v>OUTRAS OBRAS DE INSTALACOES</v>
      </c>
      <c r="C20" s="4">
        <f>VLOOKUP($B20,CNAE_CBO_Outras!$A$41:$G$1126,5,0)</f>
        <v>20</v>
      </c>
      <c r="D20" s="14">
        <f t="shared" si="0"/>
        <v>0.7183908045977011</v>
      </c>
      <c r="E20" s="4">
        <f>VLOOKUP($B20,CNAE_CBO_Outras!$A$41:$G$1126,6,0)</f>
        <v>0</v>
      </c>
      <c r="F20" s="14">
        <f t="shared" si="1"/>
        <v>0</v>
      </c>
      <c r="G20" s="4">
        <f>VLOOKUP($B20,CNAE_CBO_Outras!$A$41:$G$1126,7,0)</f>
        <v>20</v>
      </c>
      <c r="H20" s="14">
        <f t="shared" si="2"/>
        <v>0.24506800637176818</v>
      </c>
    </row>
    <row r="21" spans="2:8" x14ac:dyDescent="0.25">
      <c r="B21" t="str">
        <f>CNAE_CBO_Outras!A53</f>
        <v>ATIVIDADES DE ATENCAO A SAUDE HUMANA NAO ESPECIFICADAS ANTERIORMENTE</v>
      </c>
      <c r="C21" s="4">
        <f>VLOOKUP($B21,CNAE_CBO_Outras!$A$41:$G$1126,5,0)</f>
        <v>2</v>
      </c>
      <c r="D21" s="14">
        <f t="shared" si="0"/>
        <v>7.183908045977011E-2</v>
      </c>
      <c r="E21" s="4">
        <f>VLOOKUP($B21,CNAE_CBO_Outras!$A$41:$G$1126,6,0)</f>
        <v>13</v>
      </c>
      <c r="F21" s="14">
        <f t="shared" si="1"/>
        <v>0.24181547619047619</v>
      </c>
      <c r="G21" s="4">
        <f>VLOOKUP($B21,CNAE_CBO_Outras!$A$41:$G$1126,7,0)</f>
        <v>15</v>
      </c>
      <c r="H21" s="14">
        <f t="shared" si="2"/>
        <v>0.18380100477882613</v>
      </c>
    </row>
    <row r="22" spans="2:8" x14ac:dyDescent="0.25">
      <c r="B22" t="str">
        <f>CNAE_CBO_Outras!A54</f>
        <v>COMERCIO VAREJISTA DE PRODUTOS FARMACEUTICOS PARA USO HUMANO E VETERINARIO</v>
      </c>
      <c r="C22" s="4">
        <f>VLOOKUP($B22,CNAE_CBO_Outras!$A$41:$G$1126,5,0)</f>
        <v>3</v>
      </c>
      <c r="D22" s="14">
        <f t="shared" si="0"/>
        <v>0.10775862068965517</v>
      </c>
      <c r="E22" s="4">
        <f>VLOOKUP($B22,CNAE_CBO_Outras!$A$41:$G$1126,6,0)</f>
        <v>9</v>
      </c>
      <c r="F22" s="14">
        <f t="shared" si="1"/>
        <v>0.16741071428571427</v>
      </c>
      <c r="G22" s="4">
        <f>VLOOKUP($B22,CNAE_CBO_Outras!$A$41:$G$1126,7,0)</f>
        <v>12</v>
      </c>
      <c r="H22" s="14">
        <f t="shared" si="2"/>
        <v>0.14704080382306089</v>
      </c>
    </row>
    <row r="23" spans="2:8" x14ac:dyDescent="0.25">
      <c r="B23" t="str">
        <f>CNAE_CBO_Outras!A55</f>
        <v>COMERCIO ATACADISTA DE PRODUTOS ALIMENTICIOS EM GERAL</v>
      </c>
      <c r="C23" s="4">
        <f>VLOOKUP($B23,CNAE_CBO_Outras!$A$41:$G$1126,5,0)</f>
        <v>7</v>
      </c>
      <c r="D23" s="14">
        <f t="shared" si="0"/>
        <v>0.25143678160919541</v>
      </c>
      <c r="E23" s="4">
        <f>VLOOKUP($B23,CNAE_CBO_Outras!$A$41:$G$1126,6,0)</f>
        <v>3</v>
      </c>
      <c r="F23" s="14">
        <f t="shared" si="1"/>
        <v>5.5803571428571432E-2</v>
      </c>
      <c r="G23" s="4">
        <f>VLOOKUP($B23,CNAE_CBO_Outras!$A$41:$G$1126,7,0)</f>
        <v>10</v>
      </c>
      <c r="H23" s="14">
        <f t="shared" si="2"/>
        <v>0.12253400318588409</v>
      </c>
    </row>
    <row r="24" spans="2:8" x14ac:dyDescent="0.25">
      <c r="B24" t="str">
        <f>CNAE_CBO_Outras!A56</f>
        <v>LOCACAO DE MAO-DE-OBRA TEMPORARIA</v>
      </c>
      <c r="C24" s="4">
        <f>VLOOKUP($B24,CNAE_CBO_Outras!$A$41:$G$1126,5,0)</f>
        <v>5</v>
      </c>
      <c r="D24" s="14">
        <f t="shared" si="0"/>
        <v>0.17959770114942528</v>
      </c>
      <c r="E24" s="4">
        <f>VLOOKUP($B24,CNAE_CBO_Outras!$A$41:$G$1126,6,0)</f>
        <v>4</v>
      </c>
      <c r="F24" s="14">
        <f t="shared" si="1"/>
        <v>7.4404761904761904E-2</v>
      </c>
      <c r="G24" s="4">
        <f>VLOOKUP($B24,CNAE_CBO_Outras!$A$41:$G$1126,7,0)</f>
        <v>9</v>
      </c>
      <c r="H24" s="14">
        <f t="shared" si="2"/>
        <v>0.11028060286729567</v>
      </c>
    </row>
    <row r="25" spans="2:8" x14ac:dyDescent="0.25">
      <c r="B25" t="str">
        <f>CNAE_CBO_Outras!A57</f>
        <v>SEGURANCA E ORDEM PUBLICA</v>
      </c>
      <c r="C25" s="4">
        <f>VLOOKUP($B25,CNAE_CBO_Outras!$A$41:$G$1126,5,0)</f>
        <v>5</v>
      </c>
      <c r="D25" s="14">
        <f t="shared" si="0"/>
        <v>0.17959770114942528</v>
      </c>
      <c r="E25" s="4">
        <f>VLOOKUP($B25,CNAE_CBO_Outras!$A$41:$G$1126,6,0)</f>
        <v>2</v>
      </c>
      <c r="F25" s="14">
        <f t="shared" si="1"/>
        <v>3.7202380952380952E-2</v>
      </c>
      <c r="G25" s="4">
        <f>VLOOKUP($B25,CNAE_CBO_Outras!$A$41:$G$1126,7,0)</f>
        <v>7</v>
      </c>
      <c r="H25" s="14">
        <f t="shared" si="2"/>
        <v>8.5773802230118865E-2</v>
      </c>
    </row>
    <row r="26" spans="2:8" x14ac:dyDescent="0.25">
      <c r="B26" t="str">
        <f>CNAE_CBO_Outras!A58</f>
        <v>ATIVIDADES DE PROFISSIONAIS DA AREA DE SAUDE, EXCETO MEDICOS E ODONTOLOGOS</v>
      </c>
      <c r="C26" s="4">
        <f>VLOOKUP($B26,CNAE_CBO_Outras!$A$41:$G$1126,5,0)</f>
        <v>2</v>
      </c>
      <c r="D26" s="14">
        <f t="shared" si="0"/>
        <v>7.183908045977011E-2</v>
      </c>
      <c r="E26" s="4">
        <f>VLOOKUP($B26,CNAE_CBO_Outras!$A$41:$G$1126,6,0)</f>
        <v>5</v>
      </c>
      <c r="F26" s="14">
        <f t="shared" si="1"/>
        <v>9.3005952380952384E-2</v>
      </c>
      <c r="G26" s="4">
        <f>VLOOKUP($B26,CNAE_CBO_Outras!$A$41:$G$1126,7,0)</f>
        <v>7</v>
      </c>
      <c r="H26" s="14">
        <f t="shared" si="2"/>
        <v>8.5773802230118865E-2</v>
      </c>
    </row>
    <row r="27" spans="2:8" x14ac:dyDescent="0.25">
      <c r="B27" t="str">
        <f>CNAE_CBO_Outras!A59</f>
        <v xml:space="preserve">ATIVIDADES DE ASSISTENCIA A IDOSOS, DEFICIENTES FISICOS, IMUNODEPRIMIDOS E CONVALESCENTES PRESTADAS </v>
      </c>
      <c r="C27" s="4">
        <f>VLOOKUP($B27,CNAE_CBO_Outras!$A$41:$G$1126,5,0)</f>
        <v>1</v>
      </c>
      <c r="D27" s="14">
        <f t="shared" si="0"/>
        <v>3.5919540229885055E-2</v>
      </c>
      <c r="E27" s="4">
        <f>VLOOKUP($B27,CNAE_CBO_Outras!$A$41:$G$1126,6,0)</f>
        <v>6</v>
      </c>
      <c r="F27" s="14">
        <f t="shared" si="1"/>
        <v>0.11160714285714286</v>
      </c>
      <c r="G27" s="4">
        <f>VLOOKUP($B27,CNAE_CBO_Outras!$A$41:$G$1126,7,0)</f>
        <v>7</v>
      </c>
      <c r="H27" s="14">
        <f t="shared" si="2"/>
        <v>8.5773802230118865E-2</v>
      </c>
    </row>
    <row r="28" spans="2:8" x14ac:dyDescent="0.25">
      <c r="B28" t="str">
        <f>CNAE_CBO_Outras!A60</f>
        <v>PLANOS DE SAUDE</v>
      </c>
      <c r="C28" s="4">
        <f>VLOOKUP($B28,CNAE_CBO_Outras!$A$41:$G$1126,5,0)</f>
        <v>2</v>
      </c>
      <c r="D28" s="14">
        <f t="shared" si="0"/>
        <v>7.183908045977011E-2</v>
      </c>
      <c r="E28" s="4">
        <f>VLOOKUP($B28,CNAE_CBO_Outras!$A$41:$G$1126,6,0)</f>
        <v>4</v>
      </c>
      <c r="F28" s="14">
        <f t="shared" si="1"/>
        <v>7.4404761904761904E-2</v>
      </c>
      <c r="G28" s="4">
        <f>VLOOKUP($B28,CNAE_CBO_Outras!$A$41:$G$1126,7,0)</f>
        <v>6</v>
      </c>
      <c r="H28" s="14">
        <f t="shared" si="2"/>
        <v>7.3520401911530447E-2</v>
      </c>
    </row>
    <row r="29" spans="2:8" x14ac:dyDescent="0.25">
      <c r="B29" t="str">
        <f>CNAE_CBO_Outras!A61</f>
        <v>LIMPEZA EM PREDIOS E EM DOMICILIOS</v>
      </c>
      <c r="C29" s="4">
        <f>VLOOKUP($B29,CNAE_CBO_Outras!$A$41:$G$1126,5,0)</f>
        <v>1</v>
      </c>
      <c r="D29" s="14">
        <f t="shared" si="0"/>
        <v>3.5919540229885055E-2</v>
      </c>
      <c r="E29" s="4">
        <f>VLOOKUP($B29,CNAE_CBO_Outras!$A$41:$G$1126,6,0)</f>
        <v>4</v>
      </c>
      <c r="F29" s="14">
        <f t="shared" si="1"/>
        <v>7.4404761904761904E-2</v>
      </c>
      <c r="G29" s="4">
        <f>VLOOKUP($B29,CNAE_CBO_Outras!$A$41:$G$1126,7,0)</f>
        <v>5</v>
      </c>
      <c r="H29" s="14">
        <f t="shared" si="2"/>
        <v>6.1267001592942044E-2</v>
      </c>
    </row>
    <row r="30" spans="2:8" x14ac:dyDescent="0.25">
      <c r="B30" t="str">
        <f>CNAE_CBO_Outras!A62</f>
        <v>CAIXAS ECONOMICAS</v>
      </c>
      <c r="C30" s="4">
        <f>VLOOKUP($B30,CNAE_CBO_Outras!$A$41:$G$1126,5,0)</f>
        <v>2</v>
      </c>
      <c r="D30" s="14">
        <f t="shared" si="0"/>
        <v>7.183908045977011E-2</v>
      </c>
      <c r="E30" s="4">
        <f>VLOOKUP($B30,CNAE_CBO_Outras!$A$41:$G$1126,6,0)</f>
        <v>2</v>
      </c>
      <c r="F30" s="14">
        <f t="shared" si="1"/>
        <v>3.7202380952380952E-2</v>
      </c>
      <c r="G30" s="4">
        <f>VLOOKUP($B30,CNAE_CBO_Outras!$A$41:$G$1126,7,0)</f>
        <v>4</v>
      </c>
      <c r="H30" s="14">
        <f t="shared" si="2"/>
        <v>4.9013601274353634E-2</v>
      </c>
    </row>
    <row r="31" spans="2:8" x14ac:dyDescent="0.25">
      <c r="B31" t="str">
        <f>CNAE_CBO_Outras!A63</f>
        <v>SERVICOS MOVEIS DE ATENDIMENTO A URGENCIAS</v>
      </c>
      <c r="C31" s="4">
        <f>VLOOKUP($B31,CNAE_CBO_Outras!$A$41:$G$1126,5,0)</f>
        <v>2</v>
      </c>
      <c r="D31" s="14">
        <f t="shared" si="0"/>
        <v>7.183908045977011E-2</v>
      </c>
      <c r="E31" s="4">
        <f>VLOOKUP($B31,CNAE_CBO_Outras!$A$41:$G$1126,6,0)</f>
        <v>2</v>
      </c>
      <c r="F31" s="14">
        <f t="shared" si="1"/>
        <v>3.7202380952380952E-2</v>
      </c>
      <c r="G31" s="4">
        <f>VLOOKUP($B31,CNAE_CBO_Outras!$A$41:$G$1126,7,0)</f>
        <v>4</v>
      </c>
      <c r="H31" s="14">
        <f t="shared" si="2"/>
        <v>4.9013601274353634E-2</v>
      </c>
    </row>
    <row r="32" spans="2:8" x14ac:dyDescent="0.25">
      <c r="B32" t="str">
        <f>CNAE_CBO_Outras!A64</f>
        <v>ATIVIDADES DE ASSISTENCIA SOCIAL PRESTADAS EM RESIDENCIAS COLETIVAS E PARTICULARES</v>
      </c>
      <c r="C32" s="4">
        <f>VLOOKUP($B32,CNAE_CBO_Outras!$A$41:$G$1126,5,0)</f>
        <v>0</v>
      </c>
      <c r="D32" s="14">
        <f t="shared" si="0"/>
        <v>0</v>
      </c>
      <c r="E32" s="4">
        <f>VLOOKUP($B32,CNAE_CBO_Outras!$A$41:$G$1126,6,0)</f>
        <v>4</v>
      </c>
      <c r="F32" s="14">
        <f t="shared" si="1"/>
        <v>7.4404761904761904E-2</v>
      </c>
      <c r="G32" s="4">
        <f>VLOOKUP($B32,CNAE_CBO_Outras!$A$41:$G$1126,7,0)</f>
        <v>4</v>
      </c>
      <c r="H32" s="14">
        <f t="shared" si="2"/>
        <v>4.9013601274353634E-2</v>
      </c>
    </row>
    <row r="33" spans="2:8" x14ac:dyDescent="0.25">
      <c r="B33" t="str">
        <f>CNAE_CBO_Outras!A65</f>
        <v>ABATE DE AVES E OUTROS PEQUENOS ANIMAIS E PREPARACAO DE PRODUTOS DE CARNE</v>
      </c>
      <c r="C33" s="4">
        <f>VLOOKUP($B33,CNAE_CBO_Outras!$A$41:$G$1126,5,0)</f>
        <v>0</v>
      </c>
      <c r="D33" s="14">
        <f t="shared" si="0"/>
        <v>0</v>
      </c>
      <c r="E33" s="4">
        <f>VLOOKUP($B33,CNAE_CBO_Outras!$A$41:$G$1126,6,0)</f>
        <v>3</v>
      </c>
      <c r="F33" s="14">
        <f t="shared" si="1"/>
        <v>5.5803571428571432E-2</v>
      </c>
      <c r="G33" s="4">
        <f>VLOOKUP($B33,CNAE_CBO_Outras!$A$41:$G$1126,7,0)</f>
        <v>3</v>
      </c>
      <c r="H33" s="14">
        <f t="shared" si="2"/>
        <v>3.6760200955765224E-2</v>
      </c>
    </row>
    <row r="34" spans="2:8" x14ac:dyDescent="0.25">
      <c r="B34" t="str">
        <f>CNAE_CBO_Outras!A66</f>
        <v>COMERCIO VAREJISTA DE PRODUTOS ALIMENTICIOS EM GERAL OU ESPECIALIZADO EM PRODUTOS ALIMENTICIOS NAO E</v>
      </c>
      <c r="C34" s="4">
        <f>VLOOKUP($B34,CNAE_CBO_Outras!$A$41:$G$1126,5,0)</f>
        <v>2</v>
      </c>
      <c r="D34" s="14">
        <f t="shared" si="0"/>
        <v>7.183908045977011E-2</v>
      </c>
      <c r="E34" s="4">
        <f>VLOOKUP($B34,CNAE_CBO_Outras!$A$41:$G$1126,6,0)</f>
        <v>1</v>
      </c>
      <c r="F34" s="14">
        <f t="shared" si="1"/>
        <v>1.8601190476190476E-2</v>
      </c>
      <c r="G34" s="4">
        <f>VLOOKUP($B34,CNAE_CBO_Outras!$A$41:$G$1126,7,0)</f>
        <v>3</v>
      </c>
      <c r="H34" s="14">
        <f t="shared" si="2"/>
        <v>3.6760200955765224E-2</v>
      </c>
    </row>
    <row r="35" spans="2:8" x14ac:dyDescent="0.25">
      <c r="B35" t="str">
        <f>CNAE_CBO_Outras!A67</f>
        <v xml:space="preserve">COMERCIO VAREJISTA DE OUTROS PRODUTOS ALIMENTICIOS NAO ESPECIFICADOS ANTERIORMENTE E DE PRODUTOS DO </v>
      </c>
      <c r="C35" s="4">
        <f>VLOOKUP($B35,CNAE_CBO_Outras!$A$41:$G$1126,5,0)</f>
        <v>2</v>
      </c>
      <c r="D35" s="14">
        <f t="shared" si="0"/>
        <v>7.183908045977011E-2</v>
      </c>
      <c r="E35" s="4">
        <f>VLOOKUP($B35,CNAE_CBO_Outras!$A$41:$G$1126,6,0)</f>
        <v>1</v>
      </c>
      <c r="F35" s="14">
        <f t="shared" si="1"/>
        <v>1.8601190476190476E-2</v>
      </c>
      <c r="G35" s="4">
        <f>VLOOKUP($B35,CNAE_CBO_Outras!$A$41:$G$1126,7,0)</f>
        <v>3</v>
      </c>
      <c r="H35" s="14">
        <f t="shared" si="2"/>
        <v>3.6760200955765224E-2</v>
      </c>
    </row>
    <row r="36" spans="2:8" x14ac:dyDescent="0.25">
      <c r="B36" t="str">
        <f>CNAE_CBO_Outras!A68</f>
        <v>RESTAURANTES E OUTROS ESTABELECIMENTOS DE SERVICOS DE ALIMENTACAO E BEBIDAS</v>
      </c>
      <c r="C36" s="4">
        <f>VLOOKUP($B36,CNAE_CBO_Outras!$A$41:$G$1126,5,0)</f>
        <v>1</v>
      </c>
      <c r="D36" s="14">
        <f t="shared" si="0"/>
        <v>3.5919540229885055E-2</v>
      </c>
      <c r="E36" s="4">
        <f>VLOOKUP($B36,CNAE_CBO_Outras!$A$41:$G$1126,6,0)</f>
        <v>2</v>
      </c>
      <c r="F36" s="14">
        <f t="shared" si="1"/>
        <v>3.7202380952380952E-2</v>
      </c>
      <c r="G36" s="4">
        <f>VLOOKUP($B36,CNAE_CBO_Outras!$A$41:$G$1126,7,0)</f>
        <v>3</v>
      </c>
      <c r="H36" s="14">
        <f t="shared" si="2"/>
        <v>3.6760200955765224E-2</v>
      </c>
    </row>
    <row r="37" spans="2:8" x14ac:dyDescent="0.25">
      <c r="B37" t="str">
        <f>CNAE_CBO_Outras!A69</f>
        <v>REGULACAO DAS ATIVIDADES DE SAUDE, EDUCACAO, SERVICOS CULTURAIS E OUTROS SERVICOS SOCIAIS</v>
      </c>
      <c r="C37" s="4">
        <f>VLOOKUP($B37,CNAE_CBO_Outras!$A$41:$G$1126,5,0)</f>
        <v>0</v>
      </c>
      <c r="D37" s="14">
        <f t="shared" si="0"/>
        <v>0</v>
      </c>
      <c r="E37" s="4">
        <f>VLOOKUP($B37,CNAE_CBO_Outras!$A$41:$G$1126,6,0)</f>
        <v>3</v>
      </c>
      <c r="F37" s="14">
        <f t="shared" si="1"/>
        <v>5.5803571428571432E-2</v>
      </c>
      <c r="G37" s="4">
        <f>VLOOKUP($B37,CNAE_CBO_Outras!$A$41:$G$1126,7,0)</f>
        <v>3</v>
      </c>
      <c r="H37" s="14">
        <f t="shared" si="2"/>
        <v>3.6760200955765224E-2</v>
      </c>
    </row>
    <row r="38" spans="2:8" x14ac:dyDescent="0.25">
      <c r="B38" t="str">
        <f>CNAE_CBO_Outras!A70</f>
        <v>ATIVIDADES DE SERVICOS DE COMPLEMENTACAO DIAGNOSTICA OU TERAPEUTICA</v>
      </c>
      <c r="C38" s="4">
        <f>VLOOKUP($B38,CNAE_CBO_Outras!$A$41:$G$1126,5,0)</f>
        <v>0</v>
      </c>
      <c r="D38" s="14">
        <f t="shared" si="0"/>
        <v>0</v>
      </c>
      <c r="E38" s="4">
        <f>VLOOKUP($B38,CNAE_CBO_Outras!$A$41:$G$1126,6,0)</f>
        <v>3</v>
      </c>
      <c r="F38" s="14">
        <f t="shared" si="1"/>
        <v>5.5803571428571432E-2</v>
      </c>
      <c r="G38" s="4">
        <f>VLOOKUP($B38,CNAE_CBO_Outras!$A$41:$G$1126,7,0)</f>
        <v>3</v>
      </c>
      <c r="H38" s="14">
        <f t="shared" si="2"/>
        <v>3.6760200955765224E-2</v>
      </c>
    </row>
    <row r="39" spans="2:8" x14ac:dyDescent="0.25">
      <c r="B39" t="str">
        <f>CNAE_CBO_Outras!A71</f>
        <v>OUTRAS ATIVIDADES RELACIONADAS COM A ATENCAO A SAUDE</v>
      </c>
      <c r="C39" s="4">
        <f>VLOOKUP($B39,CNAE_CBO_Outras!$A$41:$G$1126,5,0)</f>
        <v>0</v>
      </c>
      <c r="D39" s="14">
        <f t="shared" si="0"/>
        <v>0</v>
      </c>
      <c r="E39" s="4">
        <f>VLOOKUP($B39,CNAE_CBO_Outras!$A$41:$G$1126,6,0)</f>
        <v>3</v>
      </c>
      <c r="F39" s="14">
        <f t="shared" si="1"/>
        <v>5.5803571428571432E-2</v>
      </c>
      <c r="G39" s="4">
        <f>VLOOKUP($B39,CNAE_CBO_Outras!$A$41:$G$1126,7,0)</f>
        <v>3</v>
      </c>
      <c r="H39" s="14">
        <f t="shared" si="2"/>
        <v>3.6760200955765224E-2</v>
      </c>
    </row>
    <row r="40" spans="2:8" x14ac:dyDescent="0.25">
      <c r="B40" t="str">
        <f>CNAE_CBO_Outras!A72</f>
        <v>ATIVIDADES DE APOIO A EDUCACAO</v>
      </c>
      <c r="C40" s="4">
        <f>VLOOKUP($B40,CNAE_CBO_Outras!$A$41:$G$1126,5,0)</f>
        <v>1</v>
      </c>
      <c r="D40" s="14">
        <f t="shared" si="0"/>
        <v>3.5919540229885055E-2</v>
      </c>
      <c r="E40" s="4">
        <f>VLOOKUP($B40,CNAE_CBO_Outras!$A$41:$G$1126,6,0)</f>
        <v>2</v>
      </c>
      <c r="F40" s="14">
        <f t="shared" si="1"/>
        <v>3.7202380952380952E-2</v>
      </c>
      <c r="G40" s="4">
        <f>VLOOKUP($B40,CNAE_CBO_Outras!$A$41:$G$1126,7,0)</f>
        <v>3</v>
      </c>
      <c r="H40" s="14">
        <f t="shared" si="2"/>
        <v>3.6760200955765224E-2</v>
      </c>
    </row>
    <row r="41" spans="2:8" x14ac:dyDescent="0.25">
      <c r="B41" t="str">
        <f>CNAE_CBO_Outras!A73</f>
        <v>OUTRAS ATIVIDADES ASSOCIATIVAS, NAO ESPECIFICADAS ANTERIORMENTE</v>
      </c>
      <c r="C41" s="4">
        <f>VLOOKUP($B41,CNAE_CBO_Outras!$A$41:$G$1126,5,0)</f>
        <v>0</v>
      </c>
      <c r="D41" s="14">
        <f t="shared" si="0"/>
        <v>0</v>
      </c>
      <c r="E41" s="4">
        <f>VLOOKUP($B41,CNAE_CBO_Outras!$A$41:$G$1126,6,0)</f>
        <v>3</v>
      </c>
      <c r="F41" s="14">
        <f t="shared" si="1"/>
        <v>5.5803571428571432E-2</v>
      </c>
      <c r="G41" s="4">
        <f>VLOOKUP($B41,CNAE_CBO_Outras!$A$41:$G$1126,7,0)</f>
        <v>3</v>
      </c>
      <c r="H41" s="14">
        <f t="shared" si="2"/>
        <v>3.6760200955765224E-2</v>
      </c>
    </row>
    <row r="42" spans="2:8" x14ac:dyDescent="0.25">
      <c r="B42" t="str">
        <f>CNAE_CBO_Outras!A74</f>
        <v>FABRICACAO DE PNEUMATICOS E DE CAMARAS-DE-AR</v>
      </c>
      <c r="C42" s="4">
        <f>VLOOKUP($B42,CNAE_CBO_Outras!$A$41:$G$1126,5,0)</f>
        <v>2</v>
      </c>
      <c r="D42" s="14">
        <f t="shared" si="0"/>
        <v>7.183908045977011E-2</v>
      </c>
      <c r="E42" s="4">
        <f>VLOOKUP($B42,CNAE_CBO_Outras!$A$41:$G$1126,6,0)</f>
        <v>0</v>
      </c>
      <c r="F42" s="14">
        <f t="shared" si="1"/>
        <v>0</v>
      </c>
      <c r="G42" s="4">
        <f>VLOOKUP($B42,CNAE_CBO_Outras!$A$41:$G$1126,7,0)</f>
        <v>2</v>
      </c>
      <c r="H42" s="14">
        <f t="shared" si="2"/>
        <v>2.4506800637176817E-2</v>
      </c>
    </row>
    <row r="43" spans="2:8" x14ac:dyDescent="0.25">
      <c r="B43" t="str">
        <f>CNAE_CBO_Outras!A75</f>
        <v>COMERCIO ATACADISTA DE MERCADORIAS EM GERAL, COM PREDOMINANCIA DE INSUMOS AGROPECUARIOS</v>
      </c>
      <c r="C43" s="4">
        <f>VLOOKUP($B43,CNAE_CBO_Outras!$A$41:$G$1126,5,0)</f>
        <v>2</v>
      </c>
      <c r="D43" s="14">
        <f t="shared" si="0"/>
        <v>7.183908045977011E-2</v>
      </c>
      <c r="E43" s="4">
        <f>VLOOKUP($B43,CNAE_CBO_Outras!$A$41:$G$1126,6,0)</f>
        <v>0</v>
      </c>
      <c r="F43" s="14">
        <f t="shared" si="1"/>
        <v>0</v>
      </c>
      <c r="G43" s="4">
        <f>VLOOKUP($B43,CNAE_CBO_Outras!$A$41:$G$1126,7,0)</f>
        <v>2</v>
      </c>
      <c r="H43" s="14">
        <f t="shared" si="2"/>
        <v>2.4506800637176817E-2</v>
      </c>
    </row>
    <row r="44" spans="2:8" x14ac:dyDescent="0.25">
      <c r="B44" t="str">
        <f>CNAE_CBO_Outras!A76</f>
        <v>COMERCIO VAREJISTA DE MERCADORIAS EM GERAL, COM PREDOMINANCIA DE PRODUTOS ALIMENTICIOS - HIPERMERCAD</v>
      </c>
      <c r="C44" s="4">
        <f>VLOOKUP($B44,CNAE_CBO_Outras!$A$41:$G$1126,5,0)</f>
        <v>2</v>
      </c>
      <c r="D44" s="14">
        <f t="shared" si="0"/>
        <v>7.183908045977011E-2</v>
      </c>
      <c r="E44" s="4">
        <f>VLOOKUP($B44,CNAE_CBO_Outras!$A$41:$G$1126,6,0)</f>
        <v>0</v>
      </c>
      <c r="F44" s="14">
        <f t="shared" si="1"/>
        <v>0</v>
      </c>
      <c r="G44" s="4">
        <f>VLOOKUP($B44,CNAE_CBO_Outras!$A$41:$G$1126,7,0)</f>
        <v>2</v>
      </c>
      <c r="H44" s="14">
        <f t="shared" si="2"/>
        <v>2.4506800637176817E-2</v>
      </c>
    </row>
    <row r="45" spans="2:8" x14ac:dyDescent="0.25">
      <c r="B45" t="str">
        <f>CNAE_CBO_Outras!A77</f>
        <v>COMERCIO VAREJISTA DE ARTIGOS MEDICOS E ORTOPEDICOS</v>
      </c>
      <c r="C45" s="4">
        <f>VLOOKUP($B45,CNAE_CBO_Outras!$A$41:$G$1126,5,0)</f>
        <v>1</v>
      </c>
      <c r="D45" s="14">
        <f t="shared" si="0"/>
        <v>3.5919540229885055E-2</v>
      </c>
      <c r="E45" s="4">
        <f>VLOOKUP($B45,CNAE_CBO_Outras!$A$41:$G$1126,6,0)</f>
        <v>1</v>
      </c>
      <c r="F45" s="14">
        <f t="shared" si="1"/>
        <v>1.8601190476190476E-2</v>
      </c>
      <c r="G45" s="4">
        <f>VLOOKUP($B45,CNAE_CBO_Outras!$A$41:$G$1126,7,0)</f>
        <v>2</v>
      </c>
      <c r="H45" s="14">
        <f t="shared" si="2"/>
        <v>2.4506800637176817E-2</v>
      </c>
    </row>
    <row r="46" spans="2:8" x14ac:dyDescent="0.25">
      <c r="B46" t="str">
        <f>CNAE_CBO_Outras!A78</f>
        <v>COMERCIO AMBULANTE E OUTROS TIPOS DE COMERCIO VAREJISTA</v>
      </c>
      <c r="C46" s="4">
        <f>VLOOKUP($B46,CNAE_CBO_Outras!$A$41:$G$1126,5,0)</f>
        <v>2</v>
      </c>
      <c r="D46" s="14">
        <f t="shared" si="0"/>
        <v>7.183908045977011E-2</v>
      </c>
      <c r="E46" s="4">
        <f>VLOOKUP($B46,CNAE_CBO_Outras!$A$41:$G$1126,6,0)</f>
        <v>0</v>
      </c>
      <c r="F46" s="14">
        <f t="shared" si="1"/>
        <v>0</v>
      </c>
      <c r="G46" s="4">
        <f>VLOOKUP($B46,CNAE_CBO_Outras!$A$41:$G$1126,7,0)</f>
        <v>2</v>
      </c>
      <c r="H46" s="14">
        <f t="shared" si="2"/>
        <v>2.4506800637176817E-2</v>
      </c>
    </row>
    <row r="47" spans="2:8" x14ac:dyDescent="0.25">
      <c r="B47" t="str">
        <f>CNAE_CBO_Outras!A79</f>
        <v>TRANSPORTE RODOVIARIO COLETIVO DE PASSAGEIROS, COM ITINERARIO FIXO, MUNICIPAL E EM REGIAO METROPOLIT</v>
      </c>
      <c r="C47" s="4">
        <f>VLOOKUP($B47,CNAE_CBO_Outras!$A$41:$G$1126,5,0)</f>
        <v>2</v>
      </c>
      <c r="D47" s="14">
        <f t="shared" si="0"/>
        <v>7.183908045977011E-2</v>
      </c>
      <c r="E47" s="4">
        <f>VLOOKUP($B47,CNAE_CBO_Outras!$A$41:$G$1126,6,0)</f>
        <v>0</v>
      </c>
      <c r="F47" s="14">
        <f t="shared" si="1"/>
        <v>0</v>
      </c>
      <c r="G47" s="4">
        <f>VLOOKUP($B47,CNAE_CBO_Outras!$A$41:$G$1126,7,0)</f>
        <v>2</v>
      </c>
      <c r="H47" s="14">
        <f t="shared" si="2"/>
        <v>2.4506800637176817E-2</v>
      </c>
    </row>
    <row r="48" spans="2:8" x14ac:dyDescent="0.25">
      <c r="B48" t="str">
        <f>CNAE_CBO_Outras!A80</f>
        <v>COMERCIO ATACADISTA DE OUTROS PRODUTOS ALIMENTICIOS, NAO ESPECIFICADOS ANTERIORMENTE</v>
      </c>
      <c r="C48" s="4">
        <f>VLOOKUP($B48,CNAE_CBO_Outras!$A$41:$G$1126,5,0)</f>
        <v>2</v>
      </c>
      <c r="D48" s="14">
        <f t="shared" si="0"/>
        <v>7.183908045977011E-2</v>
      </c>
      <c r="E48" s="4">
        <f>VLOOKUP($B48,CNAE_CBO_Outras!$A$41:$G$1126,6,0)</f>
        <v>0</v>
      </c>
      <c r="F48" s="14">
        <f t="shared" si="1"/>
        <v>0</v>
      </c>
      <c r="G48" s="4">
        <f>VLOOKUP($B48,CNAE_CBO_Outras!$A$41:$G$1126,7,0)</f>
        <v>2</v>
      </c>
      <c r="H48" s="14">
        <f t="shared" si="2"/>
        <v>2.4506800637176817E-2</v>
      </c>
    </row>
    <row r="49" spans="2:8" x14ac:dyDescent="0.25">
      <c r="B49" t="str">
        <f>CNAE_CBO_Outras!A81</f>
        <v>COMERCIO VAREJISTA DE CALCADOS, ARTIGOS DE COURO E VIAGEM</v>
      </c>
      <c r="C49" s="4">
        <f>VLOOKUP($B49,CNAE_CBO_Outras!$A$41:$G$1126,5,0)</f>
        <v>0</v>
      </c>
      <c r="D49" s="14">
        <f t="shared" si="0"/>
        <v>0</v>
      </c>
      <c r="E49" s="4">
        <f>VLOOKUP($B49,CNAE_CBO_Outras!$A$41:$G$1126,6,0)</f>
        <v>2</v>
      </c>
      <c r="F49" s="14">
        <f t="shared" si="1"/>
        <v>3.7202380952380952E-2</v>
      </c>
      <c r="G49" s="4">
        <f>VLOOKUP($B49,CNAE_CBO_Outras!$A$41:$G$1126,7,0)</f>
        <v>2</v>
      </c>
      <c r="H49" s="14">
        <f t="shared" si="2"/>
        <v>2.4506800637176817E-2</v>
      </c>
    </row>
    <row r="50" spans="2:8" x14ac:dyDescent="0.25">
      <c r="B50" t="str">
        <f>CNAE_CBO_Outras!A82</f>
        <v>LANCHONETES E SIMILARES</v>
      </c>
      <c r="C50" s="4">
        <f>VLOOKUP($B50,CNAE_CBO_Outras!$A$41:$G$1126,5,0)</f>
        <v>1</v>
      </c>
      <c r="D50" s="14">
        <f t="shared" si="0"/>
        <v>3.5919540229885055E-2</v>
      </c>
      <c r="E50" s="4">
        <f>VLOOKUP($B50,CNAE_CBO_Outras!$A$41:$G$1126,6,0)</f>
        <v>1</v>
      </c>
      <c r="F50" s="14">
        <f t="shared" si="1"/>
        <v>1.8601190476190476E-2</v>
      </c>
      <c r="G50" s="4">
        <f>VLOOKUP($B50,CNAE_CBO_Outras!$A$41:$G$1126,7,0)</f>
        <v>2</v>
      </c>
      <c r="H50" s="14">
        <f t="shared" si="2"/>
        <v>2.4506800637176817E-2</v>
      </c>
    </row>
    <row r="51" spans="2:8" x14ac:dyDescent="0.25">
      <c r="B51" t="str">
        <f>CNAE_CBO_Outras!A83</f>
        <v>BANCOS MULTIPLOS, COM CARTEIRA COMERCIAL</v>
      </c>
      <c r="C51" s="4">
        <f>VLOOKUP($B51,CNAE_CBO_Outras!$A$41:$G$1126,5,0)</f>
        <v>1</v>
      </c>
      <c r="D51" s="14">
        <f t="shared" si="0"/>
        <v>3.5919540229885055E-2</v>
      </c>
      <c r="E51" s="4">
        <f>VLOOKUP($B51,CNAE_CBO_Outras!$A$41:$G$1126,6,0)</f>
        <v>1</v>
      </c>
      <c r="F51" s="14">
        <f t="shared" si="1"/>
        <v>1.8601190476190476E-2</v>
      </c>
      <c r="G51" s="4">
        <f>VLOOKUP($B51,CNAE_CBO_Outras!$A$41:$G$1126,7,0)</f>
        <v>2</v>
      </c>
      <c r="H51" s="14">
        <f t="shared" si="2"/>
        <v>2.4506800637176817E-2</v>
      </c>
    </row>
    <row r="52" spans="2:8" x14ac:dyDescent="0.25">
      <c r="B52" t="str">
        <f>CNAE_CBO_Outras!A84</f>
        <v>ATIVIDADES AUXILIARES DOS SEGUROS, DA PREVIDENCIA COMPLEMENTAR E DOS PLANOS DE SAUDE NAO ESPECIFICAD</v>
      </c>
      <c r="C52" s="4">
        <f>VLOOKUP($B52,CNAE_CBO_Outras!$A$41:$G$1126,5,0)</f>
        <v>0</v>
      </c>
      <c r="D52" s="14">
        <f t="shared" si="0"/>
        <v>0</v>
      </c>
      <c r="E52" s="4">
        <f>VLOOKUP($B52,CNAE_CBO_Outras!$A$41:$G$1126,6,0)</f>
        <v>2</v>
      </c>
      <c r="F52" s="14">
        <f t="shared" si="1"/>
        <v>3.7202380952380952E-2</v>
      </c>
      <c r="G52" s="4">
        <f>VLOOKUP($B52,CNAE_CBO_Outras!$A$41:$G$1126,7,0)</f>
        <v>2</v>
      </c>
      <c r="H52" s="14">
        <f t="shared" si="2"/>
        <v>2.4506800637176817E-2</v>
      </c>
    </row>
    <row r="53" spans="2:8" x14ac:dyDescent="0.25">
      <c r="B53" t="str">
        <f>CNAE_CBO_Outras!A85</f>
        <v>SEDES DE EMPRESAS E UNIDADES ADMINISTRATIVAS LOCAIS</v>
      </c>
      <c r="C53" s="4">
        <f>VLOOKUP($B53,CNAE_CBO_Outras!$A$41:$G$1126,5,0)</f>
        <v>2</v>
      </c>
      <c r="D53" s="14">
        <f t="shared" si="0"/>
        <v>7.183908045977011E-2</v>
      </c>
      <c r="E53" s="4">
        <f>VLOOKUP($B53,CNAE_CBO_Outras!$A$41:$G$1126,6,0)</f>
        <v>0</v>
      </c>
      <c r="F53" s="14">
        <f t="shared" si="1"/>
        <v>0</v>
      </c>
      <c r="G53" s="4">
        <f>VLOOKUP($B53,CNAE_CBO_Outras!$A$41:$G$1126,7,0)</f>
        <v>2</v>
      </c>
      <c r="H53" s="14">
        <f t="shared" si="2"/>
        <v>2.4506800637176817E-2</v>
      </c>
    </row>
    <row r="54" spans="2:8" x14ac:dyDescent="0.25">
      <c r="B54" t="str">
        <f>CNAE_CBO_Outras!A86</f>
        <v>JUSTICA</v>
      </c>
      <c r="C54" s="4">
        <f>VLOOKUP($B54,CNAE_CBO_Outras!$A$41:$G$1126,5,0)</f>
        <v>0</v>
      </c>
      <c r="D54" s="14">
        <f t="shared" si="0"/>
        <v>0</v>
      </c>
      <c r="E54" s="4">
        <f>VLOOKUP($B54,CNAE_CBO_Outras!$A$41:$G$1126,6,0)</f>
        <v>2</v>
      </c>
      <c r="F54" s="14">
        <f t="shared" si="1"/>
        <v>3.7202380952380952E-2</v>
      </c>
      <c r="G54" s="4">
        <f>VLOOKUP($B54,CNAE_CBO_Outras!$A$41:$G$1126,7,0)</f>
        <v>2</v>
      </c>
      <c r="H54" s="14">
        <f t="shared" si="2"/>
        <v>2.4506800637176817E-2</v>
      </c>
    </row>
    <row r="55" spans="2:8" x14ac:dyDescent="0.25">
      <c r="B55" t="str">
        <f>CNAE_CBO_Outras!A87</f>
        <v>SERVICOS COMBINADOS DE ESCRITORIO E APOIO ADMINISTRATIVO</v>
      </c>
      <c r="C55" s="4">
        <f>VLOOKUP($B55,CNAE_CBO_Outras!$A$41:$G$1126,5,0)</f>
        <v>1</v>
      </c>
      <c r="D55" s="14">
        <f t="shared" si="0"/>
        <v>3.5919540229885055E-2</v>
      </c>
      <c r="E55" s="4">
        <f>VLOOKUP($B55,CNAE_CBO_Outras!$A$41:$G$1126,6,0)</f>
        <v>1</v>
      </c>
      <c r="F55" s="14">
        <f t="shared" si="1"/>
        <v>1.8601190476190476E-2</v>
      </c>
      <c r="G55" s="4">
        <f>VLOOKUP($B55,CNAE_CBO_Outras!$A$41:$G$1126,7,0)</f>
        <v>2</v>
      </c>
      <c r="H55" s="14">
        <f t="shared" si="2"/>
        <v>2.4506800637176817E-2</v>
      </c>
    </row>
    <row r="56" spans="2:8" x14ac:dyDescent="0.25">
      <c r="B56" t="str">
        <f>CNAE_CBO_Outras!A88</f>
        <v>ATIVIDADES DE FORNECIMENTO DE INFRA-ESTRUTURA DE APOIO E ASSISTENCIA A PACIENTE NO DOMICILIO</v>
      </c>
      <c r="C56" s="4">
        <f>VLOOKUP($B56,CNAE_CBO_Outras!$A$41:$G$1126,5,0)</f>
        <v>0</v>
      </c>
      <c r="D56" s="14">
        <f t="shared" si="0"/>
        <v>0</v>
      </c>
      <c r="E56" s="4">
        <f>VLOOKUP($B56,CNAE_CBO_Outras!$A$41:$G$1126,6,0)</f>
        <v>2</v>
      </c>
      <c r="F56" s="14">
        <f t="shared" si="1"/>
        <v>3.7202380952380952E-2</v>
      </c>
      <c r="G56" s="4">
        <f>VLOOKUP($B56,CNAE_CBO_Outras!$A$41:$G$1126,7,0)</f>
        <v>2</v>
      </c>
      <c r="H56" s="14">
        <f t="shared" si="2"/>
        <v>2.4506800637176817E-2</v>
      </c>
    </row>
    <row r="57" spans="2:8" x14ac:dyDescent="0.25">
      <c r="B57" t="str">
        <f>CNAE_CBO_Outras!A89</f>
        <v>ATIVIDADES DE ASSOCIACOES DE DEFESA DE DIREITOS SOCIAIS</v>
      </c>
      <c r="C57" s="4">
        <f>VLOOKUP($B57,CNAE_CBO_Outras!$A$41:$G$1126,5,0)</f>
        <v>0</v>
      </c>
      <c r="D57" s="14">
        <f t="shared" si="0"/>
        <v>0</v>
      </c>
      <c r="E57" s="4">
        <f>VLOOKUP($B57,CNAE_CBO_Outras!$A$41:$G$1126,6,0)</f>
        <v>2</v>
      </c>
      <c r="F57" s="14">
        <f t="shared" si="1"/>
        <v>3.7202380952380952E-2</v>
      </c>
      <c r="G57" s="4">
        <f>VLOOKUP($B57,CNAE_CBO_Outras!$A$41:$G$1126,7,0)</f>
        <v>2</v>
      </c>
      <c r="H57" s="14">
        <f t="shared" si="2"/>
        <v>2.4506800637176817E-2</v>
      </c>
    </row>
    <row r="58" spans="2:8" x14ac:dyDescent="0.25">
      <c r="B58" t="str">
        <f>CNAE_CBO_Outras!A90</f>
        <v>CRIACAO DE AVES</v>
      </c>
      <c r="C58" s="4">
        <f>VLOOKUP($B58,CNAE_CBO_Outras!$A$41:$G$1126,5,0)</f>
        <v>1</v>
      </c>
      <c r="D58" s="14">
        <f t="shared" si="0"/>
        <v>3.5919540229885055E-2</v>
      </c>
      <c r="E58" s="4">
        <f>VLOOKUP($B58,CNAE_CBO_Outras!$A$41:$G$1126,6,0)</f>
        <v>0</v>
      </c>
      <c r="F58" s="14">
        <f t="shared" si="1"/>
        <v>0</v>
      </c>
      <c r="G58" s="4">
        <f>VLOOKUP($B58,CNAE_CBO_Outras!$A$41:$G$1126,7,0)</f>
        <v>1</v>
      </c>
      <c r="H58" s="14">
        <f t="shared" si="2"/>
        <v>1.2253400318588408E-2</v>
      </c>
    </row>
    <row r="59" spans="2:8" x14ac:dyDescent="0.25">
      <c r="B59" t="str">
        <f>CNAE_CBO_Outras!A91</f>
        <v>ATIVIDADES DE APOIO A EXTRACAO DE PETROLEO E GAS NATURAL</v>
      </c>
      <c r="C59" s="4">
        <f>VLOOKUP($B59,CNAE_CBO_Outras!$A$41:$G$1126,5,0)</f>
        <v>1</v>
      </c>
      <c r="D59" s="14">
        <f t="shared" si="0"/>
        <v>3.5919540229885055E-2</v>
      </c>
      <c r="E59" s="4">
        <f>VLOOKUP($B59,CNAE_CBO_Outras!$A$41:$G$1126,6,0)</f>
        <v>0</v>
      </c>
      <c r="F59" s="14">
        <f t="shared" si="1"/>
        <v>0</v>
      </c>
      <c r="G59" s="4">
        <f>VLOOKUP($B59,CNAE_CBO_Outras!$A$41:$G$1126,7,0)</f>
        <v>1</v>
      </c>
      <c r="H59" s="14">
        <f t="shared" si="2"/>
        <v>1.2253400318588408E-2</v>
      </c>
    </row>
    <row r="60" spans="2:8" x14ac:dyDescent="0.25">
      <c r="B60" t="str">
        <f>CNAE_CBO_Outras!A92</f>
        <v>FABRICACAO DE ALIMENTOS E PRATOS PRONTOS</v>
      </c>
      <c r="C60" s="4">
        <f>VLOOKUP($B60,CNAE_CBO_Outras!$A$41:$G$1126,5,0)</f>
        <v>1</v>
      </c>
      <c r="D60" s="14">
        <f t="shared" si="0"/>
        <v>3.5919540229885055E-2</v>
      </c>
      <c r="E60" s="4">
        <f>VLOOKUP($B60,CNAE_CBO_Outras!$A$41:$G$1126,6,0)</f>
        <v>0</v>
      </c>
      <c r="F60" s="14">
        <f t="shared" si="1"/>
        <v>0</v>
      </c>
      <c r="G60" s="4">
        <f>VLOOKUP($B60,CNAE_CBO_Outras!$A$41:$G$1126,7,0)</f>
        <v>1</v>
      </c>
      <c r="H60" s="14">
        <f t="shared" si="2"/>
        <v>1.2253400318588408E-2</v>
      </c>
    </row>
    <row r="61" spans="2:8" x14ac:dyDescent="0.25">
      <c r="B61" t="str">
        <f>CNAE_CBO_Outras!A93</f>
        <v>MOAGEM DE TRIGO E FABRICACAO DE DERIVADOS</v>
      </c>
      <c r="C61" s="4">
        <f>VLOOKUP($B61,CNAE_CBO_Outras!$A$41:$G$1126,5,0)</f>
        <v>1</v>
      </c>
      <c r="D61" s="14">
        <f t="shared" si="0"/>
        <v>3.5919540229885055E-2</v>
      </c>
      <c r="E61" s="4">
        <f>VLOOKUP($B61,CNAE_CBO_Outras!$A$41:$G$1126,6,0)</f>
        <v>0</v>
      </c>
      <c r="F61" s="14">
        <f t="shared" si="1"/>
        <v>0</v>
      </c>
      <c r="G61" s="4">
        <f>VLOOKUP($B61,CNAE_CBO_Outras!$A$41:$G$1126,7,0)</f>
        <v>1</v>
      </c>
      <c r="H61" s="14">
        <f t="shared" si="2"/>
        <v>1.2253400318588408E-2</v>
      </c>
    </row>
    <row r="62" spans="2:8" x14ac:dyDescent="0.25">
      <c r="B62" t="str">
        <f>CNAE_CBO_Outras!A94</f>
        <v>USINAS DE ACUCAR</v>
      </c>
      <c r="C62" s="4">
        <f>VLOOKUP($B62,CNAE_CBO_Outras!$A$41:$G$1126,5,0)</f>
        <v>0</v>
      </c>
      <c r="D62" s="14">
        <f t="shared" si="0"/>
        <v>0</v>
      </c>
      <c r="E62" s="4">
        <f>VLOOKUP($B62,CNAE_CBO_Outras!$A$41:$G$1126,6,0)</f>
        <v>1</v>
      </c>
      <c r="F62" s="14">
        <f t="shared" si="1"/>
        <v>1.8601190476190476E-2</v>
      </c>
      <c r="G62" s="4">
        <f>VLOOKUP($B62,CNAE_CBO_Outras!$A$41:$G$1126,7,0)</f>
        <v>1</v>
      </c>
      <c r="H62" s="14">
        <f t="shared" si="2"/>
        <v>1.2253400318588408E-2</v>
      </c>
    </row>
    <row r="63" spans="2:8" x14ac:dyDescent="0.25">
      <c r="B63" t="str">
        <f>CNAE_CBO_Outras!A95</f>
        <v>FABRICACAO DE CHAPAS E DE EMBALAGENS DE PAPELAO ONDULADO</v>
      </c>
      <c r="C63" s="4">
        <f>VLOOKUP($B63,CNAE_CBO_Outras!$A$41:$G$1126,5,0)</f>
        <v>1</v>
      </c>
      <c r="D63" s="14">
        <f t="shared" si="0"/>
        <v>3.5919540229885055E-2</v>
      </c>
      <c r="E63" s="4">
        <f>VLOOKUP($B63,CNAE_CBO_Outras!$A$41:$G$1126,6,0)</f>
        <v>0</v>
      </c>
      <c r="F63" s="14">
        <f t="shared" si="1"/>
        <v>0</v>
      </c>
      <c r="G63" s="4">
        <f>VLOOKUP($B63,CNAE_CBO_Outras!$A$41:$G$1126,7,0)</f>
        <v>1</v>
      </c>
      <c r="H63" s="14">
        <f t="shared" si="2"/>
        <v>1.2253400318588408E-2</v>
      </c>
    </row>
    <row r="64" spans="2:8" x14ac:dyDescent="0.25">
      <c r="B64" t="str">
        <f>CNAE_CBO_Outras!A96</f>
        <v>SERVICOS DE PRE-IMPRESSAO</v>
      </c>
      <c r="C64" s="4">
        <f>VLOOKUP($B64,CNAE_CBO_Outras!$A$41:$G$1126,5,0)</f>
        <v>1</v>
      </c>
      <c r="D64" s="14">
        <f t="shared" si="0"/>
        <v>3.5919540229885055E-2</v>
      </c>
      <c r="E64" s="4">
        <f>VLOOKUP($B64,CNAE_CBO_Outras!$A$41:$G$1126,6,0)</f>
        <v>0</v>
      </c>
      <c r="F64" s="14">
        <f t="shared" si="1"/>
        <v>0</v>
      </c>
      <c r="G64" s="4">
        <f>VLOOKUP($B64,CNAE_CBO_Outras!$A$41:$G$1126,7,0)</f>
        <v>1</v>
      </c>
      <c r="H64" s="14">
        <f t="shared" si="2"/>
        <v>1.2253400318588408E-2</v>
      </c>
    </row>
    <row r="65" spans="2:8" x14ac:dyDescent="0.25">
      <c r="B65" t="str">
        <f>CNAE_CBO_Outras!A97</f>
        <v>FABRICACAO DE CALCADOS DE COURO</v>
      </c>
      <c r="C65" s="4">
        <f>VLOOKUP($B65,CNAE_CBO_Outras!$A$41:$G$1126,5,0)</f>
        <v>1</v>
      </c>
      <c r="D65" s="14">
        <f t="shared" si="0"/>
        <v>3.5919540229885055E-2</v>
      </c>
      <c r="E65" s="4">
        <f>VLOOKUP($B65,CNAE_CBO_Outras!$A$41:$G$1126,6,0)</f>
        <v>0</v>
      </c>
      <c r="F65" s="14">
        <f t="shared" si="1"/>
        <v>0</v>
      </c>
      <c r="G65" s="4">
        <f>VLOOKUP($B65,CNAE_CBO_Outras!$A$41:$G$1126,7,0)</f>
        <v>1</v>
      </c>
      <c r="H65" s="14">
        <f t="shared" si="2"/>
        <v>1.2253400318588408E-2</v>
      </c>
    </row>
    <row r="66" spans="2:8" x14ac:dyDescent="0.25">
      <c r="B66" t="str">
        <f>CNAE_CBO_Outras!A98</f>
        <v>FABRICACAO DE CALCADOS DE OUTROS MATERIAIS</v>
      </c>
      <c r="C66" s="4">
        <f>VLOOKUP($B66,CNAE_CBO_Outras!$A$41:$G$1126,5,0)</f>
        <v>0</v>
      </c>
      <c r="D66" s="14">
        <f t="shared" si="0"/>
        <v>0</v>
      </c>
      <c r="E66" s="4">
        <f>VLOOKUP($B66,CNAE_CBO_Outras!$A$41:$G$1126,6,0)</f>
        <v>1</v>
      </c>
      <c r="F66" s="14">
        <f t="shared" si="1"/>
        <v>1.8601190476190476E-2</v>
      </c>
      <c r="G66" s="4">
        <f>VLOOKUP($B66,CNAE_CBO_Outras!$A$41:$G$1126,7,0)</f>
        <v>1</v>
      </c>
      <c r="H66" s="14">
        <f t="shared" si="2"/>
        <v>1.2253400318588408E-2</v>
      </c>
    </row>
    <row r="67" spans="2:8" x14ac:dyDescent="0.25">
      <c r="B67" t="str">
        <f>CNAE_CBO_Outras!A99</f>
        <v>FABRICACAO DE SABOES E DETERGENTES SINTETICOS</v>
      </c>
      <c r="C67" s="4">
        <f>VLOOKUP($B67,CNAE_CBO_Outras!$A$41:$G$1126,5,0)</f>
        <v>1</v>
      </c>
      <c r="D67" s="14">
        <f t="shared" si="0"/>
        <v>3.5919540229885055E-2</v>
      </c>
      <c r="E67" s="4">
        <f>VLOOKUP($B67,CNAE_CBO_Outras!$A$41:$G$1126,6,0)</f>
        <v>0</v>
      </c>
      <c r="F67" s="14">
        <f t="shared" si="1"/>
        <v>0</v>
      </c>
      <c r="G67" s="4">
        <f>VLOOKUP($B67,CNAE_CBO_Outras!$A$41:$G$1126,7,0)</f>
        <v>1</v>
      </c>
      <c r="H67" s="14">
        <f t="shared" si="2"/>
        <v>1.2253400318588408E-2</v>
      </c>
    </row>
    <row r="68" spans="2:8" x14ac:dyDescent="0.25">
      <c r="B68" t="str">
        <f>CNAE_CBO_Outras!A100</f>
        <v>FABRICACAO DE CHAPAS, FILMES, PAPEIS E OUTROS MATERIAIS E PRODUTOS QUIMICOS PARA FOTOGRAFIA</v>
      </c>
      <c r="C68" s="4">
        <f>VLOOKUP($B68,CNAE_CBO_Outras!$A$41:$G$1126,5,0)</f>
        <v>1</v>
      </c>
      <c r="D68" s="14">
        <f t="shared" si="0"/>
        <v>3.5919540229885055E-2</v>
      </c>
      <c r="E68" s="4">
        <f>VLOOKUP($B68,CNAE_CBO_Outras!$A$41:$G$1126,6,0)</f>
        <v>0</v>
      </c>
      <c r="F68" s="14">
        <f t="shared" si="1"/>
        <v>0</v>
      </c>
      <c r="G68" s="4">
        <f>VLOOKUP($B68,CNAE_CBO_Outras!$A$41:$G$1126,7,0)</f>
        <v>1</v>
      </c>
      <c r="H68" s="14">
        <f t="shared" si="2"/>
        <v>1.2253400318588408E-2</v>
      </c>
    </row>
    <row r="69" spans="2:8" x14ac:dyDescent="0.25">
      <c r="B69" t="str">
        <f>CNAE_CBO_Outras!A101</f>
        <v>INCORPORACAO DE EMPREENDIMENTOS IMOBILIARIOS</v>
      </c>
      <c r="C69" s="4">
        <f>VLOOKUP($B69,CNAE_CBO_Outras!$A$41:$G$1126,5,0)</f>
        <v>1</v>
      </c>
      <c r="D69" s="14">
        <f t="shared" si="0"/>
        <v>3.5919540229885055E-2</v>
      </c>
      <c r="E69" s="4">
        <f>VLOOKUP($B69,CNAE_CBO_Outras!$A$41:$G$1126,6,0)</f>
        <v>0</v>
      </c>
      <c r="F69" s="14">
        <f t="shared" si="1"/>
        <v>0</v>
      </c>
      <c r="G69" s="4">
        <f>VLOOKUP($B69,CNAE_CBO_Outras!$A$41:$G$1126,7,0)</f>
        <v>1</v>
      </c>
      <c r="H69" s="14">
        <f t="shared" si="2"/>
        <v>1.2253400318588408E-2</v>
      </c>
    </row>
    <row r="70" spans="2:8" x14ac:dyDescent="0.25">
      <c r="B70" t="str">
        <f>CNAE_CBO_Outras!A102</f>
        <v>OBRAS PORTUARIAS, MARITIMAS E FLUVIAIS</v>
      </c>
      <c r="C70" s="4">
        <f>VLOOKUP($B70,CNAE_CBO_Outras!$A$41:$G$1126,5,0)</f>
        <v>1</v>
      </c>
      <c r="D70" s="14">
        <f t="shared" si="0"/>
        <v>3.5919540229885055E-2</v>
      </c>
      <c r="E70" s="4">
        <f>VLOOKUP($B70,CNAE_CBO_Outras!$A$41:$G$1126,6,0)</f>
        <v>0</v>
      </c>
      <c r="F70" s="14">
        <f t="shared" si="1"/>
        <v>0</v>
      </c>
      <c r="G70" s="4">
        <f>VLOOKUP($B70,CNAE_CBO_Outras!$A$41:$G$1126,7,0)</f>
        <v>1</v>
      </c>
      <c r="H70" s="14">
        <f t="shared" si="2"/>
        <v>1.2253400318588408E-2</v>
      </c>
    </row>
    <row r="71" spans="2:8" x14ac:dyDescent="0.25">
      <c r="B71" t="str">
        <f>CNAE_CBO_Outras!A103</f>
        <v>COMERCIO DE PECAS E ACESSORIOS PARA VEICULOS AUTOMOTORES</v>
      </c>
      <c r="C71" s="4">
        <f>VLOOKUP($B71,CNAE_CBO_Outras!$A$41:$G$1126,5,0)</f>
        <v>1</v>
      </c>
      <c r="D71" s="14">
        <f t="shared" si="0"/>
        <v>3.5919540229885055E-2</v>
      </c>
      <c r="E71" s="4">
        <f>VLOOKUP($B71,CNAE_CBO_Outras!$A$41:$G$1126,6,0)</f>
        <v>0</v>
      </c>
      <c r="F71" s="14">
        <f t="shared" si="1"/>
        <v>0</v>
      </c>
      <c r="G71" s="4">
        <f>VLOOKUP($B71,CNAE_CBO_Outras!$A$41:$G$1126,7,0)</f>
        <v>1</v>
      </c>
      <c r="H71" s="14">
        <f t="shared" si="2"/>
        <v>1.2253400318588408E-2</v>
      </c>
    </row>
    <row r="72" spans="2:8" x14ac:dyDescent="0.25">
      <c r="B72" t="str">
        <f>CNAE_CBO_Outras!A104</f>
        <v>OBRAS DE ACABAMENTO</v>
      </c>
      <c r="C72" s="4">
        <f>VLOOKUP($B72,CNAE_CBO_Outras!$A$41:$G$1126,5,0)</f>
        <v>1</v>
      </c>
      <c r="D72" s="14">
        <f t="shared" si="0"/>
        <v>3.5919540229885055E-2</v>
      </c>
      <c r="E72" s="4">
        <f>VLOOKUP($B72,CNAE_CBO_Outras!$A$41:$G$1126,6,0)</f>
        <v>0</v>
      </c>
      <c r="F72" s="14">
        <f t="shared" si="1"/>
        <v>0</v>
      </c>
      <c r="G72" s="4">
        <f>VLOOKUP($B72,CNAE_CBO_Outras!$A$41:$G$1126,7,0)</f>
        <v>1</v>
      </c>
      <c r="H72" s="14">
        <f t="shared" si="2"/>
        <v>1.2253400318588408E-2</v>
      </c>
    </row>
    <row r="73" spans="2:8" x14ac:dyDescent="0.25">
      <c r="B73" t="str">
        <f>CNAE_CBO_Outras!A105</f>
        <v>COMERCIO ATACADISTA DE CARNES, PRODUTOS DA CARNE E PESCADO</v>
      </c>
      <c r="C73" s="4">
        <f>VLOOKUP($B73,CNAE_CBO_Outras!$A$41:$G$1126,5,0)</f>
        <v>1</v>
      </c>
      <c r="D73" s="14">
        <f t="shared" si="0"/>
        <v>3.5919540229885055E-2</v>
      </c>
      <c r="E73" s="4">
        <f>VLOOKUP($B73,CNAE_CBO_Outras!$A$41:$G$1126,6,0)</f>
        <v>0</v>
      </c>
      <c r="F73" s="14">
        <f t="shared" si="1"/>
        <v>0</v>
      </c>
      <c r="G73" s="4">
        <f>VLOOKUP($B73,CNAE_CBO_Outras!$A$41:$G$1126,7,0)</f>
        <v>1</v>
      </c>
      <c r="H73" s="14">
        <f t="shared" si="2"/>
        <v>1.2253400318588408E-2</v>
      </c>
    </row>
    <row r="74" spans="2:8" x14ac:dyDescent="0.25">
      <c r="B74" t="str">
        <f>CNAE_CBO_Outras!A106</f>
        <v>COMERCIO ATACADISTA DE PRODUTOS FARMACEUTICOS PARA USO HUMANO E VETERINARIO</v>
      </c>
      <c r="C74" s="4">
        <f>VLOOKUP($B74,CNAE_CBO_Outras!$A$41:$G$1126,5,0)</f>
        <v>0</v>
      </c>
      <c r="D74" s="14">
        <f t="shared" si="0"/>
        <v>0</v>
      </c>
      <c r="E74" s="4">
        <f>VLOOKUP($B74,CNAE_CBO_Outras!$A$41:$G$1126,6,0)</f>
        <v>1</v>
      </c>
      <c r="F74" s="14">
        <f t="shared" si="1"/>
        <v>1.8601190476190476E-2</v>
      </c>
      <c r="G74" s="4">
        <f>VLOOKUP($B74,CNAE_CBO_Outras!$A$41:$G$1126,7,0)</f>
        <v>1</v>
      </c>
      <c r="H74" s="14">
        <f t="shared" si="2"/>
        <v>1.2253400318588408E-2</v>
      </c>
    </row>
    <row r="75" spans="2:8" x14ac:dyDescent="0.25">
      <c r="B75" t="str">
        <f>CNAE_CBO_Outras!A107</f>
        <v>COMERCIO ATACADISTA DE COMPONENTES ELETRONICOS E EQUIPAMENTOS DE TELEFONIA E COMUNICACAO</v>
      </c>
      <c r="C75" s="4">
        <f>VLOOKUP($B75,CNAE_CBO_Outras!$A$41:$G$1126,5,0)</f>
        <v>0</v>
      </c>
      <c r="D75" s="14">
        <f t="shared" ref="D75:D137" si="3">C75*100/$C$137</f>
        <v>0</v>
      </c>
      <c r="E75" s="4">
        <f>VLOOKUP($B75,CNAE_CBO_Outras!$A$41:$G$1126,6,0)</f>
        <v>1</v>
      </c>
      <c r="F75" s="14">
        <f t="shared" ref="F75:F137" si="4">E75*100/$E$137</f>
        <v>1.8601190476190476E-2</v>
      </c>
      <c r="G75" s="4">
        <f>VLOOKUP($B75,CNAE_CBO_Outras!$A$41:$G$1126,7,0)</f>
        <v>1</v>
      </c>
      <c r="H75" s="14">
        <f t="shared" ref="H75:H137" si="5">G75*100/$G$137</f>
        <v>1.2253400318588408E-2</v>
      </c>
    </row>
    <row r="76" spans="2:8" x14ac:dyDescent="0.25">
      <c r="B76" t="str">
        <f>CNAE_CBO_Outras!A108</f>
        <v>COMERCIO ATACADISTA DE MAQUINAS E EQUIPAMENTOS PARA USO INDUSTRIAL, PARTES E PECAS</v>
      </c>
      <c r="C76" s="4">
        <f>VLOOKUP($B76,CNAE_CBO_Outras!$A$41:$G$1126,5,0)</f>
        <v>1</v>
      </c>
      <c r="D76" s="14">
        <f t="shared" si="3"/>
        <v>3.5919540229885055E-2</v>
      </c>
      <c r="E76" s="4">
        <f>VLOOKUP($B76,CNAE_CBO_Outras!$A$41:$G$1126,6,0)</f>
        <v>0</v>
      </c>
      <c r="F76" s="14">
        <f t="shared" si="4"/>
        <v>0</v>
      </c>
      <c r="G76" s="4">
        <f>VLOOKUP($B76,CNAE_CBO_Outras!$A$41:$G$1126,7,0)</f>
        <v>1</v>
      </c>
      <c r="H76" s="14">
        <f t="shared" si="5"/>
        <v>1.2253400318588408E-2</v>
      </c>
    </row>
    <row r="77" spans="2:8" x14ac:dyDescent="0.25">
      <c r="B77" t="str">
        <f>CNAE_CBO_Outras!A109</f>
        <v>COMERCIO ATACADISTA DE FERRAGENS E FERRAMENTAS</v>
      </c>
      <c r="C77" s="4">
        <f>VLOOKUP($B77,CNAE_CBO_Outras!$A$41:$G$1126,5,0)</f>
        <v>1</v>
      </c>
      <c r="D77" s="14">
        <f t="shared" si="3"/>
        <v>3.5919540229885055E-2</v>
      </c>
      <c r="E77" s="4">
        <f>VLOOKUP($B77,CNAE_CBO_Outras!$A$41:$G$1126,6,0)</f>
        <v>0</v>
      </c>
      <c r="F77" s="14">
        <f t="shared" si="4"/>
        <v>0</v>
      </c>
      <c r="G77" s="4">
        <f>VLOOKUP($B77,CNAE_CBO_Outras!$A$41:$G$1126,7,0)</f>
        <v>1</v>
      </c>
      <c r="H77" s="14">
        <f t="shared" si="5"/>
        <v>1.2253400318588408E-2</v>
      </c>
    </row>
    <row r="78" spans="2:8" x14ac:dyDescent="0.25">
      <c r="B78" t="str">
        <f>CNAE_CBO_Outras!A110</f>
        <v>COMERCIO VAREJISTA DE TINTAS E MATERIAIS PARA PINTURA</v>
      </c>
      <c r="C78" s="4">
        <f>VLOOKUP($B78,CNAE_CBO_Outras!$A$41:$G$1126,5,0)</f>
        <v>1</v>
      </c>
      <c r="D78" s="14">
        <f t="shared" si="3"/>
        <v>3.5919540229885055E-2</v>
      </c>
      <c r="E78" s="4">
        <f>VLOOKUP($B78,CNAE_CBO_Outras!$A$41:$G$1126,6,0)</f>
        <v>0</v>
      </c>
      <c r="F78" s="14">
        <f t="shared" si="4"/>
        <v>0</v>
      </c>
      <c r="G78" s="4">
        <f>VLOOKUP($B78,CNAE_CBO_Outras!$A$41:$G$1126,7,0)</f>
        <v>1</v>
      </c>
      <c r="H78" s="14">
        <f t="shared" si="5"/>
        <v>1.2253400318588408E-2</v>
      </c>
    </row>
    <row r="79" spans="2:8" x14ac:dyDescent="0.25">
      <c r="B79" t="str">
        <f>CNAE_CBO_Outras!A111</f>
        <v>COMERCIO VAREJISTA DE FERRAGENS, MADEIRA E MATERIAIS DE CONSTRUCAO</v>
      </c>
      <c r="C79" s="4">
        <f>VLOOKUP($B79,CNAE_CBO_Outras!$A$41:$G$1126,5,0)</f>
        <v>0</v>
      </c>
      <c r="D79" s="14">
        <f t="shared" si="3"/>
        <v>0</v>
      </c>
      <c r="E79" s="4">
        <f>VLOOKUP($B79,CNAE_CBO_Outras!$A$41:$G$1126,6,0)</f>
        <v>1</v>
      </c>
      <c r="F79" s="14">
        <f t="shared" si="4"/>
        <v>1.8601190476190476E-2</v>
      </c>
      <c r="G79" s="4">
        <f>VLOOKUP($B79,CNAE_CBO_Outras!$A$41:$G$1126,7,0)</f>
        <v>1</v>
      </c>
      <c r="H79" s="14">
        <f t="shared" si="5"/>
        <v>1.2253400318588408E-2</v>
      </c>
    </row>
    <row r="80" spans="2:8" x14ac:dyDescent="0.25">
      <c r="B80" t="str">
        <f>CNAE_CBO_Outras!A112</f>
        <v>COMERCIO VAREJISTA ESPECIALIZADO DE EQUIPAMENTOS E SUPRIMENTOS DE INFORMATICA</v>
      </c>
      <c r="C80" s="4">
        <f>VLOOKUP($B80,CNAE_CBO_Outras!$A$41:$G$1126,5,0)</f>
        <v>1</v>
      </c>
      <c r="D80" s="14">
        <f t="shared" si="3"/>
        <v>3.5919540229885055E-2</v>
      </c>
      <c r="E80" s="4">
        <f>VLOOKUP($B80,CNAE_CBO_Outras!$A$41:$G$1126,6,0)</f>
        <v>0</v>
      </c>
      <c r="F80" s="14">
        <f t="shared" si="4"/>
        <v>0</v>
      </c>
      <c r="G80" s="4">
        <f>VLOOKUP($B80,CNAE_CBO_Outras!$A$41:$G$1126,7,0)</f>
        <v>1</v>
      </c>
      <c r="H80" s="14">
        <f t="shared" si="5"/>
        <v>1.2253400318588408E-2</v>
      </c>
    </row>
    <row r="81" spans="2:8" x14ac:dyDescent="0.25">
      <c r="B81" t="str">
        <f>CNAE_CBO_Outras!A113</f>
        <v>COMERCIO VAREJISTA ESPECIALIZADO DE EQUIPAMENTOS DE TELEFONIA E COMUNICACAO</v>
      </c>
      <c r="C81" s="4">
        <f>VLOOKUP($B81,CNAE_CBO_Outras!$A$41:$G$1126,5,0)</f>
        <v>0</v>
      </c>
      <c r="D81" s="14">
        <f t="shared" si="3"/>
        <v>0</v>
      </c>
      <c r="E81" s="4">
        <f>VLOOKUP($B81,CNAE_CBO_Outras!$A$41:$G$1126,6,0)</f>
        <v>1</v>
      </c>
      <c r="F81" s="14">
        <f t="shared" si="4"/>
        <v>1.8601190476190476E-2</v>
      </c>
      <c r="G81" s="4">
        <f>VLOOKUP($B81,CNAE_CBO_Outras!$A$41:$G$1126,7,0)</f>
        <v>1</v>
      </c>
      <c r="H81" s="14">
        <f t="shared" si="5"/>
        <v>1.2253400318588408E-2</v>
      </c>
    </row>
    <row r="82" spans="2:8" x14ac:dyDescent="0.25">
      <c r="B82" t="str">
        <f>CNAE_CBO_Outras!A114</f>
        <v>COMERCIO VAREJISTA DE COSMETICOS, PRODUTOS DE PERFUMARIA E DE HIGIENE PESSOAL</v>
      </c>
      <c r="C82" s="4">
        <f>VLOOKUP($B82,CNAE_CBO_Outras!$A$41:$G$1126,5,0)</f>
        <v>0</v>
      </c>
      <c r="D82" s="14">
        <f t="shared" si="3"/>
        <v>0</v>
      </c>
      <c r="E82" s="4">
        <f>VLOOKUP($B82,CNAE_CBO_Outras!$A$41:$G$1126,6,0)</f>
        <v>1</v>
      </c>
      <c r="F82" s="14">
        <f t="shared" si="4"/>
        <v>1.8601190476190476E-2</v>
      </c>
      <c r="G82" s="4">
        <f>VLOOKUP($B82,CNAE_CBO_Outras!$A$41:$G$1126,7,0)</f>
        <v>1</v>
      </c>
      <c r="H82" s="14">
        <f t="shared" si="5"/>
        <v>1.2253400318588408E-2</v>
      </c>
    </row>
    <row r="83" spans="2:8" x14ac:dyDescent="0.25">
      <c r="B83" t="str">
        <f>CNAE_CBO_Outras!A115</f>
        <v>COMERCIO VAREJISTA DE ARTIGOS DO VESTUARIO E ACESSORIOS</v>
      </c>
      <c r="C83" s="4">
        <f>VLOOKUP($B83,CNAE_CBO_Outras!$A$41:$G$1126,5,0)</f>
        <v>0</v>
      </c>
      <c r="D83" s="14">
        <f t="shared" si="3"/>
        <v>0</v>
      </c>
      <c r="E83" s="4">
        <f>VLOOKUP($B83,CNAE_CBO_Outras!$A$41:$G$1126,6,0)</f>
        <v>1</v>
      </c>
      <c r="F83" s="14">
        <f t="shared" si="4"/>
        <v>1.8601190476190476E-2</v>
      </c>
      <c r="G83" s="4">
        <f>VLOOKUP($B83,CNAE_CBO_Outras!$A$41:$G$1126,7,0)</f>
        <v>1</v>
      </c>
      <c r="H83" s="14">
        <f t="shared" si="5"/>
        <v>1.2253400318588408E-2</v>
      </c>
    </row>
    <row r="84" spans="2:8" x14ac:dyDescent="0.25">
      <c r="B84" t="str">
        <f>CNAE_CBO_Outras!A116</f>
        <v>TRANSPORTE RODOVIARIO DE TAXI</v>
      </c>
      <c r="C84" s="4">
        <f>VLOOKUP($B84,CNAE_CBO_Outras!$A$41:$G$1126,5,0)</f>
        <v>1</v>
      </c>
      <c r="D84" s="14">
        <f t="shared" si="3"/>
        <v>3.5919540229885055E-2</v>
      </c>
      <c r="E84" s="4">
        <f>VLOOKUP($B84,CNAE_CBO_Outras!$A$41:$G$1126,6,0)</f>
        <v>0</v>
      </c>
      <c r="F84" s="14">
        <f t="shared" si="4"/>
        <v>0</v>
      </c>
      <c r="G84" s="4">
        <f>VLOOKUP($B84,CNAE_CBO_Outras!$A$41:$G$1126,7,0)</f>
        <v>1</v>
      </c>
      <c r="H84" s="14">
        <f t="shared" si="5"/>
        <v>1.2253400318588408E-2</v>
      </c>
    </row>
    <row r="85" spans="2:8" x14ac:dyDescent="0.25">
      <c r="B85" t="str">
        <f>CNAE_CBO_Outras!A117</f>
        <v>TRANSPORTE RODOVIARIO DE CARGA</v>
      </c>
      <c r="C85" s="4">
        <f>VLOOKUP($B85,CNAE_CBO_Outras!$A$41:$G$1126,5,0)</f>
        <v>1</v>
      </c>
      <c r="D85" s="14">
        <f t="shared" si="3"/>
        <v>3.5919540229885055E-2</v>
      </c>
      <c r="E85" s="4">
        <f>VLOOKUP($B85,CNAE_CBO_Outras!$A$41:$G$1126,6,0)</f>
        <v>0</v>
      </c>
      <c r="F85" s="14">
        <f t="shared" si="4"/>
        <v>0</v>
      </c>
      <c r="G85" s="4">
        <f>VLOOKUP($B85,CNAE_CBO_Outras!$A$41:$G$1126,7,0)</f>
        <v>1</v>
      </c>
      <c r="H85" s="14">
        <f t="shared" si="5"/>
        <v>1.2253400318588408E-2</v>
      </c>
    </row>
    <row r="86" spans="2:8" x14ac:dyDescent="0.25">
      <c r="B86" t="str">
        <f>CNAE_CBO_Outras!A118</f>
        <v>TRENS TURISTICOS, TELEFERICOS E SIMILARES</v>
      </c>
      <c r="C86" s="4">
        <f>VLOOKUP($B86,CNAE_CBO_Outras!$A$41:$G$1126,5,0)</f>
        <v>0</v>
      </c>
      <c r="D86" s="14">
        <f t="shared" si="3"/>
        <v>0</v>
      </c>
      <c r="E86" s="4">
        <f>VLOOKUP($B86,CNAE_CBO_Outras!$A$41:$G$1126,6,0)</f>
        <v>1</v>
      </c>
      <c r="F86" s="14">
        <f t="shared" si="4"/>
        <v>1.8601190476190476E-2</v>
      </c>
      <c r="G86" s="4">
        <f>VLOOKUP($B86,CNAE_CBO_Outras!$A$41:$G$1126,7,0)</f>
        <v>1</v>
      </c>
      <c r="H86" s="14">
        <f t="shared" si="5"/>
        <v>1.2253400318588408E-2</v>
      </c>
    </row>
    <row r="87" spans="2:8" x14ac:dyDescent="0.25">
      <c r="B87" t="str">
        <f>CNAE_CBO_Outras!A119</f>
        <v>MANUTENCAO E REPARACAO DE VEICULOS AUTOMOTORES</v>
      </c>
      <c r="C87" s="4">
        <f>VLOOKUP($B87,CNAE_CBO_Outras!$A$41:$G$1126,5,0)</f>
        <v>1</v>
      </c>
      <c r="D87" s="14">
        <f t="shared" si="3"/>
        <v>3.5919540229885055E-2</v>
      </c>
      <c r="E87" s="4">
        <f>VLOOKUP($B87,CNAE_CBO_Outras!$A$41:$G$1126,6,0)</f>
        <v>0</v>
      </c>
      <c r="F87" s="14">
        <f t="shared" si="4"/>
        <v>0</v>
      </c>
      <c r="G87" s="4">
        <f>VLOOKUP($B87,CNAE_CBO_Outras!$A$41:$G$1126,7,0)</f>
        <v>1</v>
      </c>
      <c r="H87" s="14">
        <f t="shared" si="5"/>
        <v>1.2253400318588408E-2</v>
      </c>
    </row>
    <row r="88" spans="2:8" x14ac:dyDescent="0.25">
      <c r="B88" t="str">
        <f>CNAE_CBO_Outras!A120</f>
        <v>COMERCIO A VAREJO E POR ATACADO DE MOTOCICLETAS, PARTES, PECAS E ACESSORIOS</v>
      </c>
      <c r="C88" s="4">
        <f>VLOOKUP($B88,CNAE_CBO_Outras!$A$41:$G$1126,5,0)</f>
        <v>1</v>
      </c>
      <c r="D88" s="14">
        <f t="shared" si="3"/>
        <v>3.5919540229885055E-2</v>
      </c>
      <c r="E88" s="4">
        <f>VLOOKUP($B88,CNAE_CBO_Outras!$A$41:$G$1126,6,0)</f>
        <v>0</v>
      </c>
      <c r="F88" s="14">
        <f t="shared" si="4"/>
        <v>0</v>
      </c>
      <c r="G88" s="4">
        <f>VLOOKUP($B88,CNAE_CBO_Outras!$A$41:$G$1126,7,0)</f>
        <v>1</v>
      </c>
      <c r="H88" s="14">
        <f t="shared" si="5"/>
        <v>1.2253400318588408E-2</v>
      </c>
    </row>
    <row r="89" spans="2:8" x14ac:dyDescent="0.25">
      <c r="B89" t="str">
        <f>CNAE_CBO_Outras!A121</f>
        <v>TRANSPORTE AEREO DE PASSAGEIROS NAO-REGULAR</v>
      </c>
      <c r="C89" s="4">
        <f>VLOOKUP($B89,CNAE_CBO_Outras!$A$41:$G$1126,5,0)</f>
        <v>1</v>
      </c>
      <c r="D89" s="14">
        <f t="shared" si="3"/>
        <v>3.5919540229885055E-2</v>
      </c>
      <c r="E89" s="4">
        <f>VLOOKUP($B89,CNAE_CBO_Outras!$A$41:$G$1126,6,0)</f>
        <v>0</v>
      </c>
      <c r="F89" s="14">
        <f t="shared" si="4"/>
        <v>0</v>
      </c>
      <c r="G89" s="4">
        <f>VLOOKUP($B89,CNAE_CBO_Outras!$A$41:$G$1126,7,0)</f>
        <v>1</v>
      </c>
      <c r="H89" s="14">
        <f t="shared" si="5"/>
        <v>1.2253400318588408E-2</v>
      </c>
    </row>
    <row r="90" spans="2:8" x14ac:dyDescent="0.25">
      <c r="B90" t="str">
        <f>CNAE_CBO_Outras!A122</f>
        <v>REPRESENTANTES COMERCIAIS E AGENTES DO COMERCIO DE MERCADORIAS EM GERAL (NAO ESPECIALIZADOS)</v>
      </c>
      <c r="C90" s="4">
        <f>VLOOKUP($B90,CNAE_CBO_Outras!$A$41:$G$1126,5,0)</f>
        <v>0</v>
      </c>
      <c r="D90" s="14">
        <f t="shared" si="3"/>
        <v>0</v>
      </c>
      <c r="E90" s="4">
        <f>VLOOKUP($B90,CNAE_CBO_Outras!$A$41:$G$1126,6,0)</f>
        <v>1</v>
      </c>
      <c r="F90" s="14">
        <f t="shared" si="4"/>
        <v>1.8601190476190476E-2</v>
      </c>
      <c r="G90" s="4">
        <f>VLOOKUP($B90,CNAE_CBO_Outras!$A$41:$G$1126,7,0)</f>
        <v>1</v>
      </c>
      <c r="H90" s="14">
        <f t="shared" si="5"/>
        <v>1.2253400318588408E-2</v>
      </c>
    </row>
    <row r="91" spans="2:8" x14ac:dyDescent="0.25">
      <c r="B91" t="str">
        <f>CNAE_CBO_Outras!A123</f>
        <v>COMERCIO ATACADISTA DE BEBIDAS</v>
      </c>
      <c r="C91" s="4">
        <f>VLOOKUP($B91,CNAE_CBO_Outras!$A$41:$G$1126,5,0)</f>
        <v>1</v>
      </c>
      <c r="D91" s="14">
        <f t="shared" si="3"/>
        <v>3.5919540229885055E-2</v>
      </c>
      <c r="E91" s="4">
        <f>VLOOKUP($B91,CNAE_CBO_Outras!$A$41:$G$1126,6,0)</f>
        <v>0</v>
      </c>
      <c r="F91" s="14">
        <f t="shared" si="4"/>
        <v>0</v>
      </c>
      <c r="G91" s="4">
        <f>VLOOKUP($B91,CNAE_CBO_Outras!$A$41:$G$1126,7,0)</f>
        <v>1</v>
      </c>
      <c r="H91" s="14">
        <f t="shared" si="5"/>
        <v>1.2253400318588408E-2</v>
      </c>
    </row>
    <row r="92" spans="2:8" x14ac:dyDescent="0.25">
      <c r="B92" t="str">
        <f>CNAE_CBO_Outras!A124</f>
        <v>COMERCIO ATACADISTA DE CALCADOS</v>
      </c>
      <c r="C92" s="4">
        <f>VLOOKUP($B92,CNAE_CBO_Outras!$A$41:$G$1126,5,0)</f>
        <v>0</v>
      </c>
      <c r="D92" s="14">
        <f t="shared" si="3"/>
        <v>0</v>
      </c>
      <c r="E92" s="4">
        <f>VLOOKUP($B92,CNAE_CBO_Outras!$A$41:$G$1126,6,0)</f>
        <v>1</v>
      </c>
      <c r="F92" s="14">
        <f t="shared" si="4"/>
        <v>1.8601190476190476E-2</v>
      </c>
      <c r="G92" s="4">
        <f>VLOOKUP($B92,CNAE_CBO_Outras!$A$41:$G$1126,7,0)</f>
        <v>1</v>
      </c>
      <c r="H92" s="14">
        <f t="shared" si="5"/>
        <v>1.2253400318588408E-2</v>
      </c>
    </row>
    <row r="93" spans="2:8" x14ac:dyDescent="0.25">
      <c r="B93" t="str">
        <f>CNAE_CBO_Outras!A125</f>
        <v>COMERCIO ATACADISTA DE ELETRODOMESTICOS E OUTROS EQUIPAMENTOS DE USOS PESSOAL E DOMESTICO</v>
      </c>
      <c r="C93" s="4">
        <f>VLOOKUP($B93,CNAE_CBO_Outras!$A$41:$G$1126,5,0)</f>
        <v>0</v>
      </c>
      <c r="D93" s="14">
        <f t="shared" si="3"/>
        <v>0</v>
      </c>
      <c r="E93" s="4">
        <f>VLOOKUP($B93,CNAE_CBO_Outras!$A$41:$G$1126,6,0)</f>
        <v>1</v>
      </c>
      <c r="F93" s="14">
        <f t="shared" si="4"/>
        <v>1.8601190476190476E-2</v>
      </c>
      <c r="G93" s="4">
        <f>VLOOKUP($B93,CNAE_CBO_Outras!$A$41:$G$1126,7,0)</f>
        <v>1</v>
      </c>
      <c r="H93" s="14">
        <f t="shared" si="5"/>
        <v>1.2253400318588408E-2</v>
      </c>
    </row>
    <row r="94" spans="2:8" x14ac:dyDescent="0.25">
      <c r="B94" t="str">
        <f>CNAE_CBO_Outras!A126</f>
        <v>COMERCIO VAREJISTA DE MERCADORIAS EM GERAL, COM PREDOMINANCIA DE PRODUTOS ALIMENTICIOS INDUSTRIALIZA</v>
      </c>
      <c r="C94" s="4">
        <f>VLOOKUP($B94,CNAE_CBO_Outras!$A$41:$G$1126,5,0)</f>
        <v>1</v>
      </c>
      <c r="D94" s="14">
        <f t="shared" si="3"/>
        <v>3.5919540229885055E-2</v>
      </c>
      <c r="E94" s="4">
        <f>VLOOKUP($B94,CNAE_CBO_Outras!$A$41:$G$1126,6,0)</f>
        <v>0</v>
      </c>
      <c r="F94" s="14">
        <f t="shared" si="4"/>
        <v>0</v>
      </c>
      <c r="G94" s="4">
        <f>VLOOKUP($B94,CNAE_CBO_Outras!$A$41:$G$1126,7,0)</f>
        <v>1</v>
      </c>
      <c r="H94" s="14">
        <f t="shared" si="5"/>
        <v>1.2253400318588408E-2</v>
      </c>
    </row>
    <row r="95" spans="2:8" x14ac:dyDescent="0.25">
      <c r="B95" t="str">
        <f>CNAE_CBO_Outras!A127</f>
        <v>COMERCIO VAREJISTA NAO ESPECIALIZADO, SEM PREDOMINANCIA DE PRODUTOS ALIMENTICIOS</v>
      </c>
      <c r="C95" s="4">
        <f>VLOOKUP($B95,CNAE_CBO_Outras!$A$41:$G$1126,5,0)</f>
        <v>0</v>
      </c>
      <c r="D95" s="14">
        <f t="shared" si="3"/>
        <v>0</v>
      </c>
      <c r="E95" s="4">
        <f>VLOOKUP($B95,CNAE_CBO_Outras!$A$41:$G$1126,6,0)</f>
        <v>1</v>
      </c>
      <c r="F95" s="14">
        <f t="shared" si="4"/>
        <v>1.8601190476190476E-2</v>
      </c>
      <c r="G95" s="4">
        <f>VLOOKUP($B95,CNAE_CBO_Outras!$A$41:$G$1126,7,0)</f>
        <v>1</v>
      </c>
      <c r="H95" s="14">
        <f t="shared" si="5"/>
        <v>1.2253400318588408E-2</v>
      </c>
    </row>
    <row r="96" spans="2:8" x14ac:dyDescent="0.25">
      <c r="B96" t="str">
        <f>CNAE_CBO_Outras!A128</f>
        <v>COMERCIO VAREJISTA DE BEBIDAS</v>
      </c>
      <c r="C96" s="4">
        <f>VLOOKUP($B96,CNAE_CBO_Outras!$A$41:$G$1126,5,0)</f>
        <v>1</v>
      </c>
      <c r="D96" s="14">
        <f t="shared" si="3"/>
        <v>3.5919540229885055E-2</v>
      </c>
      <c r="E96" s="4">
        <f>VLOOKUP($B96,CNAE_CBO_Outras!$A$41:$G$1126,6,0)</f>
        <v>0</v>
      </c>
      <c r="F96" s="14">
        <f t="shared" si="4"/>
        <v>0</v>
      </c>
      <c r="G96" s="4">
        <f>VLOOKUP($B96,CNAE_CBO_Outras!$A$41:$G$1126,7,0)</f>
        <v>1</v>
      </c>
      <c r="H96" s="14">
        <f t="shared" si="5"/>
        <v>1.2253400318588408E-2</v>
      </c>
    </row>
    <row r="97" spans="2:8" x14ac:dyDescent="0.25">
      <c r="B97" t="str">
        <f>CNAE_CBO_Outras!A129</f>
        <v>COMERCIO VAREJISTA DE PRODUTOS FARMACEUTICOS, ARTIGOS MEDICOS E ORTOPEDICOS, DE PERFUMARIA E COSMETI</v>
      </c>
      <c r="C97" s="4">
        <f>VLOOKUP($B97,CNAE_CBO_Outras!$A$41:$G$1126,5,0)</f>
        <v>0</v>
      </c>
      <c r="D97" s="14">
        <f t="shared" si="3"/>
        <v>0</v>
      </c>
      <c r="E97" s="4">
        <f>VLOOKUP($B97,CNAE_CBO_Outras!$A$41:$G$1126,6,0)</f>
        <v>1</v>
      </c>
      <c r="F97" s="14">
        <f t="shared" si="4"/>
        <v>1.8601190476190476E-2</v>
      </c>
      <c r="G97" s="4">
        <f>VLOOKUP($B97,CNAE_CBO_Outras!$A$41:$G$1126,7,0)</f>
        <v>1</v>
      </c>
      <c r="H97" s="14">
        <f t="shared" si="5"/>
        <v>1.2253400318588408E-2</v>
      </c>
    </row>
    <row r="98" spans="2:8" x14ac:dyDescent="0.25">
      <c r="B98" t="str">
        <f>CNAE_CBO_Outras!A130</f>
        <v>COMERCIO VAREJISTA DE MOVEIS, ARTIGOS DE ILUMINACAO E OUTROS ARTIGOS PARA RESIDENCIA</v>
      </c>
      <c r="C98" s="4">
        <f>VLOOKUP($B98,CNAE_CBO_Outras!$A$41:$G$1126,5,0)</f>
        <v>1</v>
      </c>
      <c r="D98" s="14">
        <f t="shared" si="3"/>
        <v>3.5919540229885055E-2</v>
      </c>
      <c r="E98" s="4">
        <f>VLOOKUP($B98,CNAE_CBO_Outras!$A$41:$G$1126,6,0)</f>
        <v>0</v>
      </c>
      <c r="F98" s="14">
        <f t="shared" si="4"/>
        <v>0</v>
      </c>
      <c r="G98" s="4">
        <f>VLOOKUP($B98,CNAE_CBO_Outras!$A$41:$G$1126,7,0)</f>
        <v>1</v>
      </c>
      <c r="H98" s="14">
        <f t="shared" si="5"/>
        <v>1.2253400318588408E-2</v>
      </c>
    </row>
    <row r="99" spans="2:8" x14ac:dyDescent="0.25">
      <c r="B99" t="str">
        <f>CNAE_CBO_Outras!A131</f>
        <v>COMERCIO VAREJISTA DE GAS LIQUEFEITO DE PETROLEO (GLP)</v>
      </c>
      <c r="C99" s="4">
        <f>VLOOKUP($B99,CNAE_CBO_Outras!$A$41:$G$1126,5,0)</f>
        <v>1</v>
      </c>
      <c r="D99" s="14">
        <f t="shared" si="3"/>
        <v>3.5919540229885055E-2</v>
      </c>
      <c r="E99" s="4">
        <f>VLOOKUP($B99,CNAE_CBO_Outras!$A$41:$G$1126,6,0)</f>
        <v>0</v>
      </c>
      <c r="F99" s="14">
        <f t="shared" si="4"/>
        <v>0</v>
      </c>
      <c r="G99" s="4">
        <f>VLOOKUP($B99,CNAE_CBO_Outras!$A$41:$G$1126,7,0)</f>
        <v>1</v>
      </c>
      <c r="H99" s="14">
        <f t="shared" si="5"/>
        <v>1.2253400318588408E-2</v>
      </c>
    </row>
    <row r="100" spans="2:8" x14ac:dyDescent="0.25">
      <c r="B100" t="str">
        <f>CNAE_CBO_Outras!A132</f>
        <v>ATIVIDADES RELACIONADAS A ORGANIZACAO DO TRANSPORTE DE CARGA</v>
      </c>
      <c r="C100" s="4">
        <f>VLOOKUP($B100,CNAE_CBO_Outras!$A$41:$G$1126,5,0)</f>
        <v>1</v>
      </c>
      <c r="D100" s="14">
        <f t="shared" si="3"/>
        <v>3.5919540229885055E-2</v>
      </c>
      <c r="E100" s="4">
        <f>VLOOKUP($B100,CNAE_CBO_Outras!$A$41:$G$1126,6,0)</f>
        <v>0</v>
      </c>
      <c r="F100" s="14">
        <f t="shared" si="4"/>
        <v>0</v>
      </c>
      <c r="G100" s="4">
        <f>VLOOKUP($B100,CNAE_CBO_Outras!$A$41:$G$1126,7,0)</f>
        <v>1</v>
      </c>
      <c r="H100" s="14">
        <f t="shared" si="5"/>
        <v>1.2253400318588408E-2</v>
      </c>
    </row>
    <row r="101" spans="2:8" x14ac:dyDescent="0.25">
      <c r="B101" t="str">
        <f>CNAE_CBO_Outras!A133</f>
        <v>ATIVIDADES DE MALOTE E DE ENTREGA</v>
      </c>
      <c r="C101" s="4">
        <f>VLOOKUP($B101,CNAE_CBO_Outras!$A$41:$G$1126,5,0)</f>
        <v>1</v>
      </c>
      <c r="D101" s="14">
        <f t="shared" si="3"/>
        <v>3.5919540229885055E-2</v>
      </c>
      <c r="E101" s="4">
        <f>VLOOKUP($B101,CNAE_CBO_Outras!$A$41:$G$1126,6,0)</f>
        <v>0</v>
      </c>
      <c r="F101" s="14">
        <f t="shared" si="4"/>
        <v>0</v>
      </c>
      <c r="G101" s="4">
        <f>VLOOKUP($B101,CNAE_CBO_Outras!$A$41:$G$1126,7,0)</f>
        <v>1</v>
      </c>
      <c r="H101" s="14">
        <f t="shared" si="5"/>
        <v>1.2253400318588408E-2</v>
      </c>
    </row>
    <row r="102" spans="2:8" x14ac:dyDescent="0.25">
      <c r="B102" t="str">
        <f>CNAE_CBO_Outras!A134</f>
        <v>HOTEIS E SIMILARES</v>
      </c>
      <c r="C102" s="4">
        <f>VLOOKUP($B102,CNAE_CBO_Outras!$A$41:$G$1126,5,0)</f>
        <v>0</v>
      </c>
      <c r="D102" s="14">
        <f t="shared" si="3"/>
        <v>0</v>
      </c>
      <c r="E102" s="4">
        <f>VLOOKUP($B102,CNAE_CBO_Outras!$A$41:$G$1126,6,0)</f>
        <v>1</v>
      </c>
      <c r="F102" s="14">
        <f t="shared" si="4"/>
        <v>1.8601190476190476E-2</v>
      </c>
      <c r="G102" s="4">
        <f>VLOOKUP($B102,CNAE_CBO_Outras!$A$41:$G$1126,7,0)</f>
        <v>1</v>
      </c>
      <c r="H102" s="14">
        <f t="shared" si="5"/>
        <v>1.2253400318588408E-2</v>
      </c>
    </row>
    <row r="103" spans="2:8" x14ac:dyDescent="0.25">
      <c r="B103" t="str">
        <f>CNAE_CBO_Outras!A135</f>
        <v>RESTAURANTES E ESTABELECIMENTOS DE BEBIDAS, COM SERVICO COMPLETO</v>
      </c>
      <c r="C103" s="4">
        <f>VLOOKUP($B103,CNAE_CBO_Outras!$A$41:$G$1126,5,0)</f>
        <v>0</v>
      </c>
      <c r="D103" s="14">
        <f t="shared" si="3"/>
        <v>0</v>
      </c>
      <c r="E103" s="4">
        <f>VLOOKUP($B103,CNAE_CBO_Outras!$A$41:$G$1126,6,0)</f>
        <v>1</v>
      </c>
      <c r="F103" s="14">
        <f t="shared" si="4"/>
        <v>1.8601190476190476E-2</v>
      </c>
      <c r="G103" s="4">
        <f>VLOOKUP($B103,CNAE_CBO_Outras!$A$41:$G$1126,7,0)</f>
        <v>1</v>
      </c>
      <c r="H103" s="14">
        <f t="shared" si="5"/>
        <v>1.2253400318588408E-2</v>
      </c>
    </row>
    <row r="104" spans="2:8" x14ac:dyDescent="0.25">
      <c r="B104" t="str">
        <f>CNAE_CBO_Outras!A136</f>
        <v>FORNECIMENTO DE COMIDA PREPARADA</v>
      </c>
      <c r="C104" s="4">
        <f>VLOOKUP($B104,CNAE_CBO_Outras!$A$41:$G$1126,5,0)</f>
        <v>0</v>
      </c>
      <c r="D104" s="14">
        <f t="shared" si="3"/>
        <v>0</v>
      </c>
      <c r="E104" s="4">
        <f>VLOOKUP($B104,CNAE_CBO_Outras!$A$41:$G$1126,6,0)</f>
        <v>1</v>
      </c>
      <c r="F104" s="14">
        <f t="shared" si="4"/>
        <v>1.8601190476190476E-2</v>
      </c>
      <c r="G104" s="4">
        <f>VLOOKUP($B104,CNAE_CBO_Outras!$A$41:$G$1126,7,0)</f>
        <v>1</v>
      </c>
      <c r="H104" s="14">
        <f t="shared" si="5"/>
        <v>1.2253400318588408E-2</v>
      </c>
    </row>
    <row r="105" spans="2:8" x14ac:dyDescent="0.25">
      <c r="B105" t="str">
        <f>CNAE_CBO_Outras!A137</f>
        <v>TRANSPORTE RODOVIARIO DE CARGAS, EM GERAL</v>
      </c>
      <c r="C105" s="4">
        <f>VLOOKUP($B105,CNAE_CBO_Outras!$A$41:$G$1126,5,0)</f>
        <v>1</v>
      </c>
      <c r="D105" s="14">
        <f t="shared" si="3"/>
        <v>3.5919540229885055E-2</v>
      </c>
      <c r="E105" s="4">
        <f>VLOOKUP($B105,CNAE_CBO_Outras!$A$41:$G$1126,6,0)</f>
        <v>0</v>
      </c>
      <c r="F105" s="14">
        <f t="shared" si="4"/>
        <v>0</v>
      </c>
      <c r="G105" s="4">
        <f>VLOOKUP($B105,CNAE_CBO_Outras!$A$41:$G$1126,7,0)</f>
        <v>1</v>
      </c>
      <c r="H105" s="14">
        <f t="shared" si="5"/>
        <v>1.2253400318588408E-2</v>
      </c>
    </row>
    <row r="106" spans="2:8" x14ac:dyDescent="0.25">
      <c r="B106" t="str">
        <f>CNAE_CBO_Outras!A138</f>
        <v>TELECOMUNICACOES POR SATELITE</v>
      </c>
      <c r="C106" s="4">
        <f>VLOOKUP($B106,CNAE_CBO_Outras!$A$41:$G$1126,5,0)</f>
        <v>0</v>
      </c>
      <c r="D106" s="14">
        <f t="shared" si="3"/>
        <v>0</v>
      </c>
      <c r="E106" s="4">
        <f>VLOOKUP($B106,CNAE_CBO_Outras!$A$41:$G$1126,6,0)</f>
        <v>1</v>
      </c>
      <c r="F106" s="14">
        <f t="shared" si="4"/>
        <v>1.8601190476190476E-2</v>
      </c>
      <c r="G106" s="4">
        <f>VLOOKUP($B106,CNAE_CBO_Outras!$A$41:$G$1126,7,0)</f>
        <v>1</v>
      </c>
      <c r="H106" s="14">
        <f t="shared" si="5"/>
        <v>1.2253400318588408E-2</v>
      </c>
    </row>
    <row r="107" spans="2:8" x14ac:dyDescent="0.25">
      <c r="B107" t="str">
        <f>CNAE_CBO_Outras!A139</f>
        <v>SUPORTE TECNICO, MANUTENCAO E OUTROS SERVICOS EM TECNOLOGIA DA INFORMACAO</v>
      </c>
      <c r="C107" s="4">
        <f>VLOOKUP($B107,CNAE_CBO_Outras!$A$41:$G$1126,5,0)</f>
        <v>1</v>
      </c>
      <c r="D107" s="14">
        <f t="shared" si="3"/>
        <v>3.5919540229885055E-2</v>
      </c>
      <c r="E107" s="4">
        <f>VLOOKUP($B107,CNAE_CBO_Outras!$A$41:$G$1126,6,0)</f>
        <v>0</v>
      </c>
      <c r="F107" s="14">
        <f t="shared" si="4"/>
        <v>0</v>
      </c>
      <c r="G107" s="4">
        <f>VLOOKUP($B107,CNAE_CBO_Outras!$A$41:$G$1126,7,0)</f>
        <v>1</v>
      </c>
      <c r="H107" s="14">
        <f t="shared" si="5"/>
        <v>1.2253400318588408E-2</v>
      </c>
    </row>
    <row r="108" spans="2:8" x14ac:dyDescent="0.25">
      <c r="B108" t="str">
        <f>CNAE_CBO_Outras!A140</f>
        <v>CARGA E DESCARGA</v>
      </c>
      <c r="C108" s="4">
        <f>VLOOKUP($B108,CNAE_CBO_Outras!$A$41:$G$1126,5,0)</f>
        <v>0</v>
      </c>
      <c r="D108" s="14">
        <f t="shared" si="3"/>
        <v>0</v>
      </c>
      <c r="E108" s="4">
        <f>VLOOKUP($B108,CNAE_CBO_Outras!$A$41:$G$1126,6,0)</f>
        <v>1</v>
      </c>
      <c r="F108" s="14">
        <f t="shared" si="4"/>
        <v>1.8601190476190476E-2</v>
      </c>
      <c r="G108" s="4">
        <f>VLOOKUP($B108,CNAE_CBO_Outras!$A$41:$G$1126,7,0)</f>
        <v>1</v>
      </c>
      <c r="H108" s="14">
        <f t="shared" si="5"/>
        <v>1.2253400318588408E-2</v>
      </c>
    </row>
    <row r="109" spans="2:8" x14ac:dyDescent="0.25">
      <c r="B109" t="str">
        <f>CNAE_CBO_Outras!A141</f>
        <v>ATIVIDADES RELACIONADAS A ORGANIZACAO DO TRANSPORTE DE CARGAS</v>
      </c>
      <c r="C109" s="4">
        <f>VLOOKUP($B109,CNAE_CBO_Outras!$A$41:$G$1126,5,0)</f>
        <v>1</v>
      </c>
      <c r="D109" s="14">
        <f t="shared" si="3"/>
        <v>3.5919540229885055E-2</v>
      </c>
      <c r="E109" s="4">
        <f>VLOOKUP($B109,CNAE_CBO_Outras!$A$41:$G$1126,6,0)</f>
        <v>0</v>
      </c>
      <c r="F109" s="14">
        <f t="shared" si="4"/>
        <v>0</v>
      </c>
      <c r="G109" s="4">
        <f>VLOOKUP($B109,CNAE_CBO_Outras!$A$41:$G$1126,7,0)</f>
        <v>1</v>
      </c>
      <c r="H109" s="14">
        <f t="shared" si="5"/>
        <v>1.2253400318588408E-2</v>
      </c>
    </row>
    <row r="110" spans="2:8" x14ac:dyDescent="0.25">
      <c r="B110" t="str">
        <f>CNAE_CBO_Outras!A142</f>
        <v>HOLDINGS DE INSTITUICOES FINANCEIRAS</v>
      </c>
      <c r="C110" s="4">
        <f>VLOOKUP($B110,CNAE_CBO_Outras!$A$41:$G$1126,5,0)</f>
        <v>1</v>
      </c>
      <c r="D110" s="14">
        <f t="shared" si="3"/>
        <v>3.5919540229885055E-2</v>
      </c>
      <c r="E110" s="4">
        <f>VLOOKUP($B110,CNAE_CBO_Outras!$A$41:$G$1126,6,0)</f>
        <v>0</v>
      </c>
      <c r="F110" s="14">
        <f t="shared" si="4"/>
        <v>0</v>
      </c>
      <c r="G110" s="4">
        <f>VLOOKUP($B110,CNAE_CBO_Outras!$A$41:$G$1126,7,0)</f>
        <v>1</v>
      </c>
      <c r="H110" s="14">
        <f t="shared" si="5"/>
        <v>1.2253400318588408E-2</v>
      </c>
    </row>
    <row r="111" spans="2:8" x14ac:dyDescent="0.25">
      <c r="B111" t="str">
        <f>CNAE_CBO_Outras!A143</f>
        <v>SECURITIZACAO DE CREDITOS</v>
      </c>
      <c r="C111" s="4">
        <f>VLOOKUP($B111,CNAE_CBO_Outras!$A$41:$G$1126,5,0)</f>
        <v>1</v>
      </c>
      <c r="D111" s="14">
        <f t="shared" si="3"/>
        <v>3.5919540229885055E-2</v>
      </c>
      <c r="E111" s="4">
        <f>VLOOKUP($B111,CNAE_CBO_Outras!$A$41:$G$1126,6,0)</f>
        <v>0</v>
      </c>
      <c r="F111" s="14">
        <f t="shared" si="4"/>
        <v>0</v>
      </c>
      <c r="G111" s="4">
        <f>VLOOKUP($B111,CNAE_CBO_Outras!$A$41:$G$1126,7,0)</f>
        <v>1</v>
      </c>
      <c r="H111" s="14">
        <f t="shared" si="5"/>
        <v>1.2253400318588408E-2</v>
      </c>
    </row>
    <row r="112" spans="2:8" x14ac:dyDescent="0.25">
      <c r="B112" t="str">
        <f>CNAE_CBO_Outras!A144</f>
        <v>BANCOS MULTIPLOS (COM CARTEIRA COMERCIAL)</v>
      </c>
      <c r="C112" s="4">
        <f>VLOOKUP($B112,CNAE_CBO_Outras!$A$41:$G$1126,5,0)</f>
        <v>1</v>
      </c>
      <c r="D112" s="14">
        <f t="shared" si="3"/>
        <v>3.5919540229885055E-2</v>
      </c>
      <c r="E112" s="4">
        <f>VLOOKUP($B112,CNAE_CBO_Outras!$A$41:$G$1126,6,0)</f>
        <v>0</v>
      </c>
      <c r="F112" s="14">
        <f t="shared" si="4"/>
        <v>0</v>
      </c>
      <c r="G112" s="4">
        <f>VLOOKUP($B112,CNAE_CBO_Outras!$A$41:$G$1126,7,0)</f>
        <v>1</v>
      </c>
      <c r="H112" s="14">
        <f t="shared" si="5"/>
        <v>1.2253400318588408E-2</v>
      </c>
    </row>
    <row r="113" spans="2:8" x14ac:dyDescent="0.25">
      <c r="B113" t="str">
        <f>CNAE_CBO_Outras!A145</f>
        <v>AVALIACAO DE RISCOS E PERDAS</v>
      </c>
      <c r="C113" s="4">
        <f>VLOOKUP($B113,CNAE_CBO_Outras!$A$41:$G$1126,5,0)</f>
        <v>1</v>
      </c>
      <c r="D113" s="14">
        <f t="shared" si="3"/>
        <v>3.5919540229885055E-2</v>
      </c>
      <c r="E113" s="4">
        <f>VLOOKUP($B113,CNAE_CBO_Outras!$A$41:$G$1126,6,0)</f>
        <v>0</v>
      </c>
      <c r="F113" s="14">
        <f t="shared" si="4"/>
        <v>0</v>
      </c>
      <c r="G113" s="4">
        <f>VLOOKUP($B113,CNAE_CBO_Outras!$A$41:$G$1126,7,0)</f>
        <v>1</v>
      </c>
      <c r="H113" s="14">
        <f t="shared" si="5"/>
        <v>1.2253400318588408E-2</v>
      </c>
    </row>
    <row r="114" spans="2:8" x14ac:dyDescent="0.25">
      <c r="B114" t="str">
        <f>CNAE_CBO_Outras!A146</f>
        <v>CORRETORES E AGENTES DE SEGUROS, DE PLANOS DE PREVIDENCIA COMPLEMENTAR E DE SAUDE</v>
      </c>
      <c r="C114" s="4">
        <f>VLOOKUP($B114,CNAE_CBO_Outras!$A$41:$G$1126,5,0)</f>
        <v>1</v>
      </c>
      <c r="D114" s="14">
        <f t="shared" si="3"/>
        <v>3.5919540229885055E-2</v>
      </c>
      <c r="E114" s="4">
        <f>VLOOKUP($B114,CNAE_CBO_Outras!$A$41:$G$1126,6,0)</f>
        <v>0</v>
      </c>
      <c r="F114" s="14">
        <f t="shared" si="4"/>
        <v>0</v>
      </c>
      <c r="G114" s="4">
        <f>VLOOKUP($B114,CNAE_CBO_Outras!$A$41:$G$1126,7,0)</f>
        <v>1</v>
      </c>
      <c r="H114" s="14">
        <f t="shared" si="5"/>
        <v>1.2253400318588408E-2</v>
      </c>
    </row>
    <row r="115" spans="2:8" x14ac:dyDescent="0.25">
      <c r="B115" t="str">
        <f>CNAE_CBO_Outras!A147</f>
        <v>ATIVIDADES IMOBILIARIAS DE IMOVEIS PROPRIOS</v>
      </c>
      <c r="C115" s="4">
        <f>VLOOKUP($B115,CNAE_CBO_Outras!$A$41:$G$1126,5,0)</f>
        <v>1</v>
      </c>
      <c r="D115" s="14">
        <f t="shared" si="3"/>
        <v>3.5919540229885055E-2</v>
      </c>
      <c r="E115" s="4">
        <f>VLOOKUP($B115,CNAE_CBO_Outras!$A$41:$G$1126,6,0)</f>
        <v>0</v>
      </c>
      <c r="F115" s="14">
        <f t="shared" si="4"/>
        <v>0</v>
      </c>
      <c r="G115" s="4">
        <f>VLOOKUP($B115,CNAE_CBO_Outras!$A$41:$G$1126,7,0)</f>
        <v>1</v>
      </c>
      <c r="H115" s="14">
        <f t="shared" si="5"/>
        <v>1.2253400318588408E-2</v>
      </c>
    </row>
    <row r="116" spans="2:8" x14ac:dyDescent="0.25">
      <c r="B116" t="str">
        <f>CNAE_CBO_Outras!A148</f>
        <v>ATIVIDADES DE CONTABILIDADE, CONSULTORIA E AUDITORIA CONTABIL E TRIBUTARIA</v>
      </c>
      <c r="C116" s="4">
        <f>VLOOKUP($B116,CNAE_CBO_Outras!$A$41:$G$1126,5,0)</f>
        <v>0</v>
      </c>
      <c r="D116" s="14">
        <f t="shared" si="3"/>
        <v>0</v>
      </c>
      <c r="E116" s="4">
        <f>VLOOKUP($B116,CNAE_CBO_Outras!$A$41:$G$1126,6,0)</f>
        <v>1</v>
      </c>
      <c r="F116" s="14">
        <f t="shared" si="4"/>
        <v>1.8601190476190476E-2</v>
      </c>
      <c r="G116" s="4">
        <f>VLOOKUP($B116,CNAE_CBO_Outras!$A$41:$G$1126,7,0)</f>
        <v>1</v>
      </c>
      <c r="H116" s="14">
        <f t="shared" si="5"/>
        <v>1.2253400318588408E-2</v>
      </c>
    </row>
    <row r="117" spans="2:8" x14ac:dyDescent="0.25">
      <c r="B117" t="str">
        <f>CNAE_CBO_Outras!A149</f>
        <v>ALUGUEL DE MAQUINAS E EQUIPAMENTOS DE OUTROS TIPOS, NAO ESPECIFICADOS ANTERIORMENTE</v>
      </c>
      <c r="C117" s="4">
        <f>VLOOKUP($B117,CNAE_CBO_Outras!$A$41:$G$1126,5,0)</f>
        <v>1</v>
      </c>
      <c r="D117" s="14">
        <f t="shared" si="3"/>
        <v>3.5919540229885055E-2</v>
      </c>
      <c r="E117" s="4">
        <f>VLOOKUP($B117,CNAE_CBO_Outras!$A$41:$G$1126,6,0)</f>
        <v>0</v>
      </c>
      <c r="F117" s="14">
        <f t="shared" si="4"/>
        <v>0</v>
      </c>
      <c r="G117" s="4">
        <f>VLOOKUP($B117,CNAE_CBO_Outras!$A$41:$G$1126,7,0)</f>
        <v>1</v>
      </c>
      <c r="H117" s="14">
        <f t="shared" si="5"/>
        <v>1.2253400318588408E-2</v>
      </c>
    </row>
    <row r="118" spans="2:8" x14ac:dyDescent="0.25">
      <c r="B118" t="str">
        <f>CNAE_CBO_Outras!A150</f>
        <v>ATIVIDADES DE ASSESSORIA EM GESTAO EMPRESARIAL</v>
      </c>
      <c r="C118" s="4">
        <f>VLOOKUP($B118,CNAE_CBO_Outras!$A$41:$G$1126,5,0)</f>
        <v>0</v>
      </c>
      <c r="D118" s="14">
        <f t="shared" si="3"/>
        <v>0</v>
      </c>
      <c r="E118" s="4">
        <f>VLOOKUP($B118,CNAE_CBO_Outras!$A$41:$G$1126,6,0)</f>
        <v>1</v>
      </c>
      <c r="F118" s="14">
        <f t="shared" si="4"/>
        <v>1.8601190476190476E-2</v>
      </c>
      <c r="G118" s="4">
        <f>VLOOKUP($B118,CNAE_CBO_Outras!$A$41:$G$1126,7,0)</f>
        <v>1</v>
      </c>
      <c r="H118" s="14">
        <f t="shared" si="5"/>
        <v>1.2253400318588408E-2</v>
      </c>
    </row>
    <row r="119" spans="2:8" x14ac:dyDescent="0.25">
      <c r="B119" t="str">
        <f>CNAE_CBO_Outras!A151</f>
        <v>ATIVIDADES DE IMUNIZACAO, HIGIENIZACAO E DE LIMPEZA EM PREDIOS E EM DOMICILIOS</v>
      </c>
      <c r="C119" s="4">
        <f>VLOOKUP($B119,CNAE_CBO_Outras!$A$41:$G$1126,5,0)</f>
        <v>0</v>
      </c>
      <c r="D119" s="14">
        <f t="shared" si="3"/>
        <v>0</v>
      </c>
      <c r="E119" s="4">
        <f>VLOOKUP($B119,CNAE_CBO_Outras!$A$41:$G$1126,6,0)</f>
        <v>1</v>
      </c>
      <c r="F119" s="14">
        <f t="shared" si="4"/>
        <v>1.8601190476190476E-2</v>
      </c>
      <c r="G119" s="4">
        <f>VLOOKUP($B119,CNAE_CBO_Outras!$A$41:$G$1126,7,0)</f>
        <v>1</v>
      </c>
      <c r="H119" s="14">
        <f t="shared" si="5"/>
        <v>1.2253400318588408E-2</v>
      </c>
    </row>
    <row r="120" spans="2:8" x14ac:dyDescent="0.25">
      <c r="B120" t="str">
        <f>CNAE_CBO_Outras!A152</f>
        <v>ATIVIDADES DE APOIO A ADMINISTRACAO PUBLICA</v>
      </c>
      <c r="C120" s="4">
        <f>VLOOKUP($B120,CNAE_CBO_Outras!$A$41:$G$1126,5,0)</f>
        <v>0</v>
      </c>
      <c r="D120" s="14">
        <f t="shared" si="3"/>
        <v>0</v>
      </c>
      <c r="E120" s="4">
        <f>VLOOKUP($B120,CNAE_CBO_Outras!$A$41:$G$1126,6,0)</f>
        <v>1</v>
      </c>
      <c r="F120" s="14">
        <f t="shared" si="4"/>
        <v>1.8601190476190476E-2</v>
      </c>
      <c r="G120" s="4">
        <f>VLOOKUP($B120,CNAE_CBO_Outras!$A$41:$G$1126,7,0)</f>
        <v>1</v>
      </c>
      <c r="H120" s="14">
        <f t="shared" si="5"/>
        <v>1.2253400318588408E-2</v>
      </c>
    </row>
    <row r="121" spans="2:8" x14ac:dyDescent="0.25">
      <c r="B121" t="str">
        <f>CNAE_CBO_Outras!A153</f>
        <v>SEGURIDADE SOCIAL</v>
      </c>
      <c r="C121" s="4">
        <f>VLOOKUP($B121,CNAE_CBO_Outras!$A$41:$G$1126,5,0)</f>
        <v>0</v>
      </c>
      <c r="D121" s="14">
        <f t="shared" si="3"/>
        <v>0</v>
      </c>
      <c r="E121" s="4">
        <f>VLOOKUP($B121,CNAE_CBO_Outras!$A$41:$G$1126,6,0)</f>
        <v>1</v>
      </c>
      <c r="F121" s="14">
        <f t="shared" si="4"/>
        <v>1.8601190476190476E-2</v>
      </c>
      <c r="G121" s="4">
        <f>VLOOKUP($B121,CNAE_CBO_Outras!$A$41:$G$1126,7,0)</f>
        <v>1</v>
      </c>
      <c r="H121" s="14">
        <f t="shared" si="5"/>
        <v>1.2253400318588408E-2</v>
      </c>
    </row>
    <row r="122" spans="2:8" x14ac:dyDescent="0.25">
      <c r="B122" t="str">
        <f>CNAE_CBO_Outras!A154</f>
        <v>ATIVIDADES DE VIGILANCIA E SEGURANCA PRIVADA</v>
      </c>
      <c r="C122" s="4">
        <f>VLOOKUP($B122,CNAE_CBO_Outras!$A$41:$G$1126,5,0)</f>
        <v>1</v>
      </c>
      <c r="D122" s="14">
        <f t="shared" si="3"/>
        <v>3.5919540229885055E-2</v>
      </c>
      <c r="E122" s="4">
        <f>VLOOKUP($B122,CNAE_CBO_Outras!$A$41:$G$1126,6,0)</f>
        <v>0</v>
      </c>
      <c r="F122" s="14">
        <f t="shared" si="4"/>
        <v>0</v>
      </c>
      <c r="G122" s="4">
        <f>VLOOKUP($B122,CNAE_CBO_Outras!$A$41:$G$1126,7,0)</f>
        <v>1</v>
      </c>
      <c r="H122" s="14">
        <f t="shared" si="5"/>
        <v>1.2253400318588408E-2</v>
      </c>
    </row>
    <row r="123" spans="2:8" x14ac:dyDescent="0.25">
      <c r="B123" t="str">
        <f>CNAE_CBO_Outras!A155</f>
        <v>ATIVIDADES DE TRANSPORTE DE VALORES</v>
      </c>
      <c r="C123" s="4">
        <f>VLOOKUP($B123,CNAE_CBO_Outras!$A$41:$G$1126,5,0)</f>
        <v>1</v>
      </c>
      <c r="D123" s="14">
        <f t="shared" si="3"/>
        <v>3.5919540229885055E-2</v>
      </c>
      <c r="E123" s="4">
        <f>VLOOKUP($B123,CNAE_CBO_Outras!$A$41:$G$1126,6,0)</f>
        <v>0</v>
      </c>
      <c r="F123" s="14">
        <f t="shared" si="4"/>
        <v>0</v>
      </c>
      <c r="G123" s="4">
        <f>VLOOKUP($B123,CNAE_CBO_Outras!$A$41:$G$1126,7,0)</f>
        <v>1</v>
      </c>
      <c r="H123" s="14">
        <f t="shared" si="5"/>
        <v>1.2253400318588408E-2</v>
      </c>
    </row>
    <row r="124" spans="2:8" x14ac:dyDescent="0.25">
      <c r="B124" t="str">
        <f>CNAE_CBO_Outras!A156</f>
        <v>ENSINO FUNDAMENTAL</v>
      </c>
      <c r="C124" s="4">
        <f>VLOOKUP($B124,CNAE_CBO_Outras!$A$41:$G$1126,5,0)</f>
        <v>0</v>
      </c>
      <c r="D124" s="14">
        <f t="shared" si="3"/>
        <v>0</v>
      </c>
      <c r="E124" s="4">
        <f>VLOOKUP($B124,CNAE_CBO_Outras!$A$41:$G$1126,6,0)</f>
        <v>1</v>
      </c>
      <c r="F124" s="14">
        <f t="shared" si="4"/>
        <v>1.8601190476190476E-2</v>
      </c>
      <c r="G124" s="4">
        <f>VLOOKUP($B124,CNAE_CBO_Outras!$A$41:$G$1126,7,0)</f>
        <v>1</v>
      </c>
      <c r="H124" s="14">
        <f t="shared" si="5"/>
        <v>1.2253400318588408E-2</v>
      </c>
    </row>
    <row r="125" spans="2:8" x14ac:dyDescent="0.25">
      <c r="B125" t="str">
        <f>CNAE_CBO_Outras!A157</f>
        <v>EDUCACAO PROFISSIONAL DE NIVEL TECNICO</v>
      </c>
      <c r="C125" s="4">
        <f>VLOOKUP($B125,CNAE_CBO_Outras!$A$41:$G$1126,5,0)</f>
        <v>1</v>
      </c>
      <c r="D125" s="14">
        <f t="shared" si="3"/>
        <v>3.5919540229885055E-2</v>
      </c>
      <c r="E125" s="4">
        <f>VLOOKUP($B125,CNAE_CBO_Outras!$A$41:$G$1126,6,0)</f>
        <v>0</v>
      </c>
      <c r="F125" s="14">
        <f t="shared" si="4"/>
        <v>0</v>
      </c>
      <c r="G125" s="4">
        <f>VLOOKUP($B125,CNAE_CBO_Outras!$A$41:$G$1126,7,0)</f>
        <v>1</v>
      </c>
      <c r="H125" s="14">
        <f t="shared" si="5"/>
        <v>1.2253400318588408E-2</v>
      </c>
    </row>
    <row r="126" spans="2:8" x14ac:dyDescent="0.25">
      <c r="B126" t="str">
        <f>CNAE_CBO_Outras!A158</f>
        <v>OUTRAS ATIVIDADES DE ENSINO</v>
      </c>
      <c r="C126" s="4">
        <f>VLOOKUP($B126,CNAE_CBO_Outras!$A$41:$G$1126,5,0)</f>
        <v>0</v>
      </c>
      <c r="D126" s="14">
        <f t="shared" si="3"/>
        <v>0</v>
      </c>
      <c r="E126" s="4">
        <f>VLOOKUP($B126,CNAE_CBO_Outras!$A$41:$G$1126,6,0)</f>
        <v>1</v>
      </c>
      <c r="F126" s="14">
        <f t="shared" si="4"/>
        <v>1.8601190476190476E-2</v>
      </c>
      <c r="G126" s="4">
        <f>VLOOKUP($B126,CNAE_CBO_Outras!$A$41:$G$1126,7,0)</f>
        <v>1</v>
      </c>
      <c r="H126" s="14">
        <f t="shared" si="5"/>
        <v>1.2253400318588408E-2</v>
      </c>
    </row>
    <row r="127" spans="2:8" x14ac:dyDescent="0.25">
      <c r="B127" t="str">
        <f>CNAE_CBO_Outras!A159</f>
        <v>ATIVIDADES DE LIMPEZA NAO ESPECIFICADAS ANTERIORMENTE</v>
      </c>
      <c r="C127" s="4">
        <f>VLOOKUP($B127,CNAE_CBO_Outras!$A$41:$G$1126,5,0)</f>
        <v>0</v>
      </c>
      <c r="D127" s="14">
        <f t="shared" si="3"/>
        <v>0</v>
      </c>
      <c r="E127" s="4">
        <f>VLOOKUP($B127,CNAE_CBO_Outras!$A$41:$G$1126,6,0)</f>
        <v>1</v>
      </c>
      <c r="F127" s="14">
        <f t="shared" si="4"/>
        <v>1.8601190476190476E-2</v>
      </c>
      <c r="G127" s="4">
        <f>VLOOKUP($B127,CNAE_CBO_Outras!$A$41:$G$1126,7,0)</f>
        <v>1</v>
      </c>
      <c r="H127" s="14">
        <f t="shared" si="5"/>
        <v>1.2253400318588408E-2</v>
      </c>
    </row>
    <row r="128" spans="2:8" x14ac:dyDescent="0.25">
      <c r="B128" t="str">
        <f>CNAE_CBO_Outras!A160</f>
        <v>ATIVIDADES DE OUTROS PROFISSIONAIS DA AREA DE SAUDE</v>
      </c>
      <c r="C128" s="4">
        <f>VLOOKUP($B128,CNAE_CBO_Outras!$A$41:$G$1126,5,0)</f>
        <v>0</v>
      </c>
      <c r="D128" s="14">
        <f t="shared" si="3"/>
        <v>0</v>
      </c>
      <c r="E128" s="4">
        <f>VLOOKUP($B128,CNAE_CBO_Outras!$A$41:$G$1126,6,0)</f>
        <v>1</v>
      </c>
      <c r="F128" s="14">
        <f t="shared" si="4"/>
        <v>1.8601190476190476E-2</v>
      </c>
      <c r="G128" s="4">
        <f>VLOOKUP($B128,CNAE_CBO_Outras!$A$41:$G$1126,7,0)</f>
        <v>1</v>
      </c>
      <c r="H128" s="14">
        <f t="shared" si="5"/>
        <v>1.2253400318588408E-2</v>
      </c>
    </row>
    <row r="129" spans="2:8" x14ac:dyDescent="0.25">
      <c r="B129" t="str">
        <f>CNAE_CBO_Outras!A161</f>
        <v>SERVICOS VETERINARIOS</v>
      </c>
      <c r="C129" s="4">
        <f>VLOOKUP($B129,CNAE_CBO_Outras!$A$41:$G$1126,5,0)</f>
        <v>1</v>
      </c>
      <c r="D129" s="14">
        <f t="shared" si="3"/>
        <v>3.5919540229885055E-2</v>
      </c>
      <c r="E129" s="4">
        <f>VLOOKUP($B129,CNAE_CBO_Outras!$A$41:$G$1126,6,0)</f>
        <v>0</v>
      </c>
      <c r="F129" s="14">
        <f t="shared" si="4"/>
        <v>0</v>
      </c>
      <c r="G129" s="4">
        <f>VLOOKUP($B129,CNAE_CBO_Outras!$A$41:$G$1126,7,0)</f>
        <v>1</v>
      </c>
      <c r="H129" s="14">
        <f t="shared" si="5"/>
        <v>1.2253400318588408E-2</v>
      </c>
    </row>
    <row r="130" spans="2:8" x14ac:dyDescent="0.25">
      <c r="B130" t="str">
        <f>CNAE_CBO_Outras!A162</f>
        <v>SERVICOS DE ASSISTENCIA SOCIAL SEM ALOJAMENTO</v>
      </c>
      <c r="C130" s="4">
        <f>VLOOKUP($B130,CNAE_CBO_Outras!$A$41:$G$1126,5,0)</f>
        <v>0</v>
      </c>
      <c r="D130" s="14">
        <f t="shared" si="3"/>
        <v>0</v>
      </c>
      <c r="E130" s="4">
        <f>VLOOKUP($B130,CNAE_CBO_Outras!$A$41:$G$1126,6,0)</f>
        <v>1</v>
      </c>
      <c r="F130" s="14">
        <f t="shared" si="4"/>
        <v>1.8601190476190476E-2</v>
      </c>
      <c r="G130" s="4">
        <f>VLOOKUP($B130,CNAE_CBO_Outras!$A$41:$G$1126,7,0)</f>
        <v>1</v>
      </c>
      <c r="H130" s="14">
        <f t="shared" si="5"/>
        <v>1.2253400318588408E-2</v>
      </c>
    </row>
    <row r="131" spans="2:8" x14ac:dyDescent="0.25">
      <c r="B131" t="str">
        <f>CNAE_CBO_Outras!A163</f>
        <v>ATIVIDADES DE ORGANIZACOES SINDICAIS</v>
      </c>
      <c r="C131" s="4">
        <f>VLOOKUP($B131,CNAE_CBO_Outras!$A$41:$G$1126,5,0)</f>
        <v>1</v>
      </c>
      <c r="D131" s="14">
        <f t="shared" si="3"/>
        <v>3.5919540229885055E-2</v>
      </c>
      <c r="E131" s="4">
        <f>VLOOKUP($B131,CNAE_CBO_Outras!$A$41:$G$1126,6,0)</f>
        <v>0</v>
      </c>
      <c r="F131" s="14">
        <f t="shared" si="4"/>
        <v>0</v>
      </c>
      <c r="G131" s="4">
        <f>VLOOKUP($B131,CNAE_CBO_Outras!$A$41:$G$1126,7,0)</f>
        <v>1</v>
      </c>
      <c r="H131" s="14">
        <f t="shared" si="5"/>
        <v>1.2253400318588408E-2</v>
      </c>
    </row>
    <row r="132" spans="2:8" x14ac:dyDescent="0.25">
      <c r="B132" t="str">
        <f>CNAE_CBO_Outras!A164</f>
        <v>ATIVIDADES DE RADIO</v>
      </c>
      <c r="C132" s="4">
        <f>VLOOKUP($B132,CNAE_CBO_Outras!$A$41:$G$1126,5,0)</f>
        <v>1</v>
      </c>
      <c r="D132" s="14">
        <f t="shared" si="3"/>
        <v>3.5919540229885055E-2</v>
      </c>
      <c r="E132" s="4">
        <f>VLOOKUP($B132,CNAE_CBO_Outras!$A$41:$G$1126,6,0)</f>
        <v>0</v>
      </c>
      <c r="F132" s="14">
        <f t="shared" si="4"/>
        <v>0</v>
      </c>
      <c r="G132" s="4">
        <f>VLOOKUP($B132,CNAE_CBO_Outras!$A$41:$G$1126,7,0)</f>
        <v>1</v>
      </c>
      <c r="H132" s="14">
        <f t="shared" si="5"/>
        <v>1.2253400318588408E-2</v>
      </c>
    </row>
    <row r="133" spans="2:8" x14ac:dyDescent="0.25">
      <c r="B133" t="str">
        <f>CNAE_CBO_Outras!A165</f>
        <v>OUTRAS ATIVIDADES DE SERVICOS PESSOAIS, NAO ESPECIFICADAS ANTERIORMENTE</v>
      </c>
      <c r="C133" s="4">
        <f>VLOOKUP($B133,CNAE_CBO_Outras!$A$41:$G$1126,5,0)</f>
        <v>0</v>
      </c>
      <c r="D133" s="14">
        <f t="shared" si="3"/>
        <v>0</v>
      </c>
      <c r="E133" s="4">
        <f>VLOOKUP($B133,CNAE_CBO_Outras!$A$41:$G$1126,6,0)</f>
        <v>1</v>
      </c>
      <c r="F133" s="14">
        <f t="shared" si="4"/>
        <v>1.8601190476190476E-2</v>
      </c>
      <c r="G133" s="4">
        <f>VLOOKUP($B133,CNAE_CBO_Outras!$A$41:$G$1126,7,0)</f>
        <v>1</v>
      </c>
      <c r="H133" s="14">
        <f t="shared" si="5"/>
        <v>1.2253400318588408E-2</v>
      </c>
    </row>
    <row r="134" spans="2:8" x14ac:dyDescent="0.25">
      <c r="B134" t="str">
        <f>CNAE_CBO_Outras!A166</f>
        <v>PARQUES DE DIVERSAO E PARQUES TEMATICOS</v>
      </c>
      <c r="C134" s="4">
        <f>VLOOKUP($B134,CNAE_CBO_Outras!$A$41:$G$1126,5,0)</f>
        <v>0</v>
      </c>
      <c r="D134" s="14">
        <f t="shared" si="3"/>
        <v>0</v>
      </c>
      <c r="E134" s="4">
        <f>VLOOKUP($B134,CNAE_CBO_Outras!$A$41:$G$1126,6,0)</f>
        <v>1</v>
      </c>
      <c r="F134" s="14">
        <f t="shared" si="4"/>
        <v>1.8601190476190476E-2</v>
      </c>
      <c r="G134" s="4">
        <f>VLOOKUP($B134,CNAE_CBO_Outras!$A$41:$G$1126,7,0)</f>
        <v>1</v>
      </c>
      <c r="H134" s="14">
        <f t="shared" si="5"/>
        <v>1.2253400318588408E-2</v>
      </c>
    </row>
    <row r="135" spans="2:8" x14ac:dyDescent="0.25">
      <c r="B135" t="str">
        <f>CNAE_CBO_Outras!A167</f>
        <v>ATIVIDADES DE ORGANIZACOES ASSOCIATIVAS PATRONAIS E EMPRESARIAIS</v>
      </c>
      <c r="C135" s="4">
        <f>VLOOKUP($B135,CNAE_CBO_Outras!$A$41:$G$1126,5,0)</f>
        <v>0</v>
      </c>
      <c r="D135" s="14">
        <f t="shared" si="3"/>
        <v>0</v>
      </c>
      <c r="E135" s="4">
        <f>VLOOKUP($B135,CNAE_CBO_Outras!$A$41:$G$1126,6,0)</f>
        <v>1</v>
      </c>
      <c r="F135" s="14">
        <f t="shared" si="4"/>
        <v>1.8601190476190476E-2</v>
      </c>
      <c r="G135" s="4">
        <f>VLOOKUP($B135,CNAE_CBO_Outras!$A$41:$G$1126,7,0)</f>
        <v>1</v>
      </c>
      <c r="H135" s="14">
        <f t="shared" si="5"/>
        <v>1.2253400318588408E-2</v>
      </c>
    </row>
    <row r="136" spans="2:8" x14ac:dyDescent="0.25">
      <c r="B136" t="str">
        <f>CNAE_CBO_Outras!A168</f>
        <v>SERVICOS DOMESTICOS</v>
      </c>
      <c r="C136" s="4">
        <f>VLOOKUP($B136,CNAE_CBO_Outras!$A$41:$G$1126,5,0)</f>
        <v>0</v>
      </c>
      <c r="D136" s="14">
        <f t="shared" si="3"/>
        <v>0</v>
      </c>
      <c r="E136" s="4">
        <f>VLOOKUP($B136,CNAE_CBO_Outras!$A$41:$G$1126,6,0)</f>
        <v>1</v>
      </c>
      <c r="F136" s="14">
        <f t="shared" si="4"/>
        <v>1.8601190476190476E-2</v>
      </c>
      <c r="G136" s="4">
        <f>VLOOKUP($B136,CNAE_CBO_Outras!$A$41:$G$1126,7,0)</f>
        <v>1</v>
      </c>
      <c r="H136" s="14">
        <f t="shared" si="5"/>
        <v>1.2253400318588408E-2</v>
      </c>
    </row>
    <row r="137" spans="2:8" x14ac:dyDescent="0.25">
      <c r="B137" t="s">
        <v>8</v>
      </c>
      <c r="C137" s="4">
        <f>VLOOKUP($B137,CNAE_CBO_Outras!$A$41:$G$1126,5,0)</f>
        <v>2784</v>
      </c>
      <c r="D137" s="14">
        <f t="shared" si="3"/>
        <v>100</v>
      </c>
      <c r="E137" s="4">
        <f>VLOOKUP($B137,CNAE_CBO_Outras!$A$41:$G$1126,6,0)</f>
        <v>5376</v>
      </c>
      <c r="F137" s="14">
        <f t="shared" si="4"/>
        <v>100</v>
      </c>
      <c r="G137" s="4">
        <f>VLOOKUP($B137,CNAE_CBO_Outras!$A$41:$G$1126,7,0)</f>
        <v>8161</v>
      </c>
      <c r="H137" s="14">
        <f t="shared" si="5"/>
        <v>100</v>
      </c>
    </row>
    <row r="146" spans="2:8" x14ac:dyDescent="0.25">
      <c r="C146">
        <v>2020</v>
      </c>
    </row>
    <row r="147" spans="2:8" x14ac:dyDescent="0.25">
      <c r="B147" t="str">
        <f>CNAE_CBO_Outras!A1135</f>
        <v>Ocupação NIVEL 1</v>
      </c>
      <c r="C147" t="s">
        <v>61</v>
      </c>
      <c r="D147" t="s">
        <v>932</v>
      </c>
      <c r="E147" t="s">
        <v>62</v>
      </c>
      <c r="F147" t="s">
        <v>933</v>
      </c>
      <c r="G147" t="s">
        <v>8</v>
      </c>
      <c r="H147" t="s">
        <v>934</v>
      </c>
    </row>
    <row r="148" spans="2:8" x14ac:dyDescent="0.25">
      <c r="B148" t="str">
        <f>CNAE_CBO_Outras!A1136</f>
        <v>Técnicos de nível médio</v>
      </c>
      <c r="C148" s="82">
        <f>CNAE_CBO_Outras!E1136</f>
        <v>566</v>
      </c>
      <c r="D148" s="83">
        <f t="shared" ref="D148:D163" si="6">C148*100/$C$163</f>
        <v>20.330459770114942</v>
      </c>
      <c r="E148" s="82">
        <f>CNAE_CBO_Outras!F1136</f>
        <v>2018</v>
      </c>
      <c r="F148" s="83">
        <f t="shared" ref="F148:F163" si="7">E148*100/E$163</f>
        <v>37.53720238095238</v>
      </c>
      <c r="G148" s="82">
        <f>CNAE_CBO_Outras!G1136</f>
        <v>2585</v>
      </c>
      <c r="H148" s="83">
        <f t="shared" ref="H148:H163" si="8">G148*100/G$163</f>
        <v>31.675039823551035</v>
      </c>
    </row>
    <row r="149" spans="2:8" x14ac:dyDescent="0.25">
      <c r="B149" t="str">
        <f>CNAE_CBO_Outras!A1137</f>
        <v>Profissionais das ciências e das artes</v>
      </c>
      <c r="C149" s="82">
        <f>CNAE_CBO_Outras!E1137</f>
        <v>598</v>
      </c>
      <c r="D149" s="83">
        <f t="shared" si="6"/>
        <v>21.479885057471265</v>
      </c>
      <c r="E149" s="82">
        <f>CNAE_CBO_Outras!F1137</f>
        <v>1648</v>
      </c>
      <c r="F149" s="83">
        <f t="shared" si="7"/>
        <v>30.654761904761905</v>
      </c>
      <c r="G149" s="82">
        <f>CNAE_CBO_Outras!G1137</f>
        <v>2246</v>
      </c>
      <c r="H149" s="83">
        <f t="shared" si="8"/>
        <v>27.521137115549564</v>
      </c>
    </row>
    <row r="150" spans="2:8" x14ac:dyDescent="0.25">
      <c r="B150" t="str">
        <f>CNAE_CBO_Outras!A1138</f>
        <v>Trabs. dos serviços, vendedores do comércio</v>
      </c>
      <c r="C150" s="82">
        <f>CNAE_CBO_Outras!E1138</f>
        <v>558</v>
      </c>
      <c r="D150" s="83">
        <f t="shared" si="6"/>
        <v>20.043103448275861</v>
      </c>
      <c r="E150" s="82">
        <f>CNAE_CBO_Outras!F1138</f>
        <v>938</v>
      </c>
      <c r="F150" s="83">
        <f t="shared" si="7"/>
        <v>17.447916666666668</v>
      </c>
      <c r="G150" s="82">
        <f>CNAE_CBO_Outras!G1138</f>
        <v>1496</v>
      </c>
      <c r="H150" s="83">
        <f t="shared" si="8"/>
        <v>18.331086876608257</v>
      </c>
    </row>
    <row r="151" spans="2:8" x14ac:dyDescent="0.25">
      <c r="B151" t="str">
        <f>CNAE_CBO_Outras!A1139</f>
        <v>Trabalhadores de serviços administrativos</v>
      </c>
      <c r="C151" s="82">
        <f>CNAE_CBO_Outras!E1139</f>
        <v>242</v>
      </c>
      <c r="D151" s="83">
        <f t="shared" si="6"/>
        <v>8.6925287356321839</v>
      </c>
      <c r="E151" s="82">
        <f>CNAE_CBO_Outras!F1139</f>
        <v>573</v>
      </c>
      <c r="F151" s="83">
        <f t="shared" si="7"/>
        <v>10.658482142857142</v>
      </c>
      <c r="G151" s="82">
        <f>CNAE_CBO_Outras!G1139</f>
        <v>815</v>
      </c>
      <c r="H151" s="83">
        <f t="shared" si="8"/>
        <v>9.9865212596495532</v>
      </c>
    </row>
    <row r="152" spans="2:8" x14ac:dyDescent="0.25">
      <c r="B152" t="str">
        <f>CNAE_CBO_Outras!A1140</f>
        <v>Trabalhadores produção de bens e serviços(I)</v>
      </c>
      <c r="C152" s="82">
        <f>CNAE_CBO_Outras!E1140</f>
        <v>451</v>
      </c>
      <c r="D152" s="83">
        <f t="shared" si="6"/>
        <v>16.199712643678161</v>
      </c>
      <c r="E152" s="82">
        <f>CNAE_CBO_Outras!F1140</f>
        <v>23</v>
      </c>
      <c r="F152" s="83">
        <f t="shared" si="7"/>
        <v>0.42782738095238093</v>
      </c>
      <c r="G152" s="82">
        <f>CNAE_CBO_Outras!G1140</f>
        <v>474</v>
      </c>
      <c r="H152" s="83">
        <f t="shared" si="8"/>
        <v>5.8081117510109053</v>
      </c>
    </row>
    <row r="153" spans="2:8" x14ac:dyDescent="0.25">
      <c r="B153" t="str">
        <f>CNAE_CBO_Outras!A1141</f>
        <v>Trabalhadores produção de bens e serviços(II)</v>
      </c>
      <c r="C153" s="82">
        <f>CNAE_CBO_Outras!E1141</f>
        <v>114</v>
      </c>
      <c r="D153" s="83">
        <f t="shared" si="6"/>
        <v>4.0948275862068968</v>
      </c>
      <c r="E153" s="82">
        <f>CNAE_CBO_Outras!F1141</f>
        <v>33</v>
      </c>
      <c r="F153" s="83">
        <f t="shared" si="7"/>
        <v>0.6138392857142857</v>
      </c>
      <c r="G153" s="82">
        <f>CNAE_CBO_Outras!G1141</f>
        <v>147</v>
      </c>
      <c r="H153" s="83">
        <f t="shared" si="8"/>
        <v>1.801249846832496</v>
      </c>
    </row>
    <row r="154" spans="2:8" x14ac:dyDescent="0.25">
      <c r="B154" t="str">
        <f>CNAE_CBO_Outras!A1142</f>
        <v>Membros superiores do poder público, dirigentes</v>
      </c>
      <c r="C154" s="82">
        <f>CNAE_CBO_Outras!E1142</f>
        <v>89</v>
      </c>
      <c r="D154" s="83">
        <f t="shared" si="6"/>
        <v>3.1968390804597702</v>
      </c>
      <c r="E154" s="82">
        <f>CNAE_CBO_Outras!F1142</f>
        <v>52</v>
      </c>
      <c r="F154" s="83">
        <f t="shared" si="7"/>
        <v>0.96726190476190477</v>
      </c>
      <c r="G154" s="82">
        <f>CNAE_CBO_Outras!G1142</f>
        <v>141</v>
      </c>
      <c r="H154" s="83">
        <f t="shared" si="8"/>
        <v>1.7277294449209655</v>
      </c>
    </row>
    <row r="155" spans="2:8" x14ac:dyDescent="0.25">
      <c r="B155" t="str">
        <f>CNAE_CBO_Outras!A1143</f>
        <v>Trabs. agropecuários, florestais, da caça</v>
      </c>
      <c r="C155" s="82">
        <f>CNAE_CBO_Outras!E1143</f>
        <v>59</v>
      </c>
      <c r="D155" s="83">
        <f t="shared" si="6"/>
        <v>2.1192528735632186</v>
      </c>
      <c r="E155" s="82">
        <f>CNAE_CBO_Outras!F1143</f>
        <v>23</v>
      </c>
      <c r="F155" s="83">
        <f t="shared" si="7"/>
        <v>0.42782738095238093</v>
      </c>
      <c r="G155" s="82">
        <f>CNAE_CBO_Outras!G1143</f>
        <v>82</v>
      </c>
      <c r="H155" s="83">
        <f t="shared" si="8"/>
        <v>1.0047788261242494</v>
      </c>
    </row>
    <row r="156" spans="2:8" x14ac:dyDescent="0.25">
      <c r="B156" t="str">
        <f>CNAE_CBO_Outras!A1144</f>
        <v>NÃO INFORMADA, NÃO SE APLICA</v>
      </c>
      <c r="C156" s="82">
        <f>CNAE_CBO_Outras!E1144</f>
        <v>31</v>
      </c>
      <c r="D156" s="83">
        <f t="shared" si="6"/>
        <v>1.1135057471264367</v>
      </c>
      <c r="E156" s="82">
        <f>CNAE_CBO_Outras!F1144</f>
        <v>31</v>
      </c>
      <c r="F156" s="83">
        <f t="shared" si="7"/>
        <v>0.57663690476190477</v>
      </c>
      <c r="G156" s="82">
        <f>CNAE_CBO_Outras!G1144</f>
        <v>62</v>
      </c>
      <c r="H156" s="83">
        <f t="shared" si="8"/>
        <v>0.75971081975248134</v>
      </c>
    </row>
    <row r="157" spans="2:8" x14ac:dyDescent="0.25">
      <c r="B157" t="str">
        <f>CNAE_CBO_Outras!A1145</f>
        <v>Forças Armadas, Policiais e Bombeiros Militares</v>
      </c>
      <c r="C157" s="82">
        <f>CNAE_CBO_Outras!E1145</f>
        <v>30</v>
      </c>
      <c r="D157" s="83">
        <f t="shared" si="6"/>
        <v>1.0775862068965518</v>
      </c>
      <c r="E157" s="82">
        <f>CNAE_CBO_Outras!F1145</f>
        <v>5</v>
      </c>
      <c r="F157" s="83">
        <f t="shared" si="7"/>
        <v>9.3005952380952384E-2</v>
      </c>
      <c r="G157" s="82">
        <f>CNAE_CBO_Outras!G1145</f>
        <v>35</v>
      </c>
      <c r="H157" s="83">
        <f t="shared" si="8"/>
        <v>0.42886901115059428</v>
      </c>
    </row>
    <row r="158" spans="2:8" x14ac:dyDescent="0.25">
      <c r="B158" t="str">
        <f>CNAE_CBO_Outras!A1146</f>
        <v>Ocupações Especiais (estudante)</v>
      </c>
      <c r="C158" s="82">
        <f>CNAE_CBO_Outras!E1146</f>
        <v>16</v>
      </c>
      <c r="D158" s="83">
        <f t="shared" si="6"/>
        <v>0.57471264367816088</v>
      </c>
      <c r="E158" s="82">
        <f>CNAE_CBO_Outras!F1146</f>
        <v>16</v>
      </c>
      <c r="F158" s="83">
        <f t="shared" si="7"/>
        <v>0.29761904761904762</v>
      </c>
      <c r="G158" s="82">
        <f>CNAE_CBO_Outras!G1146</f>
        <v>32</v>
      </c>
      <c r="H158" s="83">
        <f t="shared" si="8"/>
        <v>0.39210881019482907</v>
      </c>
    </row>
    <row r="159" spans="2:8" x14ac:dyDescent="0.25">
      <c r="B159" t="str">
        <f>CNAE_CBO_Outras!A1147</f>
        <v>Trabalhadores de manutenção e reparação</v>
      </c>
      <c r="C159" s="82">
        <f>CNAE_CBO_Outras!E1147</f>
        <v>25</v>
      </c>
      <c r="D159" s="83">
        <f t="shared" si="6"/>
        <v>0.89798850574712641</v>
      </c>
      <c r="E159" s="82">
        <f>CNAE_CBO_Outras!F1147</f>
        <v>6</v>
      </c>
      <c r="F159" s="83">
        <f t="shared" si="7"/>
        <v>0.11160714285714286</v>
      </c>
      <c r="G159" s="82">
        <f>CNAE_CBO_Outras!G1147</f>
        <v>31</v>
      </c>
      <c r="H159" s="83">
        <f t="shared" si="8"/>
        <v>0.37985540987624067</v>
      </c>
    </row>
    <row r="160" spans="2:8" x14ac:dyDescent="0.25">
      <c r="B160" t="str">
        <f>CNAE_CBO_Outras!A1148</f>
        <v>pações Especiais (dona de casa)</v>
      </c>
      <c r="C160" s="82">
        <f>CNAE_CBO_Outras!E1148</f>
        <v>0</v>
      </c>
      <c r="D160" s="83">
        <f t="shared" si="6"/>
        <v>0</v>
      </c>
      <c r="E160" s="82">
        <f>CNAE_CBO_Outras!F1148</f>
        <v>9</v>
      </c>
      <c r="F160" s="83">
        <f t="shared" si="7"/>
        <v>0.16741071428571427</v>
      </c>
      <c r="G160" s="82">
        <f>CNAE_CBO_Outras!G1148</f>
        <v>9</v>
      </c>
      <c r="H160" s="83">
        <f t="shared" si="8"/>
        <v>0.11028060286729567</v>
      </c>
    </row>
    <row r="161" spans="2:8" x14ac:dyDescent="0.25">
      <c r="B161" t="str">
        <f>CNAE_CBO_Outras!A1149</f>
        <v>DESEMPREGADO CRONICO</v>
      </c>
      <c r="C161" s="82">
        <f>CNAE_CBO_Outras!E1149</f>
        <v>4</v>
      </c>
      <c r="D161" s="83">
        <f t="shared" si="6"/>
        <v>0.14367816091954022</v>
      </c>
      <c r="E161" s="82">
        <f>CNAE_CBO_Outras!F1149</f>
        <v>1</v>
      </c>
      <c r="F161" s="83">
        <f t="shared" si="7"/>
        <v>1.8601190476190476E-2</v>
      </c>
      <c r="G161" s="82">
        <f>CNAE_CBO_Outras!G1149</f>
        <v>5</v>
      </c>
      <c r="H161" s="83">
        <f t="shared" si="8"/>
        <v>6.1267001592942044E-2</v>
      </c>
    </row>
    <row r="162" spans="2:8" x14ac:dyDescent="0.25">
      <c r="B162" t="str">
        <f>CNAE_CBO_Outras!A1150</f>
        <v>Ocupações Especiais (aposentado/pensionista)</v>
      </c>
      <c r="C162" s="82">
        <f>CNAE_CBO_Outras!E1150</f>
        <v>1</v>
      </c>
      <c r="D162" s="83">
        <f t="shared" si="6"/>
        <v>3.5919540229885055E-2</v>
      </c>
      <c r="E162" s="82">
        <f>CNAE_CBO_Outras!F1150</f>
        <v>0</v>
      </c>
      <c r="F162" s="83">
        <f t="shared" si="7"/>
        <v>0</v>
      </c>
      <c r="G162" s="82">
        <f>CNAE_CBO_Outras!G1150</f>
        <v>1</v>
      </c>
      <c r="H162" s="83">
        <f t="shared" si="8"/>
        <v>1.2253400318588408E-2</v>
      </c>
    </row>
    <row r="163" spans="2:8" x14ac:dyDescent="0.25">
      <c r="B163" t="str">
        <f>CNAE_CBO_Outras!A1152</f>
        <v>Total</v>
      </c>
      <c r="C163" s="82">
        <f>CNAE_CBO_Outras!E1152</f>
        <v>2784</v>
      </c>
      <c r="D163" s="83">
        <f t="shared" si="6"/>
        <v>100</v>
      </c>
      <c r="E163" s="82">
        <f>CNAE_CBO_Outras!F1152</f>
        <v>5376</v>
      </c>
      <c r="F163" s="83">
        <f t="shared" si="7"/>
        <v>100</v>
      </c>
      <c r="G163" s="82">
        <f>CNAE_CBO_Outras!G1152</f>
        <v>8161</v>
      </c>
      <c r="H163" s="83">
        <f t="shared" si="8"/>
        <v>100</v>
      </c>
    </row>
    <row r="170" spans="2:8" x14ac:dyDescent="0.25">
      <c r="B170" t="s">
        <v>9</v>
      </c>
    </row>
    <row r="171" spans="2:8" x14ac:dyDescent="0.25">
      <c r="B171" t="s">
        <v>69</v>
      </c>
      <c r="C171">
        <v>2020</v>
      </c>
    </row>
    <row r="172" spans="2:8" x14ac:dyDescent="0.25">
      <c r="B172" t="s">
        <v>929</v>
      </c>
    </row>
    <row r="173" spans="2:8" x14ac:dyDescent="0.25">
      <c r="B173" t="str">
        <f>CNAE_CBO_Outras!A1165</f>
        <v>Ocupação NIVEL 6</v>
      </c>
      <c r="C173" t="s">
        <v>61</v>
      </c>
      <c r="D173" t="s">
        <v>932</v>
      </c>
      <c r="E173" t="s">
        <v>62</v>
      </c>
      <c r="F173" t="s">
        <v>933</v>
      </c>
      <c r="G173" t="s">
        <v>8</v>
      </c>
      <c r="H173" t="s">
        <v>0</v>
      </c>
    </row>
    <row r="174" spans="2:8" x14ac:dyDescent="0.25">
      <c r="B174" t="str">
        <f>CNAE_CBO_Outras!A1166</f>
        <v>TECNICO DE ENFERMAGEM</v>
      </c>
      <c r="C174" s="4">
        <f>VLOOKUP($B174,CNAE_CBO_Outras!$A$1165:$H$3765,5,0)</f>
        <v>277</v>
      </c>
      <c r="D174" s="80">
        <f>C174*100/C$333</f>
        <v>9.9497126436781613</v>
      </c>
      <c r="E174" s="4">
        <f>VLOOKUP($B174,CNAE_CBO_Outras!$A$1165:$H$3765,6,0)</f>
        <v>1675</v>
      </c>
      <c r="F174" s="80">
        <f>E174*100/E$333</f>
        <v>31.156994047619047</v>
      </c>
      <c r="G174" s="4">
        <f>VLOOKUP($B174,CNAE_CBO_Outras!$A$1165:$H$3765,7,0)</f>
        <v>1953</v>
      </c>
      <c r="H174" s="83">
        <f>VLOOKUP($B174,CNAE_CBO_Outras!$A$1165:$H$3765,8,0)</f>
        <v>23.93089082220316</v>
      </c>
    </row>
    <row r="175" spans="2:8" x14ac:dyDescent="0.25">
      <c r="B175" t="str">
        <f>CNAE_CBO_Outras!A1167</f>
        <v>ENFERMEIRO</v>
      </c>
      <c r="C175" s="4">
        <f>VLOOKUP($B175,CNAE_CBO_Outras!$A$1165:$H$3765,5,0)</f>
        <v>167</v>
      </c>
      <c r="D175" s="80">
        <f t="shared" ref="D175:F238" si="9">C175*100/C$333</f>
        <v>5.9985632183908049</v>
      </c>
      <c r="E175" s="4">
        <f>VLOOKUP($B175,CNAE_CBO_Outras!$A$1165:$H$3765,6,0)</f>
        <v>898</v>
      </c>
      <c r="F175" s="80">
        <f t="shared" si="9"/>
        <v>16.703869047619047</v>
      </c>
      <c r="G175" s="4">
        <f>VLOOKUP($B175,CNAE_CBO_Outras!$A$1165:$H$3765,7,0)</f>
        <v>1065</v>
      </c>
      <c r="H175" s="83">
        <f>VLOOKUP($B175,CNAE_CBO_Outras!$A$1165:$H$3765,8,0)</f>
        <v>13.049871339296654</v>
      </c>
    </row>
    <row r="176" spans="2:8" x14ac:dyDescent="0.25">
      <c r="B176" t="str">
        <f>CNAE_CBO_Outras!A1168</f>
        <v>AGENTE COMUNITARIO DE SAUDE</v>
      </c>
      <c r="C176" s="4">
        <f>VLOOKUP($B176,CNAE_CBO_Outras!$A$1165:$H$3765,5,0)</f>
        <v>115</v>
      </c>
      <c r="D176" s="80">
        <f t="shared" si="9"/>
        <v>4.1307471264367814</v>
      </c>
      <c r="E176" s="4">
        <f>VLOOKUP($B176,CNAE_CBO_Outras!$A$1165:$H$3765,6,0)</f>
        <v>298</v>
      </c>
      <c r="F176" s="80">
        <f t="shared" si="9"/>
        <v>5.5431547619047619</v>
      </c>
      <c r="G176" s="4">
        <f>VLOOKUP($B176,CNAE_CBO_Outras!$A$1165:$H$3765,7,0)</f>
        <v>413</v>
      </c>
      <c r="H176" s="83">
        <f>VLOOKUP($B176,CNAE_CBO_Outras!$A$1165:$H$3765,8,0)</f>
        <v>5.0606543315770125</v>
      </c>
    </row>
    <row r="177" spans="2:8" x14ac:dyDescent="0.25">
      <c r="B177" t="str">
        <f>CNAE_CBO_Outras!A1169</f>
        <v>ASSISTENTE ADMINISTRATIVO</v>
      </c>
      <c r="C177" s="4">
        <f>VLOOKUP($B177,CNAE_CBO_Outras!$A$1165:$H$3765,5,0)</f>
        <v>76</v>
      </c>
      <c r="D177" s="80">
        <f t="shared" si="9"/>
        <v>2.7298850574712645</v>
      </c>
      <c r="E177" s="4">
        <f>VLOOKUP($B177,CNAE_CBO_Outras!$A$1165:$H$3765,6,0)</f>
        <v>175</v>
      </c>
      <c r="F177" s="80">
        <f t="shared" si="9"/>
        <v>3.2552083333333335</v>
      </c>
      <c r="G177" s="4">
        <f>VLOOKUP($B177,CNAE_CBO_Outras!$A$1165:$H$3765,7,0)</f>
        <v>251</v>
      </c>
      <c r="H177" s="83">
        <f>VLOOKUP($B177,CNAE_CBO_Outras!$A$1165:$H$3765,8,0)</f>
        <v>3.0756034799656904</v>
      </c>
    </row>
    <row r="178" spans="2:8" x14ac:dyDescent="0.25">
      <c r="B178" t="str">
        <f>CNAE_CBO_Outras!A1170</f>
        <v>FAXINEIRO</v>
      </c>
      <c r="C178" s="4">
        <f>VLOOKUP($B178,CNAE_CBO_Outras!$A$1165:$H$3765,5,0)</f>
        <v>25</v>
      </c>
      <c r="D178" s="80">
        <f t="shared" si="9"/>
        <v>0.89798850574712641</v>
      </c>
      <c r="E178" s="4">
        <f>VLOOKUP($B178,CNAE_CBO_Outras!$A$1165:$H$3765,6,0)</f>
        <v>166</v>
      </c>
      <c r="F178" s="80">
        <f t="shared" si="9"/>
        <v>3.0877976190476191</v>
      </c>
      <c r="G178" s="4">
        <f>VLOOKUP($B178,CNAE_CBO_Outras!$A$1165:$H$3765,7,0)</f>
        <v>191</v>
      </c>
      <c r="H178" s="83">
        <f>VLOOKUP($B178,CNAE_CBO_Outras!$A$1165:$H$3765,8,0)</f>
        <v>2.340399460850386</v>
      </c>
    </row>
    <row r="179" spans="2:8" x14ac:dyDescent="0.25">
      <c r="B179" t="str">
        <f>CNAE_CBO_Outras!A1171</f>
        <v>RECEPCIONISTA, EM GERAL</v>
      </c>
      <c r="C179" s="4">
        <f>VLOOKUP($B179,CNAE_CBO_Outras!$A$1165:$H$3765,5,0)</f>
        <v>40</v>
      </c>
      <c r="D179" s="80">
        <f t="shared" si="9"/>
        <v>1.4367816091954022</v>
      </c>
      <c r="E179" s="4">
        <f>VLOOKUP($B179,CNAE_CBO_Outras!$A$1165:$H$3765,6,0)</f>
        <v>128</v>
      </c>
      <c r="F179" s="80">
        <f t="shared" si="9"/>
        <v>2.3809523809523809</v>
      </c>
      <c r="G179" s="4">
        <f>VLOOKUP($B179,CNAE_CBO_Outras!$A$1165:$H$3765,7,0)</f>
        <v>168</v>
      </c>
      <c r="H179" s="83">
        <f>VLOOKUP($B179,CNAE_CBO_Outras!$A$1165:$H$3765,8,0)</f>
        <v>2.0585712535228526</v>
      </c>
    </row>
    <row r="180" spans="2:8" x14ac:dyDescent="0.25">
      <c r="B180" t="str">
        <f>CNAE_CBO_Outras!A1172</f>
        <v>MEDICO CLINICO</v>
      </c>
      <c r="C180" s="4">
        <f>VLOOKUP($B180,CNAE_CBO_Outras!$A$1165:$H$3765,5,0)</f>
        <v>99</v>
      </c>
      <c r="D180" s="80">
        <f t="shared" si="9"/>
        <v>3.5560344827586206</v>
      </c>
      <c r="E180" s="4">
        <f>VLOOKUP($B180,CNAE_CBO_Outras!$A$1165:$H$3765,6,0)</f>
        <v>65</v>
      </c>
      <c r="F180" s="80">
        <f t="shared" si="9"/>
        <v>1.2090773809523809</v>
      </c>
      <c r="G180" s="4">
        <f>VLOOKUP($B180,CNAE_CBO_Outras!$A$1165:$H$3765,7,0)</f>
        <v>164</v>
      </c>
      <c r="H180" s="83">
        <f>VLOOKUP($B180,CNAE_CBO_Outras!$A$1165:$H$3765,8,0)</f>
        <v>2.0095576522484988</v>
      </c>
    </row>
    <row r="181" spans="2:8" x14ac:dyDescent="0.25">
      <c r="B181" t="str">
        <f>CNAE_CBO_Outras!A1173</f>
        <v>FISIOTERAPEUTA</v>
      </c>
      <c r="C181" s="4">
        <f>VLOOKUP($B181,CNAE_CBO_Outras!$A$1165:$H$3765,5,0)</f>
        <v>57</v>
      </c>
      <c r="D181" s="80">
        <f t="shared" si="9"/>
        <v>2.0474137931034484</v>
      </c>
      <c r="E181" s="4">
        <f>VLOOKUP($B181,CNAE_CBO_Outras!$A$1165:$H$3765,6,0)</f>
        <v>107</v>
      </c>
      <c r="F181" s="80">
        <f t="shared" si="9"/>
        <v>1.9903273809523809</v>
      </c>
      <c r="G181" s="4">
        <f>VLOOKUP($B181,CNAE_CBO_Outras!$A$1165:$H$3765,7,0)</f>
        <v>164</v>
      </c>
      <c r="H181" s="83">
        <f>VLOOKUP($B181,CNAE_CBO_Outras!$A$1165:$H$3765,8,0)</f>
        <v>2.0095576522484988</v>
      </c>
    </row>
    <row r="182" spans="2:8" x14ac:dyDescent="0.25">
      <c r="B182" t="str">
        <f>CNAE_CBO_Outras!A1174</f>
        <v>MOTORISTA DE CARRO DE PASSEIO</v>
      </c>
      <c r="C182" s="4">
        <f>VLOOKUP($B182,CNAE_CBO_Outras!$A$1165:$H$3765,5,0)</f>
        <v>111</v>
      </c>
      <c r="D182" s="80">
        <f t="shared" si="9"/>
        <v>3.9870689655172415</v>
      </c>
      <c r="E182" s="4">
        <f>VLOOKUP($B182,CNAE_CBO_Outras!$A$1165:$H$3765,6,0)</f>
        <v>1</v>
      </c>
      <c r="F182" s="80">
        <f t="shared" si="9"/>
        <v>1.8601190476190476E-2</v>
      </c>
      <c r="G182" s="4">
        <f>VLOOKUP($B182,CNAE_CBO_Outras!$A$1165:$H$3765,7,0)</f>
        <v>112</v>
      </c>
      <c r="H182" s="83">
        <f>VLOOKUP($B182,CNAE_CBO_Outras!$A$1165:$H$3765,8,0)</f>
        <v>1.3723808356819018</v>
      </c>
    </row>
    <row r="183" spans="2:8" x14ac:dyDescent="0.25">
      <c r="B183" t="str">
        <f>CNAE_CBO_Outras!A1175</f>
        <v>AGENTE DE SAUDE PUBLICA</v>
      </c>
      <c r="C183" s="4">
        <f>VLOOKUP($B183,CNAE_CBO_Outras!$A$1165:$H$3765,5,0)</f>
        <v>51</v>
      </c>
      <c r="D183" s="80">
        <f t="shared" si="9"/>
        <v>1.8318965517241379</v>
      </c>
      <c r="E183" s="4">
        <f>VLOOKUP($B183,CNAE_CBO_Outras!$A$1165:$H$3765,6,0)</f>
        <v>53</v>
      </c>
      <c r="F183" s="80">
        <f t="shared" si="9"/>
        <v>0.98586309523809523</v>
      </c>
      <c r="G183" s="4">
        <f>VLOOKUP($B183,CNAE_CBO_Outras!$A$1165:$H$3765,7,0)</f>
        <v>104</v>
      </c>
      <c r="H183" s="83">
        <f>VLOOKUP($B183,CNAE_CBO_Outras!$A$1165:$H$3765,8,0)</f>
        <v>1.2743536331331944</v>
      </c>
    </row>
    <row r="184" spans="2:8" x14ac:dyDescent="0.25">
      <c r="B184" t="str">
        <f>CNAE_CBO_Outras!A1176</f>
        <v>VENDEDOR DE COMERCIO VAREJISTA</v>
      </c>
      <c r="C184" s="4">
        <f>VLOOKUP($B184,CNAE_CBO_Outras!$A$1165:$H$3765,5,0)</f>
        <v>40</v>
      </c>
      <c r="D184" s="80">
        <f t="shared" si="9"/>
        <v>1.4367816091954022</v>
      </c>
      <c r="E184" s="4">
        <f>VLOOKUP($B184,CNAE_CBO_Outras!$A$1165:$H$3765,6,0)</f>
        <v>58</v>
      </c>
      <c r="F184" s="80">
        <f t="shared" si="9"/>
        <v>1.0788690476190477</v>
      </c>
      <c r="G184" s="4">
        <f>VLOOKUP($B184,CNAE_CBO_Outras!$A$1165:$H$3765,7,0)</f>
        <v>98</v>
      </c>
      <c r="H184" s="83">
        <f>VLOOKUP($B184,CNAE_CBO_Outras!$A$1165:$H$3765,8,0)</f>
        <v>1.2008332312216641</v>
      </c>
    </row>
    <row r="185" spans="2:8" x14ac:dyDescent="0.25">
      <c r="B185" t="str">
        <f>CNAE_CBO_Outras!A1177</f>
        <v>MOTORISTA DE FURGAO OU VEICULO SIMILAR</v>
      </c>
      <c r="C185" s="4">
        <f>VLOOKUP($B185,CNAE_CBO_Outras!$A$1165:$H$3765,5,0)</f>
        <v>87</v>
      </c>
      <c r="D185" s="80">
        <f t="shared" si="9"/>
        <v>3.125</v>
      </c>
      <c r="E185" s="4">
        <f>VLOOKUP($B185,CNAE_CBO_Outras!$A$1165:$H$3765,6,0)</f>
        <v>0</v>
      </c>
      <c r="F185" s="80">
        <f t="shared" si="9"/>
        <v>0</v>
      </c>
      <c r="G185" s="4">
        <f>VLOOKUP($B185,CNAE_CBO_Outras!$A$1165:$H$3765,7,0)</f>
        <v>87</v>
      </c>
      <c r="H185" s="83">
        <f>VLOOKUP($B185,CNAE_CBO_Outras!$A$1165:$H$3765,8,0)</f>
        <v>1.0660458277171916</v>
      </c>
    </row>
    <row r="186" spans="2:8" x14ac:dyDescent="0.25">
      <c r="B186" t="str">
        <f>CNAE_CBO_Outras!A1178</f>
        <v>ASSISTENTE SOCIAL</v>
      </c>
      <c r="C186" s="4">
        <f>VLOOKUP($B186,CNAE_CBO_Outras!$A$1165:$H$3765,5,0)</f>
        <v>2</v>
      </c>
      <c r="D186" s="80">
        <f t="shared" si="9"/>
        <v>7.183908045977011E-2</v>
      </c>
      <c r="E186" s="4">
        <f>VLOOKUP($B186,CNAE_CBO_Outras!$A$1165:$H$3765,6,0)</f>
        <v>78</v>
      </c>
      <c r="F186" s="80">
        <f t="shared" si="9"/>
        <v>1.4508928571428572</v>
      </c>
      <c r="G186" s="4">
        <f>VLOOKUP($B186,CNAE_CBO_Outras!$A$1165:$H$3765,7,0)</f>
        <v>80</v>
      </c>
      <c r="H186" s="83">
        <f>VLOOKUP($B186,CNAE_CBO_Outras!$A$1165:$H$3765,8,0)</f>
        <v>0.98027202548707271</v>
      </c>
    </row>
    <row r="187" spans="2:8" x14ac:dyDescent="0.25">
      <c r="B187" t="str">
        <f>CNAE_CBO_Outras!A1179</f>
        <v>SOCORRISTA HABILITADO</v>
      </c>
      <c r="C187" s="4">
        <f>VLOOKUP($B187,CNAE_CBO_Outras!$A$1165:$H$3765,5,0)</f>
        <v>79</v>
      </c>
      <c r="D187" s="80">
        <f t="shared" si="9"/>
        <v>2.8376436781609193</v>
      </c>
      <c r="E187" s="4">
        <f>VLOOKUP($B187,CNAE_CBO_Outras!$A$1165:$H$3765,6,0)</f>
        <v>0</v>
      </c>
      <c r="F187" s="80">
        <f t="shared" si="9"/>
        <v>0</v>
      </c>
      <c r="G187" s="4">
        <f>VLOOKUP($B187,CNAE_CBO_Outras!$A$1165:$H$3765,7,0)</f>
        <v>79</v>
      </c>
      <c r="H187" s="83">
        <f>VLOOKUP($B187,CNAE_CBO_Outras!$A$1165:$H$3765,8,0)</f>
        <v>0.96801862516848425</v>
      </c>
    </row>
    <row r="188" spans="2:8" x14ac:dyDescent="0.25">
      <c r="B188" t="str">
        <f>CNAE_CBO_Outras!A1180</f>
        <v>AUXILIAR DE ESCRITORIO, EM GERAL</v>
      </c>
      <c r="C188" s="4">
        <f>VLOOKUP($B188,CNAE_CBO_Outras!$A$1165:$H$3765,5,0)</f>
        <v>24</v>
      </c>
      <c r="D188" s="80">
        <f t="shared" si="9"/>
        <v>0.86206896551724133</v>
      </c>
      <c r="E188" s="4">
        <f>VLOOKUP($B188,CNAE_CBO_Outras!$A$1165:$H$3765,6,0)</f>
        <v>50</v>
      </c>
      <c r="F188" s="80">
        <f t="shared" si="9"/>
        <v>0.93005952380952384</v>
      </c>
      <c r="G188" s="4">
        <f>VLOOKUP($B188,CNAE_CBO_Outras!$A$1165:$H$3765,7,0)</f>
        <v>74</v>
      </c>
      <c r="H188" s="83">
        <f>VLOOKUP($B188,CNAE_CBO_Outras!$A$1165:$H$3765,8,0)</f>
        <v>0.90675162357554218</v>
      </c>
    </row>
    <row r="189" spans="2:8" x14ac:dyDescent="0.25">
      <c r="B189" t="str">
        <f>CNAE_CBO_Outras!A1181</f>
        <v>TRABALHADOR DE FABRICACAO DE MARGARINA</v>
      </c>
      <c r="C189" s="4">
        <f>VLOOKUP($B189,CNAE_CBO_Outras!$A$1165:$H$3765,5,0)</f>
        <v>51</v>
      </c>
      <c r="D189" s="80">
        <f t="shared" si="9"/>
        <v>1.8318965517241379</v>
      </c>
      <c r="E189" s="4">
        <f>VLOOKUP($B189,CNAE_CBO_Outras!$A$1165:$H$3765,6,0)</f>
        <v>20</v>
      </c>
      <c r="F189" s="80">
        <f t="shared" si="9"/>
        <v>0.37202380952380953</v>
      </c>
      <c r="G189" s="4">
        <f>VLOOKUP($B189,CNAE_CBO_Outras!$A$1165:$H$3765,7,0)</f>
        <v>71</v>
      </c>
      <c r="H189" s="83">
        <f>VLOOKUP($B189,CNAE_CBO_Outras!$A$1165:$H$3765,8,0)</f>
        <v>0.86999142261977702</v>
      </c>
    </row>
    <row r="190" spans="2:8" x14ac:dyDescent="0.25">
      <c r="B190" t="str">
        <f>CNAE_CBO_Outras!A1182</f>
        <v>MEDICO GENERALISTA</v>
      </c>
      <c r="C190" s="4">
        <f>VLOOKUP($B190,CNAE_CBO_Outras!$A$1165:$H$3765,5,0)</f>
        <v>36</v>
      </c>
      <c r="D190" s="80">
        <f t="shared" si="9"/>
        <v>1.2931034482758621</v>
      </c>
      <c r="E190" s="4">
        <f>VLOOKUP($B190,CNAE_CBO_Outras!$A$1165:$H$3765,6,0)</f>
        <v>30</v>
      </c>
      <c r="F190" s="80">
        <f t="shared" si="9"/>
        <v>0.5580357142857143</v>
      </c>
      <c r="G190" s="4">
        <f>VLOOKUP($B190,CNAE_CBO_Outras!$A$1165:$H$3765,7,0)</f>
        <v>66</v>
      </c>
      <c r="H190" s="83">
        <f>VLOOKUP($B190,CNAE_CBO_Outras!$A$1165:$H$3765,8,0)</f>
        <v>0.80872442102683495</v>
      </c>
    </row>
    <row r="191" spans="2:8" x14ac:dyDescent="0.25">
      <c r="B191" t="str">
        <f>CNAE_CBO_Outras!A1183</f>
        <v>FARMACEUTICO</v>
      </c>
      <c r="C191" s="4">
        <f>VLOOKUP($B191,CNAE_CBO_Outras!$A$1165:$H$3765,5,0)</f>
        <v>17</v>
      </c>
      <c r="D191" s="80">
        <f t="shared" si="9"/>
        <v>0.61063218390804597</v>
      </c>
      <c r="E191" s="4">
        <f>VLOOKUP($B191,CNAE_CBO_Outras!$A$1165:$H$3765,6,0)</f>
        <v>48</v>
      </c>
      <c r="F191" s="80">
        <f t="shared" si="9"/>
        <v>0.8928571428571429</v>
      </c>
      <c r="G191" s="4">
        <f>VLOOKUP($B191,CNAE_CBO_Outras!$A$1165:$H$3765,7,0)</f>
        <v>65</v>
      </c>
      <c r="H191" s="83">
        <f>VLOOKUP($B191,CNAE_CBO_Outras!$A$1165:$H$3765,8,0)</f>
        <v>0.79647102070824649</v>
      </c>
    </row>
    <row r="192" spans="2:8" x14ac:dyDescent="0.25">
      <c r="B192" t="str">
        <f>CNAE_CBO_Outras!A1184</f>
        <v>AUXILIAR DE ENFERMAGEM</v>
      </c>
      <c r="C192" s="4">
        <f>VLOOKUP($B192,CNAE_CBO_Outras!$A$1165:$H$3765,5,0)</f>
        <v>9</v>
      </c>
      <c r="D192" s="80">
        <f t="shared" si="9"/>
        <v>0.32327586206896552</v>
      </c>
      <c r="E192" s="4">
        <f>VLOOKUP($B192,CNAE_CBO_Outras!$A$1165:$H$3765,6,0)</f>
        <v>55</v>
      </c>
      <c r="F192" s="80">
        <f t="shared" si="9"/>
        <v>1.0230654761904763</v>
      </c>
      <c r="G192" s="4">
        <f>VLOOKUP($B192,CNAE_CBO_Outras!$A$1165:$H$3765,7,0)</f>
        <v>64</v>
      </c>
      <c r="H192" s="83">
        <f>VLOOKUP($B192,CNAE_CBO_Outras!$A$1165:$H$3765,8,0)</f>
        <v>0.78421762038965814</v>
      </c>
    </row>
    <row r="193" spans="2:8" x14ac:dyDescent="0.25">
      <c r="B193" t="str">
        <f>CNAE_CBO_Outras!A1185</f>
        <v>AUXILIAR DE LABORATORIO DE ANALISES CLINICAS</v>
      </c>
      <c r="C193" s="4">
        <f>VLOOKUP($B193,CNAE_CBO_Outras!$A$1165:$H$3765,5,0)</f>
        <v>11</v>
      </c>
      <c r="D193" s="80">
        <f t="shared" si="9"/>
        <v>0.39511494252873564</v>
      </c>
      <c r="E193" s="4">
        <f>VLOOKUP($B193,CNAE_CBO_Outras!$A$1165:$H$3765,6,0)</f>
        <v>49</v>
      </c>
      <c r="F193" s="80">
        <f t="shared" si="9"/>
        <v>0.91145833333333337</v>
      </c>
      <c r="G193" s="4">
        <f>VLOOKUP($B193,CNAE_CBO_Outras!$A$1165:$H$3765,7,0)</f>
        <v>60</v>
      </c>
      <c r="H193" s="83">
        <f>VLOOKUP($B193,CNAE_CBO_Outras!$A$1165:$H$3765,8,0)</f>
        <v>0.73520401911530453</v>
      </c>
    </row>
    <row r="194" spans="2:8" x14ac:dyDescent="0.25">
      <c r="B194" t="str">
        <f>CNAE_CBO_Outras!A1186</f>
        <v>RECEPCIONISTA DE CONSULTORIO MEDICO OU DENTARIO</v>
      </c>
      <c r="C194" s="4">
        <f>VLOOKUP($B194,CNAE_CBO_Outras!$A$1165:$H$3765,5,0)</f>
        <v>6</v>
      </c>
      <c r="D194" s="80">
        <f t="shared" si="9"/>
        <v>0.21551724137931033</v>
      </c>
      <c r="E194" s="4">
        <f>VLOOKUP($B194,CNAE_CBO_Outras!$A$1165:$H$3765,6,0)</f>
        <v>48</v>
      </c>
      <c r="F194" s="80">
        <f t="shared" si="9"/>
        <v>0.8928571428571429</v>
      </c>
      <c r="G194" s="4">
        <f>VLOOKUP($B194,CNAE_CBO_Outras!$A$1165:$H$3765,7,0)</f>
        <v>54</v>
      </c>
      <c r="H194" s="83">
        <f>VLOOKUP($B194,CNAE_CBO_Outras!$A$1165:$H$3765,8,0)</f>
        <v>0.661683617203774</v>
      </c>
    </row>
    <row r="195" spans="2:8" x14ac:dyDescent="0.25">
      <c r="B195" t="str">
        <f>CNAE_CBO_Outras!A1187</f>
        <v>NUTRICIONISTA</v>
      </c>
      <c r="C195" s="4">
        <f>VLOOKUP($B195,CNAE_CBO_Outras!$A$1165:$H$3765,5,0)</f>
        <v>0</v>
      </c>
      <c r="D195" s="80">
        <f t="shared" si="9"/>
        <v>0</v>
      </c>
      <c r="E195" s="4">
        <f>VLOOKUP($B195,CNAE_CBO_Outras!$A$1165:$H$3765,6,0)</f>
        <v>53</v>
      </c>
      <c r="F195" s="80">
        <f t="shared" si="9"/>
        <v>0.98586309523809523</v>
      </c>
      <c r="G195" s="4">
        <f>VLOOKUP($B195,CNAE_CBO_Outras!$A$1165:$H$3765,7,0)</f>
        <v>53</v>
      </c>
      <c r="H195" s="83">
        <f>VLOOKUP($B195,CNAE_CBO_Outras!$A$1165:$H$3765,8,0)</f>
        <v>0.64943021688518565</v>
      </c>
    </row>
    <row r="196" spans="2:8" x14ac:dyDescent="0.25">
      <c r="B196" t="str">
        <f>CNAE_CBO_Outras!A1188</f>
        <v>COLETOR DE RESIDUOS SOLIDOS DE SERVICOS DE SAUDE</v>
      </c>
      <c r="C196" s="4">
        <f>VLOOKUP($B196,CNAE_CBO_Outras!$A$1165:$H$3765,5,0)</f>
        <v>11</v>
      </c>
      <c r="D196" s="80">
        <f t="shared" si="9"/>
        <v>0.39511494252873564</v>
      </c>
      <c r="E196" s="4">
        <f>VLOOKUP($B196,CNAE_CBO_Outras!$A$1165:$H$3765,6,0)</f>
        <v>42</v>
      </c>
      <c r="F196" s="80">
        <f t="shared" si="9"/>
        <v>0.78125</v>
      </c>
      <c r="G196" s="4">
        <f>VLOOKUP($B196,CNAE_CBO_Outras!$A$1165:$H$3765,7,0)</f>
        <v>53</v>
      </c>
      <c r="H196" s="83">
        <f>VLOOKUP($B196,CNAE_CBO_Outras!$A$1165:$H$3765,8,0)</f>
        <v>0.64943021688518565</v>
      </c>
    </row>
    <row r="197" spans="2:8" x14ac:dyDescent="0.25">
      <c r="B197" t="str">
        <f>CNAE_CBO_Outras!A1189</f>
        <v>ATENDENTE DE ENFERMAGEM</v>
      </c>
      <c r="C197" s="4">
        <f>VLOOKUP($B197,CNAE_CBO_Outras!$A$1165:$H$3765,5,0)</f>
        <v>39</v>
      </c>
      <c r="D197" s="80">
        <f t="shared" si="9"/>
        <v>1.4008620689655173</v>
      </c>
      <c r="E197" s="4">
        <f>VLOOKUP($B197,CNAE_CBO_Outras!$A$1165:$H$3765,6,0)</f>
        <v>14</v>
      </c>
      <c r="F197" s="80">
        <f t="shared" si="9"/>
        <v>0.26041666666666669</v>
      </c>
      <c r="G197" s="4">
        <f>VLOOKUP($B197,CNAE_CBO_Outras!$A$1165:$H$3765,7,0)</f>
        <v>53</v>
      </c>
      <c r="H197" s="83">
        <f>VLOOKUP($B197,CNAE_CBO_Outras!$A$1165:$H$3765,8,0)</f>
        <v>0.64943021688518565</v>
      </c>
    </row>
    <row r="198" spans="2:8" x14ac:dyDescent="0.25">
      <c r="B198" t="str">
        <f>CNAE_CBO_Outras!A1190</f>
        <v>VIGILANTE</v>
      </c>
      <c r="C198" s="4">
        <f>VLOOKUP($B198,CNAE_CBO_Outras!$A$1165:$H$3765,5,0)</f>
        <v>48</v>
      </c>
      <c r="D198" s="80">
        <f t="shared" si="9"/>
        <v>1.7241379310344827</v>
      </c>
      <c r="E198" s="4">
        <f>VLOOKUP($B198,CNAE_CBO_Outras!$A$1165:$H$3765,6,0)</f>
        <v>3</v>
      </c>
      <c r="F198" s="80">
        <f t="shared" si="9"/>
        <v>5.5803571428571432E-2</v>
      </c>
      <c r="G198" s="4">
        <f>VLOOKUP($B198,CNAE_CBO_Outras!$A$1165:$H$3765,7,0)</f>
        <v>51</v>
      </c>
      <c r="H198" s="83">
        <f>VLOOKUP($B198,CNAE_CBO_Outras!$A$1165:$H$3765,8,0)</f>
        <v>0.62492341624800885</v>
      </c>
    </row>
    <row r="199" spans="2:8" x14ac:dyDescent="0.25">
      <c r="B199" t="str">
        <f>CNAE_CBO_Outras!A1191</f>
        <v>CIRURGIAO DENTISTA - CLINICO GERAL</v>
      </c>
      <c r="C199" s="4">
        <f>VLOOKUP($B199,CNAE_CBO_Outras!$A$1165:$H$3765,5,0)</f>
        <v>11</v>
      </c>
      <c r="D199" s="80">
        <f t="shared" si="9"/>
        <v>0.39511494252873564</v>
      </c>
      <c r="E199" s="4">
        <f>VLOOKUP($B199,CNAE_CBO_Outras!$A$1165:$H$3765,6,0)</f>
        <v>39</v>
      </c>
      <c r="F199" s="80">
        <f t="shared" si="9"/>
        <v>0.7254464285714286</v>
      </c>
      <c r="G199" s="4">
        <f>VLOOKUP($B199,CNAE_CBO_Outras!$A$1165:$H$3765,7,0)</f>
        <v>50</v>
      </c>
      <c r="H199" s="83">
        <f>VLOOKUP($B199,CNAE_CBO_Outras!$A$1165:$H$3765,8,0)</f>
        <v>0.61267001592942039</v>
      </c>
    </row>
    <row r="200" spans="2:8" x14ac:dyDescent="0.25">
      <c r="B200" t="str">
        <f>CNAE_CBO_Outras!A1192</f>
        <v>ADMINISTRADOR</v>
      </c>
      <c r="C200" s="4">
        <f>VLOOKUP($B200,CNAE_CBO_Outras!$A$1165:$H$3765,5,0)</f>
        <v>21</v>
      </c>
      <c r="D200" s="80">
        <f t="shared" si="9"/>
        <v>0.75431034482758619</v>
      </c>
      <c r="E200" s="4">
        <f>VLOOKUP($B200,CNAE_CBO_Outras!$A$1165:$H$3765,6,0)</f>
        <v>29</v>
      </c>
      <c r="F200" s="80">
        <f t="shared" si="9"/>
        <v>0.53943452380952384</v>
      </c>
      <c r="G200" s="4">
        <f>VLOOKUP($B200,CNAE_CBO_Outras!$A$1165:$H$3765,7,0)</f>
        <v>50</v>
      </c>
      <c r="H200" s="83">
        <f>VLOOKUP($B200,CNAE_CBO_Outras!$A$1165:$H$3765,8,0)</f>
        <v>0.61267001592942039</v>
      </c>
    </row>
    <row r="201" spans="2:8" x14ac:dyDescent="0.25">
      <c r="B201" t="str">
        <f>CNAE_CBO_Outras!A1193</f>
        <v>AUXILIAR DE PESSOAL</v>
      </c>
      <c r="C201" s="4">
        <f>VLOOKUP($B201,CNAE_CBO_Outras!$A$1165:$H$3765,5,0)</f>
        <v>19</v>
      </c>
      <c r="D201" s="80">
        <f t="shared" si="9"/>
        <v>0.68247126436781613</v>
      </c>
      <c r="E201" s="4">
        <f>VLOOKUP($B201,CNAE_CBO_Outras!$A$1165:$H$3765,6,0)</f>
        <v>31</v>
      </c>
      <c r="F201" s="80">
        <f t="shared" si="9"/>
        <v>0.57663690476190477</v>
      </c>
      <c r="G201" s="4">
        <f>VLOOKUP($B201,CNAE_CBO_Outras!$A$1165:$H$3765,7,0)</f>
        <v>50</v>
      </c>
      <c r="H201" s="83">
        <f>VLOOKUP($B201,CNAE_CBO_Outras!$A$1165:$H$3765,8,0)</f>
        <v>0.61267001592942039</v>
      </c>
    </row>
    <row r="202" spans="2:8" x14ac:dyDescent="0.25">
      <c r="B202" t="str">
        <f>CNAE_CBO_Outras!A1194</f>
        <v>TECNICO EM RADIOLOGIA E IMAGENOLOGIA</v>
      </c>
      <c r="C202" s="4">
        <f>VLOOKUP($B202,CNAE_CBO_Outras!$A$1165:$H$3765,5,0)</f>
        <v>31</v>
      </c>
      <c r="D202" s="80">
        <f t="shared" si="9"/>
        <v>1.1135057471264367</v>
      </c>
      <c r="E202" s="4">
        <f>VLOOKUP($B202,CNAE_CBO_Outras!$A$1165:$H$3765,6,0)</f>
        <v>16</v>
      </c>
      <c r="F202" s="80">
        <f t="shared" si="9"/>
        <v>0.29761904761904762</v>
      </c>
      <c r="G202" s="4">
        <f>VLOOKUP($B202,CNAE_CBO_Outras!$A$1165:$H$3765,7,0)</f>
        <v>47</v>
      </c>
      <c r="H202" s="83">
        <f>VLOOKUP($B202,CNAE_CBO_Outras!$A$1165:$H$3765,8,0)</f>
        <v>0.57590981497365523</v>
      </c>
    </row>
    <row r="203" spans="2:8" x14ac:dyDescent="0.25">
      <c r="B203" t="str">
        <f>CNAE_CBO_Outras!A1195</f>
        <v>OPERADOR DE CAIXA</v>
      </c>
      <c r="C203" s="4">
        <f>VLOOKUP($B203,CNAE_CBO_Outras!$A$1165:$H$3765,5,0)</f>
        <v>7</v>
      </c>
      <c r="D203" s="80">
        <f t="shared" si="9"/>
        <v>0.25143678160919541</v>
      </c>
      <c r="E203" s="4">
        <f>VLOOKUP($B203,CNAE_CBO_Outras!$A$1165:$H$3765,6,0)</f>
        <v>40</v>
      </c>
      <c r="F203" s="80">
        <f t="shared" si="9"/>
        <v>0.74404761904761907</v>
      </c>
      <c r="G203" s="4">
        <f>VLOOKUP($B203,CNAE_CBO_Outras!$A$1165:$H$3765,7,0)</f>
        <v>47</v>
      </c>
      <c r="H203" s="83">
        <f>VLOOKUP($B203,CNAE_CBO_Outras!$A$1165:$H$3765,8,0)</f>
        <v>0.57590981497365523</v>
      </c>
    </row>
    <row r="204" spans="2:8" x14ac:dyDescent="0.25">
      <c r="B204" t="str">
        <f>CNAE_CBO_Outras!A1196</f>
        <v>PSICOLOGO CLINICO</v>
      </c>
      <c r="C204" s="4">
        <f>VLOOKUP($B204,CNAE_CBO_Outras!$A$1165:$H$3765,5,0)</f>
        <v>3</v>
      </c>
      <c r="D204" s="80">
        <f t="shared" si="9"/>
        <v>0.10775862068965517</v>
      </c>
      <c r="E204" s="4">
        <f>VLOOKUP($B204,CNAE_CBO_Outras!$A$1165:$H$3765,6,0)</f>
        <v>41</v>
      </c>
      <c r="F204" s="80">
        <f t="shared" si="9"/>
        <v>0.76264880952380953</v>
      </c>
      <c r="G204" s="4">
        <f>VLOOKUP($B204,CNAE_CBO_Outras!$A$1165:$H$3765,7,0)</f>
        <v>44</v>
      </c>
      <c r="H204" s="83">
        <f>VLOOKUP($B204,CNAE_CBO_Outras!$A$1165:$H$3765,8,0)</f>
        <v>0.53914961401788997</v>
      </c>
    </row>
    <row r="205" spans="2:8" x14ac:dyDescent="0.25">
      <c r="B205" t="str">
        <f>CNAE_CBO_Outras!A1197</f>
        <v>COMERCIANTE VAREJISTA</v>
      </c>
      <c r="C205" s="4">
        <f>VLOOKUP($B205,CNAE_CBO_Outras!$A$1165:$H$3765,5,0)</f>
        <v>22</v>
      </c>
      <c r="D205" s="80">
        <f t="shared" si="9"/>
        <v>0.79022988505747127</v>
      </c>
      <c r="E205" s="4">
        <f>VLOOKUP($B205,CNAE_CBO_Outras!$A$1165:$H$3765,6,0)</f>
        <v>12</v>
      </c>
      <c r="F205" s="80">
        <f t="shared" si="9"/>
        <v>0.22321428571428573</v>
      </c>
      <c r="G205" s="4">
        <f>VLOOKUP($B205,CNAE_CBO_Outras!$A$1165:$H$3765,7,0)</f>
        <v>34</v>
      </c>
      <c r="H205" s="83">
        <f>VLOOKUP($B205,CNAE_CBO_Outras!$A$1165:$H$3765,8,0)</f>
        <v>0.41661561083200588</v>
      </c>
    </row>
    <row r="206" spans="2:8" x14ac:dyDescent="0.25">
      <c r="B206" t="str">
        <f>CNAE_CBO_Outras!A1198</f>
        <v>AGENTE DE HIGIENE E SEGURANCA</v>
      </c>
      <c r="C206" s="4">
        <f>VLOOKUP($B206,CNAE_CBO_Outras!$A$1165:$H$3765,5,0)</f>
        <v>5</v>
      </c>
      <c r="D206" s="80">
        <f t="shared" si="9"/>
        <v>0.17959770114942528</v>
      </c>
      <c r="E206" s="4">
        <f>VLOOKUP($B206,CNAE_CBO_Outras!$A$1165:$H$3765,6,0)</f>
        <v>29</v>
      </c>
      <c r="F206" s="80">
        <f t="shared" si="9"/>
        <v>0.53943452380952384</v>
      </c>
      <c r="G206" s="4">
        <f>VLOOKUP($B206,CNAE_CBO_Outras!$A$1165:$H$3765,7,0)</f>
        <v>34</v>
      </c>
      <c r="H206" s="83">
        <f>VLOOKUP($B206,CNAE_CBO_Outras!$A$1165:$H$3765,8,0)</f>
        <v>0.41661561083200588</v>
      </c>
    </row>
    <row r="207" spans="2:8" x14ac:dyDescent="0.25">
      <c r="B207" t="str">
        <f>CNAE_CBO_Outras!A1199</f>
        <v>TECNICO EM PATOLOGIA CLINICA</v>
      </c>
      <c r="C207" s="4">
        <f>VLOOKUP($B207,CNAE_CBO_Outras!$A$1165:$H$3765,5,0)</f>
        <v>4</v>
      </c>
      <c r="D207" s="80">
        <f t="shared" si="9"/>
        <v>0.14367816091954022</v>
      </c>
      <c r="E207" s="4">
        <f>VLOOKUP($B207,CNAE_CBO_Outras!$A$1165:$H$3765,6,0)</f>
        <v>30</v>
      </c>
      <c r="F207" s="80">
        <f t="shared" si="9"/>
        <v>0.5580357142857143</v>
      </c>
      <c r="G207" s="4">
        <f>VLOOKUP($B207,CNAE_CBO_Outras!$A$1165:$H$3765,7,0)</f>
        <v>34</v>
      </c>
      <c r="H207" s="83">
        <f>VLOOKUP($B207,CNAE_CBO_Outras!$A$1165:$H$3765,8,0)</f>
        <v>0.41661561083200588</v>
      </c>
    </row>
    <row r="208" spans="2:8" x14ac:dyDescent="0.25">
      <c r="B208" t="str">
        <f>CNAE_CBO_Outras!A1200</f>
        <v>DIGITADOR</v>
      </c>
      <c r="C208" s="4">
        <f>VLOOKUP($B208,CNAE_CBO_Outras!$A$1165:$H$3765,5,0)</f>
        <v>18</v>
      </c>
      <c r="D208" s="80">
        <f t="shared" si="9"/>
        <v>0.64655172413793105</v>
      </c>
      <c r="E208" s="4">
        <f>VLOOKUP($B208,CNAE_CBO_Outras!$A$1165:$H$3765,6,0)</f>
        <v>14</v>
      </c>
      <c r="F208" s="80">
        <f t="shared" si="9"/>
        <v>0.26041666666666669</v>
      </c>
      <c r="G208" s="4">
        <f>VLOOKUP($B208,CNAE_CBO_Outras!$A$1165:$H$3765,7,0)</f>
        <v>32</v>
      </c>
      <c r="H208" s="83">
        <f>VLOOKUP($B208,CNAE_CBO_Outras!$A$1165:$H$3765,8,0)</f>
        <v>0.39210881019482907</v>
      </c>
    </row>
    <row r="209" spans="2:8" x14ac:dyDescent="0.25">
      <c r="B209" t="str">
        <f>CNAE_CBO_Outras!A1201</f>
        <v>MOTORISTA DE CAMINHAO (ROTAS REGIONAIS E INTERNACIONAIS)</v>
      </c>
      <c r="C209" s="4">
        <f>VLOOKUP($B209,CNAE_CBO_Outras!$A$1165:$H$3765,5,0)</f>
        <v>30</v>
      </c>
      <c r="D209" s="80">
        <f t="shared" si="9"/>
        <v>1.0775862068965518</v>
      </c>
      <c r="E209" s="4">
        <f>VLOOKUP($B209,CNAE_CBO_Outras!$A$1165:$H$3765,6,0)</f>
        <v>2</v>
      </c>
      <c r="F209" s="80">
        <f t="shared" si="9"/>
        <v>3.7202380952380952E-2</v>
      </c>
      <c r="G209" s="4">
        <f>VLOOKUP($B209,CNAE_CBO_Outras!$A$1165:$H$3765,7,0)</f>
        <v>32</v>
      </c>
      <c r="H209" s="83">
        <f>VLOOKUP($B209,CNAE_CBO_Outras!$A$1165:$H$3765,8,0)</f>
        <v>0.39210881019482907</v>
      </c>
    </row>
    <row r="210" spans="2:8" x14ac:dyDescent="0.25">
      <c r="B210" t="str">
        <f>CNAE_CBO_Outras!A1202</f>
        <v>ESTUDANTE</v>
      </c>
      <c r="C210" s="4">
        <f>VLOOKUP($B210,CNAE_CBO_Outras!$A$1165:$H$3765,5,0)</f>
        <v>16</v>
      </c>
      <c r="D210" s="80">
        <f t="shared" si="9"/>
        <v>0.57471264367816088</v>
      </c>
      <c r="E210" s="4">
        <f>VLOOKUP($B210,CNAE_CBO_Outras!$A$1165:$H$3765,6,0)</f>
        <v>16</v>
      </c>
      <c r="F210" s="80">
        <f t="shared" si="9"/>
        <v>0.29761904761904762</v>
      </c>
      <c r="G210" s="4">
        <f>VLOOKUP($B210,CNAE_CBO_Outras!$A$1165:$H$3765,7,0)</f>
        <v>32</v>
      </c>
      <c r="H210" s="83">
        <f>VLOOKUP($B210,CNAE_CBO_Outras!$A$1165:$H$3765,8,0)</f>
        <v>0.39210881019482907</v>
      </c>
    </row>
    <row r="211" spans="2:8" x14ac:dyDescent="0.25">
      <c r="B211" t="str">
        <f>CNAE_CBO_Outras!A1203</f>
        <v>ZELADOR DE EDIFICIO</v>
      </c>
      <c r="C211" s="4">
        <f>VLOOKUP($B211,CNAE_CBO_Outras!$A$1165:$H$3765,5,0)</f>
        <v>6</v>
      </c>
      <c r="D211" s="80">
        <f t="shared" si="9"/>
        <v>0.21551724137931033</v>
      </c>
      <c r="E211" s="4">
        <f>VLOOKUP($B211,CNAE_CBO_Outras!$A$1165:$H$3765,6,0)</f>
        <v>23</v>
      </c>
      <c r="F211" s="80">
        <f t="shared" si="9"/>
        <v>0.42782738095238093</v>
      </c>
      <c r="G211" s="4">
        <f>VLOOKUP($B211,CNAE_CBO_Outras!$A$1165:$H$3765,7,0)</f>
        <v>29</v>
      </c>
      <c r="H211" s="83">
        <f>VLOOKUP($B211,CNAE_CBO_Outras!$A$1165:$H$3765,8,0)</f>
        <v>0.35534860923906386</v>
      </c>
    </row>
    <row r="212" spans="2:8" x14ac:dyDescent="0.25">
      <c r="B212" t="str">
        <f>CNAE_CBO_Outras!A1204</f>
        <v>ATENDENTE DE FARMACIA - BALCONISTA</v>
      </c>
      <c r="C212" s="4">
        <f>VLOOKUP($B212,CNAE_CBO_Outras!$A$1165:$H$3765,5,0)</f>
        <v>6</v>
      </c>
      <c r="D212" s="80">
        <f t="shared" si="9"/>
        <v>0.21551724137931033</v>
      </c>
      <c r="E212" s="4">
        <f>VLOOKUP($B212,CNAE_CBO_Outras!$A$1165:$H$3765,6,0)</f>
        <v>21</v>
      </c>
      <c r="F212" s="80">
        <f t="shared" si="9"/>
        <v>0.390625</v>
      </c>
      <c r="G212" s="4">
        <f>VLOOKUP($B212,CNAE_CBO_Outras!$A$1165:$H$3765,7,0)</f>
        <v>27</v>
      </c>
      <c r="H212" s="83">
        <f>VLOOKUP($B212,CNAE_CBO_Outras!$A$1165:$H$3765,8,0)</f>
        <v>0.330841808601887</v>
      </c>
    </row>
    <row r="213" spans="2:8" x14ac:dyDescent="0.25">
      <c r="B213" t="str">
        <f>CNAE_CBO_Outras!A1205</f>
        <v>EM BRANCO</v>
      </c>
      <c r="C213" s="4">
        <f>VLOOKUP($B213,CNAE_CBO_Outras!$A$1165:$H$3765,5,0)</f>
        <v>11</v>
      </c>
      <c r="D213" s="80">
        <f t="shared" si="9"/>
        <v>0.39511494252873564</v>
      </c>
      <c r="E213" s="4">
        <f>VLOOKUP($B213,CNAE_CBO_Outras!$A$1165:$H$3765,6,0)</f>
        <v>15</v>
      </c>
      <c r="F213" s="80">
        <f t="shared" si="9"/>
        <v>0.27901785714285715</v>
      </c>
      <c r="G213" s="4">
        <f>VLOOKUP($B213,CNAE_CBO_Outras!$A$1165:$H$3765,7,0)</f>
        <v>26</v>
      </c>
      <c r="H213" s="83">
        <f>VLOOKUP($B213,CNAE_CBO_Outras!$A$1165:$H$3765,8,0)</f>
        <v>0.3185884082832986</v>
      </c>
    </row>
    <row r="214" spans="2:8" x14ac:dyDescent="0.25">
      <c r="B214" t="str">
        <f>CNAE_CBO_Outras!A1206</f>
        <v>VENDEDOR AMBULANTE</v>
      </c>
      <c r="C214" s="4">
        <f>VLOOKUP($B214,CNAE_CBO_Outras!$A$1165:$H$3765,5,0)</f>
        <v>16</v>
      </c>
      <c r="D214" s="80">
        <f t="shared" si="9"/>
        <v>0.57471264367816088</v>
      </c>
      <c r="E214" s="4">
        <f>VLOOKUP($B214,CNAE_CBO_Outras!$A$1165:$H$3765,6,0)</f>
        <v>10</v>
      </c>
      <c r="F214" s="80">
        <f t="shared" si="9"/>
        <v>0.18601190476190477</v>
      </c>
      <c r="G214" s="4">
        <f>VLOOKUP($B214,CNAE_CBO_Outras!$A$1165:$H$3765,7,0)</f>
        <v>26</v>
      </c>
      <c r="H214" s="83">
        <f>VLOOKUP($B214,CNAE_CBO_Outras!$A$1165:$H$3765,8,0)</f>
        <v>0.3185884082832986</v>
      </c>
    </row>
    <row r="215" spans="2:8" x14ac:dyDescent="0.25">
      <c r="B215" t="str">
        <f>CNAE_CBO_Outras!A1207</f>
        <v>TRABALHADOR DA CULTURA DE CANA-DE-ACUCAR</v>
      </c>
      <c r="C215" s="4">
        <f>VLOOKUP($B215,CNAE_CBO_Outras!$A$1165:$H$3765,5,0)</f>
        <v>17</v>
      </c>
      <c r="D215" s="80">
        <f t="shared" si="9"/>
        <v>0.61063218390804597</v>
      </c>
      <c r="E215" s="4">
        <f>VLOOKUP($B215,CNAE_CBO_Outras!$A$1165:$H$3765,6,0)</f>
        <v>9</v>
      </c>
      <c r="F215" s="80">
        <f t="shared" si="9"/>
        <v>0.16741071428571427</v>
      </c>
      <c r="G215" s="4">
        <f>VLOOKUP($B215,CNAE_CBO_Outras!$A$1165:$H$3765,7,0)</f>
        <v>26</v>
      </c>
      <c r="H215" s="83">
        <f>VLOOKUP($B215,CNAE_CBO_Outras!$A$1165:$H$3765,8,0)</f>
        <v>0.3185884082832986</v>
      </c>
    </row>
    <row r="216" spans="2:8" x14ac:dyDescent="0.25">
      <c r="B216" t="str">
        <f>CNAE_CBO_Outras!A1208</f>
        <v>PEDREIRO</v>
      </c>
      <c r="C216" s="4">
        <f>VLOOKUP($B216,CNAE_CBO_Outras!$A$1165:$H$3765,5,0)</f>
        <v>26</v>
      </c>
      <c r="D216" s="80">
        <f t="shared" si="9"/>
        <v>0.93390804597701149</v>
      </c>
      <c r="E216" s="4">
        <f>VLOOKUP($B216,CNAE_CBO_Outras!$A$1165:$H$3765,6,0)</f>
        <v>0</v>
      </c>
      <c r="F216" s="80">
        <f t="shared" si="9"/>
        <v>0</v>
      </c>
      <c r="G216" s="4">
        <f>VLOOKUP($B216,CNAE_CBO_Outras!$A$1165:$H$3765,7,0)</f>
        <v>26</v>
      </c>
      <c r="H216" s="83">
        <f>VLOOKUP($B216,CNAE_CBO_Outras!$A$1165:$H$3765,8,0)</f>
        <v>0.3185884082832986</v>
      </c>
    </row>
    <row r="217" spans="2:8" x14ac:dyDescent="0.25">
      <c r="B217" t="str">
        <f>CNAE_CBO_Outras!A1209</f>
        <v>IGNORADA</v>
      </c>
      <c r="C217" s="4">
        <f>VLOOKUP($B217,CNAE_CBO_Outras!$A$1165:$H$3765,5,0)</f>
        <v>14</v>
      </c>
      <c r="D217" s="80">
        <f t="shared" si="9"/>
        <v>0.50287356321839083</v>
      </c>
      <c r="E217" s="4">
        <f>VLOOKUP($B217,CNAE_CBO_Outras!$A$1165:$H$3765,6,0)</f>
        <v>11</v>
      </c>
      <c r="F217" s="80">
        <f t="shared" si="9"/>
        <v>0.20461309523809523</v>
      </c>
      <c r="G217" s="4">
        <f>VLOOKUP($B217,CNAE_CBO_Outras!$A$1165:$H$3765,7,0)</f>
        <v>25</v>
      </c>
      <c r="H217" s="83">
        <f>VLOOKUP($B217,CNAE_CBO_Outras!$A$1165:$H$3765,8,0)</f>
        <v>0.30633500796471019</v>
      </c>
    </row>
    <row r="218" spans="2:8" x14ac:dyDescent="0.25">
      <c r="B218" t="str">
        <f>CNAE_CBO_Outras!A1210</f>
        <v>SOLDADO DA POLICIA MILITAR</v>
      </c>
      <c r="C218" s="4">
        <f>VLOOKUP($B218,CNAE_CBO_Outras!$A$1165:$H$3765,5,0)</f>
        <v>21</v>
      </c>
      <c r="D218" s="80">
        <f t="shared" si="9"/>
        <v>0.75431034482758619</v>
      </c>
      <c r="E218" s="4">
        <f>VLOOKUP($B218,CNAE_CBO_Outras!$A$1165:$H$3765,6,0)</f>
        <v>4</v>
      </c>
      <c r="F218" s="80">
        <f t="shared" si="9"/>
        <v>7.4404761904761904E-2</v>
      </c>
      <c r="G218" s="4">
        <f>VLOOKUP($B218,CNAE_CBO_Outras!$A$1165:$H$3765,7,0)</f>
        <v>25</v>
      </c>
      <c r="H218" s="83">
        <f>VLOOKUP($B218,CNAE_CBO_Outras!$A$1165:$H$3765,8,0)</f>
        <v>0.30633500796471019</v>
      </c>
    </row>
    <row r="219" spans="2:8" x14ac:dyDescent="0.25">
      <c r="B219" t="str">
        <f>CNAE_CBO_Outras!A1211</f>
        <v>AUXILIAR EM SAUDE BUCAL DA ESTRATEGIA DE SAUDE DA FAMILIA</v>
      </c>
      <c r="C219" s="4">
        <f>VLOOKUP($B219,CNAE_CBO_Outras!$A$1165:$H$3765,5,0)</f>
        <v>2</v>
      </c>
      <c r="D219" s="80">
        <f t="shared" si="9"/>
        <v>7.183908045977011E-2</v>
      </c>
      <c r="E219" s="4">
        <f>VLOOKUP($B219,CNAE_CBO_Outras!$A$1165:$H$3765,6,0)</f>
        <v>23</v>
      </c>
      <c r="F219" s="80">
        <f t="shared" si="9"/>
        <v>0.42782738095238093</v>
      </c>
      <c r="G219" s="4">
        <f>VLOOKUP($B219,CNAE_CBO_Outras!$A$1165:$H$3765,7,0)</f>
        <v>25</v>
      </c>
      <c r="H219" s="83">
        <f>VLOOKUP($B219,CNAE_CBO_Outras!$A$1165:$H$3765,8,0)</f>
        <v>0.30633500796471019</v>
      </c>
    </row>
    <row r="220" spans="2:8" x14ac:dyDescent="0.25">
      <c r="B220" t="str">
        <f>CNAE_CBO_Outras!A1212</f>
        <v>TRABALHADOR DE TRATAMENTO DO LEITE E FABRICACAO DE LATICINIOS E AFINS</v>
      </c>
      <c r="C220" s="4">
        <f>VLOOKUP($B220,CNAE_CBO_Outras!$A$1165:$H$3765,5,0)</f>
        <v>18</v>
      </c>
      <c r="D220" s="80">
        <f t="shared" si="9"/>
        <v>0.64655172413793105</v>
      </c>
      <c r="E220" s="4">
        <f>VLOOKUP($B220,CNAE_CBO_Outras!$A$1165:$H$3765,6,0)</f>
        <v>6</v>
      </c>
      <c r="F220" s="80">
        <f t="shared" si="9"/>
        <v>0.11160714285714286</v>
      </c>
      <c r="G220" s="4">
        <f>VLOOKUP($B220,CNAE_CBO_Outras!$A$1165:$H$3765,7,0)</f>
        <v>24</v>
      </c>
      <c r="H220" s="83">
        <f>VLOOKUP($B220,CNAE_CBO_Outras!$A$1165:$H$3765,8,0)</f>
        <v>0.29408160764612179</v>
      </c>
    </row>
    <row r="221" spans="2:8" x14ac:dyDescent="0.25">
      <c r="B221" t="str">
        <f>CNAE_CBO_Outras!A1213</f>
        <v>AUXILIAR NOS SERVICOS DE ALIMENTACAO</v>
      </c>
      <c r="C221" s="4">
        <f>VLOOKUP($B221,CNAE_CBO_Outras!$A$1165:$H$3765,5,0)</f>
        <v>6</v>
      </c>
      <c r="D221" s="80">
        <f t="shared" si="9"/>
        <v>0.21551724137931033</v>
      </c>
      <c r="E221" s="4">
        <f>VLOOKUP($B221,CNAE_CBO_Outras!$A$1165:$H$3765,6,0)</f>
        <v>17</v>
      </c>
      <c r="F221" s="80">
        <f t="shared" si="9"/>
        <v>0.31622023809523808</v>
      </c>
      <c r="G221" s="4">
        <f>VLOOKUP($B221,CNAE_CBO_Outras!$A$1165:$H$3765,7,0)</f>
        <v>23</v>
      </c>
      <c r="H221" s="83">
        <f>VLOOKUP($B221,CNAE_CBO_Outras!$A$1165:$H$3765,8,0)</f>
        <v>0.28182820732753339</v>
      </c>
    </row>
    <row r="222" spans="2:8" x14ac:dyDescent="0.25">
      <c r="B222" t="str">
        <f>CNAE_CBO_Outras!A1214</f>
        <v>REPOSITOR DE MERCADORIAS</v>
      </c>
      <c r="C222" s="4">
        <f>VLOOKUP($B222,CNAE_CBO_Outras!$A$1165:$H$3765,5,0)</f>
        <v>19</v>
      </c>
      <c r="D222" s="80">
        <f t="shared" si="9"/>
        <v>0.68247126436781613</v>
      </c>
      <c r="E222" s="4">
        <f>VLOOKUP($B222,CNAE_CBO_Outras!$A$1165:$H$3765,6,0)</f>
        <v>4</v>
      </c>
      <c r="F222" s="80">
        <f t="shared" si="9"/>
        <v>7.4404761904761904E-2</v>
      </c>
      <c r="G222" s="4">
        <f>VLOOKUP($B222,CNAE_CBO_Outras!$A$1165:$H$3765,7,0)</f>
        <v>23</v>
      </c>
      <c r="H222" s="83">
        <f>VLOOKUP($B222,CNAE_CBO_Outras!$A$1165:$H$3765,8,0)</f>
        <v>0.28182820732753339</v>
      </c>
    </row>
    <row r="223" spans="2:8" x14ac:dyDescent="0.25">
      <c r="B223" t="str">
        <f>CNAE_CBO_Outras!A1215</f>
        <v>SERVENTE DE OBRAS</v>
      </c>
      <c r="C223" s="4">
        <f>VLOOKUP($B223,CNAE_CBO_Outras!$A$1165:$H$3765,5,0)</f>
        <v>21</v>
      </c>
      <c r="D223" s="80">
        <f t="shared" si="9"/>
        <v>0.75431034482758619</v>
      </c>
      <c r="E223" s="4">
        <f>VLOOKUP($B223,CNAE_CBO_Outras!$A$1165:$H$3765,6,0)</f>
        <v>2</v>
      </c>
      <c r="F223" s="80">
        <f t="shared" si="9"/>
        <v>3.7202380952380952E-2</v>
      </c>
      <c r="G223" s="4">
        <f>VLOOKUP($B223,CNAE_CBO_Outras!$A$1165:$H$3765,7,0)</f>
        <v>23</v>
      </c>
      <c r="H223" s="83">
        <f>VLOOKUP($B223,CNAE_CBO_Outras!$A$1165:$H$3765,8,0)</f>
        <v>0.28182820732753339</v>
      </c>
    </row>
    <row r="224" spans="2:8" x14ac:dyDescent="0.25">
      <c r="B224" t="str">
        <f>CNAE_CBO_Outras!A1216</f>
        <v>MOTORISTA DE TAXI</v>
      </c>
      <c r="C224" s="4">
        <f>VLOOKUP($B224,CNAE_CBO_Outras!$A$1165:$H$3765,5,0)</f>
        <v>23</v>
      </c>
      <c r="D224" s="80">
        <f t="shared" si="9"/>
        <v>0.82614942528735635</v>
      </c>
      <c r="E224" s="4">
        <f>VLOOKUP($B224,CNAE_CBO_Outras!$A$1165:$H$3765,6,0)</f>
        <v>0</v>
      </c>
      <c r="F224" s="80">
        <f t="shared" si="9"/>
        <v>0</v>
      </c>
      <c r="G224" s="4">
        <f>VLOOKUP($B224,CNAE_CBO_Outras!$A$1165:$H$3765,7,0)</f>
        <v>23</v>
      </c>
      <c r="H224" s="83">
        <f>VLOOKUP($B224,CNAE_CBO_Outras!$A$1165:$H$3765,8,0)</f>
        <v>0.28182820732753339</v>
      </c>
    </row>
    <row r="225" spans="2:8" x14ac:dyDescent="0.25">
      <c r="B225" t="str">
        <f>CNAE_CBO_Outras!A1217</f>
        <v>TECNICO EM FARMACIA</v>
      </c>
      <c r="C225" s="4">
        <f>VLOOKUP($B225,CNAE_CBO_Outras!$A$1165:$H$3765,5,0)</f>
        <v>9</v>
      </c>
      <c r="D225" s="80">
        <f t="shared" si="9"/>
        <v>0.32327586206896552</v>
      </c>
      <c r="E225" s="4">
        <f>VLOOKUP($B225,CNAE_CBO_Outras!$A$1165:$H$3765,6,0)</f>
        <v>13</v>
      </c>
      <c r="F225" s="80">
        <f t="shared" si="9"/>
        <v>0.24181547619047619</v>
      </c>
      <c r="G225" s="4">
        <f>VLOOKUP($B225,CNAE_CBO_Outras!$A$1165:$H$3765,7,0)</f>
        <v>22</v>
      </c>
      <c r="H225" s="83">
        <f>VLOOKUP($B225,CNAE_CBO_Outras!$A$1165:$H$3765,8,0)</f>
        <v>0.26957480700894498</v>
      </c>
    </row>
    <row r="226" spans="2:8" x14ac:dyDescent="0.25">
      <c r="B226" t="str">
        <f>CNAE_CBO_Outras!A1218</f>
        <v>AUXILIAR DE MANUTENCAO PREDIAL</v>
      </c>
      <c r="C226" s="4">
        <f>VLOOKUP($B226,CNAE_CBO_Outras!$A$1165:$H$3765,5,0)</f>
        <v>12</v>
      </c>
      <c r="D226" s="80">
        <f t="shared" si="9"/>
        <v>0.43103448275862066</v>
      </c>
      <c r="E226" s="4">
        <f>VLOOKUP($B226,CNAE_CBO_Outras!$A$1165:$H$3765,6,0)</f>
        <v>10</v>
      </c>
      <c r="F226" s="80">
        <f t="shared" si="9"/>
        <v>0.18601190476190477</v>
      </c>
      <c r="G226" s="4">
        <f>VLOOKUP($B226,CNAE_CBO_Outras!$A$1165:$H$3765,7,0)</f>
        <v>22</v>
      </c>
      <c r="H226" s="83">
        <f>VLOOKUP($B226,CNAE_CBO_Outras!$A$1165:$H$3765,8,0)</f>
        <v>0.26957480700894498</v>
      </c>
    </row>
    <row r="227" spans="2:8" x14ac:dyDescent="0.25">
      <c r="B227" t="str">
        <f>CNAE_CBO_Outras!A1219</f>
        <v>MEDICO GINECOLOGISTA E OBSTETRA</v>
      </c>
      <c r="C227" s="4">
        <f>VLOOKUP($B227,CNAE_CBO_Outras!$A$1165:$H$3765,5,0)</f>
        <v>9</v>
      </c>
      <c r="D227" s="80">
        <f t="shared" si="9"/>
        <v>0.32327586206896552</v>
      </c>
      <c r="E227" s="4">
        <f>VLOOKUP($B227,CNAE_CBO_Outras!$A$1165:$H$3765,6,0)</f>
        <v>12</v>
      </c>
      <c r="F227" s="80">
        <f t="shared" si="9"/>
        <v>0.22321428571428573</v>
      </c>
      <c r="G227" s="4">
        <f>VLOOKUP($B227,CNAE_CBO_Outras!$A$1165:$H$3765,7,0)</f>
        <v>21</v>
      </c>
      <c r="H227" s="83">
        <f>VLOOKUP($B227,CNAE_CBO_Outras!$A$1165:$H$3765,8,0)</f>
        <v>0.25732140669035658</v>
      </c>
    </row>
    <row r="228" spans="2:8" x14ac:dyDescent="0.25">
      <c r="B228" t="str">
        <f>CNAE_CBO_Outras!A1220</f>
        <v>COZINHEIRO GERAL</v>
      </c>
      <c r="C228" s="4">
        <f>VLOOKUP($B228,CNAE_CBO_Outras!$A$1165:$H$3765,5,0)</f>
        <v>2</v>
      </c>
      <c r="D228" s="80">
        <f t="shared" si="9"/>
        <v>7.183908045977011E-2</v>
      </c>
      <c r="E228" s="4">
        <f>VLOOKUP($B228,CNAE_CBO_Outras!$A$1165:$H$3765,6,0)</f>
        <v>19</v>
      </c>
      <c r="F228" s="80">
        <f t="shared" si="9"/>
        <v>0.35342261904761907</v>
      </c>
      <c r="G228" s="4">
        <f>VLOOKUP($B228,CNAE_CBO_Outras!$A$1165:$H$3765,7,0)</f>
        <v>21</v>
      </c>
      <c r="H228" s="83">
        <f>VLOOKUP($B228,CNAE_CBO_Outras!$A$1165:$H$3765,8,0)</f>
        <v>0.25732140669035658</v>
      </c>
    </row>
    <row r="229" spans="2:8" x14ac:dyDescent="0.25">
      <c r="B229" t="str">
        <f>CNAE_CBO_Outras!A1221</f>
        <v>AGENTE DE SEGURANCA</v>
      </c>
      <c r="C229" s="4">
        <f>VLOOKUP($B229,CNAE_CBO_Outras!$A$1165:$H$3765,5,0)</f>
        <v>20</v>
      </c>
      <c r="D229" s="80">
        <f t="shared" si="9"/>
        <v>0.7183908045977011</v>
      </c>
      <c r="E229" s="4">
        <f>VLOOKUP($B229,CNAE_CBO_Outras!$A$1165:$H$3765,6,0)</f>
        <v>1</v>
      </c>
      <c r="F229" s="80">
        <f t="shared" si="9"/>
        <v>1.8601190476190476E-2</v>
      </c>
      <c r="G229" s="4">
        <f>VLOOKUP($B229,CNAE_CBO_Outras!$A$1165:$H$3765,7,0)</f>
        <v>21</v>
      </c>
      <c r="H229" s="83">
        <f>VLOOKUP($B229,CNAE_CBO_Outras!$A$1165:$H$3765,8,0)</f>
        <v>0.25732140669035658</v>
      </c>
    </row>
    <row r="230" spans="2:8" x14ac:dyDescent="0.25">
      <c r="B230" t="str">
        <f>CNAE_CBO_Outras!A1222</f>
        <v>COPEIRO DE HOSPITAL</v>
      </c>
      <c r="C230" s="4">
        <f>VLOOKUP($B230,CNAE_CBO_Outras!$A$1165:$H$3765,5,0)</f>
        <v>2</v>
      </c>
      <c r="D230" s="80">
        <f t="shared" si="9"/>
        <v>7.183908045977011E-2</v>
      </c>
      <c r="E230" s="4">
        <f>VLOOKUP($B230,CNAE_CBO_Outras!$A$1165:$H$3765,6,0)</f>
        <v>18</v>
      </c>
      <c r="F230" s="80">
        <f t="shared" si="9"/>
        <v>0.33482142857142855</v>
      </c>
      <c r="G230" s="4">
        <f>VLOOKUP($B230,CNAE_CBO_Outras!$A$1165:$H$3765,7,0)</f>
        <v>20</v>
      </c>
      <c r="H230" s="83">
        <f>VLOOKUP($B230,CNAE_CBO_Outras!$A$1165:$H$3765,8,0)</f>
        <v>0.24506800637176818</v>
      </c>
    </row>
    <row r="231" spans="2:8" x14ac:dyDescent="0.25">
      <c r="B231" t="str">
        <f>CNAE_CBO_Outras!A1223</f>
        <v>CUIDADOR DE IDOSOS</v>
      </c>
      <c r="C231" s="4">
        <f>VLOOKUP($B231,CNAE_CBO_Outras!$A$1165:$H$3765,5,0)</f>
        <v>1</v>
      </c>
      <c r="D231" s="80">
        <f t="shared" si="9"/>
        <v>3.5919540229885055E-2</v>
      </c>
      <c r="E231" s="4">
        <f>VLOOKUP($B231,CNAE_CBO_Outras!$A$1165:$H$3765,6,0)</f>
        <v>18</v>
      </c>
      <c r="F231" s="80">
        <f t="shared" si="9"/>
        <v>0.33482142857142855</v>
      </c>
      <c r="G231" s="4">
        <f>VLOOKUP($B231,CNAE_CBO_Outras!$A$1165:$H$3765,7,0)</f>
        <v>19</v>
      </c>
      <c r="H231" s="83">
        <f>VLOOKUP($B231,CNAE_CBO_Outras!$A$1165:$H$3765,8,0)</f>
        <v>0.23281460605317975</v>
      </c>
    </row>
    <row r="232" spans="2:8" x14ac:dyDescent="0.25">
      <c r="B232" t="str">
        <f>CNAE_CBO_Outras!A1224</f>
        <v>COZINHEIRO DE HOSPITAL</v>
      </c>
      <c r="C232" s="4">
        <f>VLOOKUP($B232,CNAE_CBO_Outras!$A$1165:$H$3765,5,0)</f>
        <v>2</v>
      </c>
      <c r="D232" s="80">
        <f t="shared" si="9"/>
        <v>7.183908045977011E-2</v>
      </c>
      <c r="E232" s="4">
        <f>VLOOKUP($B232,CNAE_CBO_Outras!$A$1165:$H$3765,6,0)</f>
        <v>16</v>
      </c>
      <c r="F232" s="80">
        <f t="shared" si="9"/>
        <v>0.29761904761904762</v>
      </c>
      <c r="G232" s="4">
        <f>VLOOKUP($B232,CNAE_CBO_Outras!$A$1165:$H$3765,7,0)</f>
        <v>18</v>
      </c>
      <c r="H232" s="83">
        <f>VLOOKUP($B232,CNAE_CBO_Outras!$A$1165:$H$3765,8,0)</f>
        <v>0.22056120573459134</v>
      </c>
    </row>
    <row r="233" spans="2:8" x14ac:dyDescent="0.25">
      <c r="B233" t="str">
        <f>CNAE_CBO_Outras!A1225</f>
        <v>PORTEIRO DE EDIFICIOS</v>
      </c>
      <c r="C233" s="4">
        <f>VLOOKUP($B233,CNAE_CBO_Outras!$A$1165:$H$3765,5,0)</f>
        <v>17</v>
      </c>
      <c r="D233" s="80">
        <f t="shared" si="9"/>
        <v>0.61063218390804597</v>
      </c>
      <c r="E233" s="4">
        <f>VLOOKUP($B233,CNAE_CBO_Outras!$A$1165:$H$3765,6,0)</f>
        <v>1</v>
      </c>
      <c r="F233" s="80">
        <f t="shared" si="9"/>
        <v>1.8601190476190476E-2</v>
      </c>
      <c r="G233" s="4">
        <f>VLOOKUP($B233,CNAE_CBO_Outras!$A$1165:$H$3765,7,0)</f>
        <v>18</v>
      </c>
      <c r="H233" s="83">
        <f>VLOOKUP($B233,CNAE_CBO_Outras!$A$1165:$H$3765,8,0)</f>
        <v>0.22056120573459134</v>
      </c>
    </row>
    <row r="234" spans="2:8" x14ac:dyDescent="0.25">
      <c r="B234" t="str">
        <f>CNAE_CBO_Outras!A1226</f>
        <v>CASEIRO (AGRICULTURA)</v>
      </c>
      <c r="C234" s="4">
        <f>VLOOKUP($B234,CNAE_CBO_Outras!$A$1165:$H$3765,5,0)</f>
        <v>13</v>
      </c>
      <c r="D234" s="80">
        <f t="shared" si="9"/>
        <v>0.46695402298850575</v>
      </c>
      <c r="E234" s="4">
        <f>VLOOKUP($B234,CNAE_CBO_Outras!$A$1165:$H$3765,6,0)</f>
        <v>5</v>
      </c>
      <c r="F234" s="80">
        <f t="shared" si="9"/>
        <v>9.3005952380952384E-2</v>
      </c>
      <c r="G234" s="4">
        <f>VLOOKUP($B234,CNAE_CBO_Outras!$A$1165:$H$3765,7,0)</f>
        <v>18</v>
      </c>
      <c r="H234" s="83">
        <f>VLOOKUP($B234,CNAE_CBO_Outras!$A$1165:$H$3765,8,0)</f>
        <v>0.22056120573459134</v>
      </c>
    </row>
    <row r="235" spans="2:8" x14ac:dyDescent="0.25">
      <c r="B235" t="str">
        <f>CNAE_CBO_Outras!A1227</f>
        <v>BIOMEDICO</v>
      </c>
      <c r="C235" s="4">
        <f>VLOOKUP($B235,CNAE_CBO_Outras!$A$1165:$H$3765,5,0)</f>
        <v>4</v>
      </c>
      <c r="D235" s="80">
        <f t="shared" si="9"/>
        <v>0.14367816091954022</v>
      </c>
      <c r="E235" s="4">
        <f>VLOOKUP($B235,CNAE_CBO_Outras!$A$1165:$H$3765,6,0)</f>
        <v>13</v>
      </c>
      <c r="F235" s="80">
        <f t="shared" si="9"/>
        <v>0.24181547619047619</v>
      </c>
      <c r="G235" s="4">
        <f>VLOOKUP($B235,CNAE_CBO_Outras!$A$1165:$H$3765,7,0)</f>
        <v>17</v>
      </c>
      <c r="H235" s="83">
        <f>VLOOKUP($B235,CNAE_CBO_Outras!$A$1165:$H$3765,8,0)</f>
        <v>0.20830780541600294</v>
      </c>
    </row>
    <row r="236" spans="2:8" x14ac:dyDescent="0.25">
      <c r="B236" t="str">
        <f>CNAE_CBO_Outras!A1228</f>
        <v>AUXILIAR DE CONSULTORIO DENTARIO DE SAUDE DA FAMILIA</v>
      </c>
      <c r="C236" s="4">
        <f>VLOOKUP($B236,CNAE_CBO_Outras!$A$1165:$H$3765,5,0)</f>
        <v>1</v>
      </c>
      <c r="D236" s="80">
        <f t="shared" si="9"/>
        <v>3.5919540229885055E-2</v>
      </c>
      <c r="E236" s="4">
        <f>VLOOKUP($B236,CNAE_CBO_Outras!$A$1165:$H$3765,6,0)</f>
        <v>16</v>
      </c>
      <c r="F236" s="80">
        <f t="shared" si="9"/>
        <v>0.29761904761904762</v>
      </c>
      <c r="G236" s="4">
        <f>VLOOKUP($B236,CNAE_CBO_Outras!$A$1165:$H$3765,7,0)</f>
        <v>17</v>
      </c>
      <c r="H236" s="83">
        <f>VLOOKUP($B236,CNAE_CBO_Outras!$A$1165:$H$3765,8,0)</f>
        <v>0.20830780541600294</v>
      </c>
    </row>
    <row r="237" spans="2:8" x14ac:dyDescent="0.25">
      <c r="B237" t="str">
        <f>CNAE_CBO_Outras!A1229</f>
        <v>TECNICO EM ADMINISTRACAO</v>
      </c>
      <c r="C237" s="4">
        <f>VLOOKUP($B237,CNAE_CBO_Outras!$A$1165:$H$3765,5,0)</f>
        <v>6</v>
      </c>
      <c r="D237" s="80">
        <f t="shared" si="9"/>
        <v>0.21551724137931033</v>
      </c>
      <c r="E237" s="4">
        <f>VLOOKUP($B237,CNAE_CBO_Outras!$A$1165:$H$3765,6,0)</f>
        <v>11</v>
      </c>
      <c r="F237" s="80">
        <f t="shared" si="9"/>
        <v>0.20461309523809523</v>
      </c>
      <c r="G237" s="4">
        <f>VLOOKUP($B237,CNAE_CBO_Outras!$A$1165:$H$3765,7,0)</f>
        <v>17</v>
      </c>
      <c r="H237" s="83">
        <f>VLOOKUP($B237,CNAE_CBO_Outras!$A$1165:$H$3765,8,0)</f>
        <v>0.20830780541600294</v>
      </c>
    </row>
    <row r="238" spans="2:8" x14ac:dyDescent="0.25">
      <c r="B238" t="str">
        <f>CNAE_CBO_Outras!A1230</f>
        <v>GUARDA-CIVIL MUNICIPAL</v>
      </c>
      <c r="C238" s="4">
        <f>VLOOKUP($B238,CNAE_CBO_Outras!$A$1165:$H$3765,5,0)</f>
        <v>15</v>
      </c>
      <c r="D238" s="80">
        <f t="shared" si="9"/>
        <v>0.53879310344827591</v>
      </c>
      <c r="E238" s="4">
        <f>VLOOKUP($B238,CNAE_CBO_Outras!$A$1165:$H$3765,6,0)</f>
        <v>2</v>
      </c>
      <c r="F238" s="80">
        <f t="shared" si="9"/>
        <v>3.7202380952380952E-2</v>
      </c>
      <c r="G238" s="4">
        <f>VLOOKUP($B238,CNAE_CBO_Outras!$A$1165:$H$3765,7,0)</f>
        <v>17</v>
      </c>
      <c r="H238" s="83">
        <f>VLOOKUP($B238,CNAE_CBO_Outras!$A$1165:$H$3765,8,0)</f>
        <v>0.20830780541600294</v>
      </c>
    </row>
    <row r="239" spans="2:8" x14ac:dyDescent="0.25">
      <c r="B239" t="str">
        <f>CNAE_CBO_Outras!A1231</f>
        <v>MEDICO PEDIATRA</v>
      </c>
      <c r="C239" s="4">
        <f>VLOOKUP($B239,CNAE_CBO_Outras!$A$1165:$H$3765,5,0)</f>
        <v>2</v>
      </c>
      <c r="D239" s="80">
        <f t="shared" ref="D239:F302" si="10">C239*100/C$333</f>
        <v>7.183908045977011E-2</v>
      </c>
      <c r="E239" s="4">
        <f>VLOOKUP($B239,CNAE_CBO_Outras!$A$1165:$H$3765,6,0)</f>
        <v>14</v>
      </c>
      <c r="F239" s="80">
        <f t="shared" si="10"/>
        <v>0.26041666666666669</v>
      </c>
      <c r="G239" s="4">
        <f>VLOOKUP($B239,CNAE_CBO_Outras!$A$1165:$H$3765,7,0)</f>
        <v>16</v>
      </c>
      <c r="H239" s="83">
        <f>VLOOKUP($B239,CNAE_CBO_Outras!$A$1165:$H$3765,8,0)</f>
        <v>0.19605440509741454</v>
      </c>
    </row>
    <row r="240" spans="2:8" x14ac:dyDescent="0.25">
      <c r="B240" t="str">
        <f>CNAE_CBO_Outras!A1232</f>
        <v>MEDICO RESIDENTE</v>
      </c>
      <c r="C240" s="4">
        <f>VLOOKUP($B240,CNAE_CBO_Outras!$A$1165:$H$3765,5,0)</f>
        <v>9</v>
      </c>
      <c r="D240" s="80">
        <f t="shared" si="10"/>
        <v>0.32327586206896552</v>
      </c>
      <c r="E240" s="4">
        <f>VLOOKUP($B240,CNAE_CBO_Outras!$A$1165:$H$3765,6,0)</f>
        <v>7</v>
      </c>
      <c r="F240" s="80">
        <f t="shared" si="10"/>
        <v>0.13020833333333334</v>
      </c>
      <c r="G240" s="4">
        <f>VLOOKUP($B240,CNAE_CBO_Outras!$A$1165:$H$3765,7,0)</f>
        <v>16</v>
      </c>
      <c r="H240" s="83">
        <f>VLOOKUP($B240,CNAE_CBO_Outras!$A$1165:$H$3765,8,0)</f>
        <v>0.19605440509741454</v>
      </c>
    </row>
    <row r="241" spans="2:8" x14ac:dyDescent="0.25">
      <c r="B241" t="str">
        <f>CNAE_CBO_Outras!A1233</f>
        <v>ALMOXARIFE</v>
      </c>
      <c r="C241" s="4">
        <f>VLOOKUP($B241,CNAE_CBO_Outras!$A$1165:$H$3765,5,0)</f>
        <v>14</v>
      </c>
      <c r="D241" s="80">
        <f t="shared" si="10"/>
        <v>0.50287356321839083</v>
      </c>
      <c r="E241" s="4">
        <f>VLOOKUP($B241,CNAE_CBO_Outras!$A$1165:$H$3765,6,0)</f>
        <v>1</v>
      </c>
      <c r="F241" s="80">
        <f t="shared" si="10"/>
        <v>1.8601190476190476E-2</v>
      </c>
      <c r="G241" s="4">
        <f>VLOOKUP($B241,CNAE_CBO_Outras!$A$1165:$H$3765,7,0)</f>
        <v>15</v>
      </c>
      <c r="H241" s="83">
        <f>VLOOKUP($B241,CNAE_CBO_Outras!$A$1165:$H$3765,8,0)</f>
        <v>0.18380100477882613</v>
      </c>
    </row>
    <row r="242" spans="2:8" x14ac:dyDescent="0.25">
      <c r="B242" t="str">
        <f>CNAE_CBO_Outras!A1234</f>
        <v>EMPREGADO DOMESTICO NOS SERVICOS GERAIS</v>
      </c>
      <c r="C242" s="4">
        <f>VLOOKUP($B242,CNAE_CBO_Outras!$A$1165:$H$3765,5,0)</f>
        <v>4</v>
      </c>
      <c r="D242" s="80">
        <f t="shared" si="10"/>
        <v>0.14367816091954022</v>
      </c>
      <c r="E242" s="4">
        <f>VLOOKUP($B242,CNAE_CBO_Outras!$A$1165:$H$3765,6,0)</f>
        <v>11</v>
      </c>
      <c r="F242" s="80">
        <f t="shared" si="10"/>
        <v>0.20461309523809523</v>
      </c>
      <c r="G242" s="4">
        <f>VLOOKUP($B242,CNAE_CBO_Outras!$A$1165:$H$3765,7,0)</f>
        <v>15</v>
      </c>
      <c r="H242" s="83">
        <f>VLOOKUP($B242,CNAE_CBO_Outras!$A$1165:$H$3765,8,0)</f>
        <v>0.18380100477882613</v>
      </c>
    </row>
    <row r="243" spans="2:8" x14ac:dyDescent="0.25">
      <c r="B243" t="str">
        <f>CNAE_CBO_Outras!A1235</f>
        <v>ATENDENTE DE LANCHONETE</v>
      </c>
      <c r="C243" s="4">
        <f>VLOOKUP($B243,CNAE_CBO_Outras!$A$1165:$H$3765,5,0)</f>
        <v>6</v>
      </c>
      <c r="D243" s="80">
        <f t="shared" si="10"/>
        <v>0.21551724137931033</v>
      </c>
      <c r="E243" s="4">
        <f>VLOOKUP($B243,CNAE_CBO_Outras!$A$1165:$H$3765,6,0)</f>
        <v>9</v>
      </c>
      <c r="F243" s="80">
        <f t="shared" si="10"/>
        <v>0.16741071428571427</v>
      </c>
      <c r="G243" s="4">
        <f>VLOOKUP($B243,CNAE_CBO_Outras!$A$1165:$H$3765,7,0)</f>
        <v>15</v>
      </c>
      <c r="H243" s="83">
        <f>VLOOKUP($B243,CNAE_CBO_Outras!$A$1165:$H$3765,8,0)</f>
        <v>0.18380100477882613</v>
      </c>
    </row>
    <row r="244" spans="2:8" x14ac:dyDescent="0.25">
      <c r="B244" t="str">
        <f>CNAE_CBO_Outras!A1236</f>
        <v>AUXILIAR DE LAVANDERIA</v>
      </c>
      <c r="C244" s="4">
        <f>VLOOKUP($B244,CNAE_CBO_Outras!$A$1165:$H$3765,5,0)</f>
        <v>1</v>
      </c>
      <c r="D244" s="80">
        <f t="shared" si="10"/>
        <v>3.5919540229885055E-2</v>
      </c>
      <c r="E244" s="4">
        <f>VLOOKUP($B244,CNAE_CBO_Outras!$A$1165:$H$3765,6,0)</f>
        <v>14</v>
      </c>
      <c r="F244" s="80">
        <f t="shared" si="10"/>
        <v>0.26041666666666669</v>
      </c>
      <c r="G244" s="4">
        <f>VLOOKUP($B244,CNAE_CBO_Outras!$A$1165:$H$3765,7,0)</f>
        <v>15</v>
      </c>
      <c r="H244" s="83">
        <f>VLOOKUP($B244,CNAE_CBO_Outras!$A$1165:$H$3765,8,0)</f>
        <v>0.18380100477882613</v>
      </c>
    </row>
    <row r="245" spans="2:8" x14ac:dyDescent="0.25">
      <c r="B245" t="str">
        <f>CNAE_CBO_Outras!A1237</f>
        <v>VIGIA</v>
      </c>
      <c r="C245" s="4">
        <f>VLOOKUP($B245,CNAE_CBO_Outras!$A$1165:$H$3765,5,0)</f>
        <v>14</v>
      </c>
      <c r="D245" s="80">
        <f t="shared" si="10"/>
        <v>0.50287356321839083</v>
      </c>
      <c r="E245" s="4">
        <f>VLOOKUP($B245,CNAE_CBO_Outras!$A$1165:$H$3765,6,0)</f>
        <v>1</v>
      </c>
      <c r="F245" s="80">
        <f t="shared" si="10"/>
        <v>1.8601190476190476E-2</v>
      </c>
      <c r="G245" s="4">
        <f>VLOOKUP($B245,CNAE_CBO_Outras!$A$1165:$H$3765,7,0)</f>
        <v>15</v>
      </c>
      <c r="H245" s="83">
        <f>VLOOKUP($B245,CNAE_CBO_Outras!$A$1165:$H$3765,8,0)</f>
        <v>0.18380100477882613</v>
      </c>
    </row>
    <row r="246" spans="2:8" x14ac:dyDescent="0.25">
      <c r="B246" t="str">
        <f>CNAE_CBO_Outras!A1238</f>
        <v>ELETRICISTA DE INSTALACOES</v>
      </c>
      <c r="C246" s="4">
        <f>VLOOKUP($B246,CNAE_CBO_Outras!$A$1165:$H$3765,5,0)</f>
        <v>15</v>
      </c>
      <c r="D246" s="80">
        <f t="shared" si="10"/>
        <v>0.53879310344827591</v>
      </c>
      <c r="E246" s="4">
        <f>VLOOKUP($B246,CNAE_CBO_Outras!$A$1165:$H$3765,6,0)</f>
        <v>0</v>
      </c>
      <c r="F246" s="80">
        <f t="shared" si="10"/>
        <v>0</v>
      </c>
      <c r="G246" s="4">
        <f>VLOOKUP($B246,CNAE_CBO_Outras!$A$1165:$H$3765,7,0)</f>
        <v>15</v>
      </c>
      <c r="H246" s="83">
        <f>VLOOKUP($B246,CNAE_CBO_Outras!$A$1165:$H$3765,8,0)</f>
        <v>0.18380100477882613</v>
      </c>
    </row>
    <row r="247" spans="2:8" x14ac:dyDescent="0.25">
      <c r="B247" t="str">
        <f>CNAE_CBO_Outras!A1239</f>
        <v>MEDICO CIRURGIAO GERAL</v>
      </c>
      <c r="C247" s="4">
        <f>VLOOKUP($B247,CNAE_CBO_Outras!$A$1165:$H$3765,5,0)</f>
        <v>11</v>
      </c>
      <c r="D247" s="80">
        <f t="shared" si="10"/>
        <v>0.39511494252873564</v>
      </c>
      <c r="E247" s="4">
        <f>VLOOKUP($B247,CNAE_CBO_Outras!$A$1165:$H$3765,6,0)</f>
        <v>3</v>
      </c>
      <c r="F247" s="80">
        <f t="shared" si="10"/>
        <v>5.5803571428571432E-2</v>
      </c>
      <c r="G247" s="4">
        <f>VLOOKUP($B247,CNAE_CBO_Outras!$A$1165:$H$3765,7,0)</f>
        <v>14</v>
      </c>
      <c r="H247" s="83">
        <f>VLOOKUP($B247,CNAE_CBO_Outras!$A$1165:$H$3765,8,0)</f>
        <v>0.17154760446023773</v>
      </c>
    </row>
    <row r="248" spans="2:8" x14ac:dyDescent="0.25">
      <c r="B248" t="str">
        <f>CNAE_CBO_Outras!A1240</f>
        <v>CAIXA DE BANCO</v>
      </c>
      <c r="C248" s="4">
        <f>VLOOKUP($B248,CNAE_CBO_Outras!$A$1165:$H$3765,5,0)</f>
        <v>5</v>
      </c>
      <c r="D248" s="80">
        <f t="shared" si="10"/>
        <v>0.17959770114942528</v>
      </c>
      <c r="E248" s="4">
        <f>VLOOKUP($B248,CNAE_CBO_Outras!$A$1165:$H$3765,6,0)</f>
        <v>9</v>
      </c>
      <c r="F248" s="80">
        <f t="shared" si="10"/>
        <v>0.16741071428571427</v>
      </c>
      <c r="G248" s="4">
        <f>VLOOKUP($B248,CNAE_CBO_Outras!$A$1165:$H$3765,7,0)</f>
        <v>14</v>
      </c>
      <c r="H248" s="83">
        <f>VLOOKUP($B248,CNAE_CBO_Outras!$A$1165:$H$3765,8,0)</f>
        <v>0.17154760446023773</v>
      </c>
    </row>
    <row r="249" spans="2:8" x14ac:dyDescent="0.25">
      <c r="B249" t="str">
        <f>CNAE_CBO_Outras!A1241</f>
        <v>MOTORISTA DE ONIBUS URBANO</v>
      </c>
      <c r="C249" s="4">
        <f>VLOOKUP($B249,CNAE_CBO_Outras!$A$1165:$H$3765,5,0)</f>
        <v>14</v>
      </c>
      <c r="D249" s="80">
        <f t="shared" si="10"/>
        <v>0.50287356321839083</v>
      </c>
      <c r="E249" s="4">
        <f>VLOOKUP($B249,CNAE_CBO_Outras!$A$1165:$H$3765,6,0)</f>
        <v>0</v>
      </c>
      <c r="F249" s="80">
        <f t="shared" si="10"/>
        <v>0</v>
      </c>
      <c r="G249" s="4">
        <f>VLOOKUP($B249,CNAE_CBO_Outras!$A$1165:$H$3765,7,0)</f>
        <v>14</v>
      </c>
      <c r="H249" s="83">
        <f>VLOOKUP($B249,CNAE_CBO_Outras!$A$1165:$H$3765,8,0)</f>
        <v>0.17154760446023773</v>
      </c>
    </row>
    <row r="250" spans="2:8" x14ac:dyDescent="0.25">
      <c r="B250" t="str">
        <f>CNAE_CBO_Outras!A1242</f>
        <v>MEDICO CARDIOLOGISTA</v>
      </c>
      <c r="C250" s="4">
        <f>VLOOKUP($B250,CNAE_CBO_Outras!$A$1165:$H$3765,5,0)</f>
        <v>6</v>
      </c>
      <c r="D250" s="80">
        <f t="shared" si="10"/>
        <v>0.21551724137931033</v>
      </c>
      <c r="E250" s="4">
        <f>VLOOKUP($B250,CNAE_CBO_Outras!$A$1165:$H$3765,6,0)</f>
        <v>7</v>
      </c>
      <c r="F250" s="80">
        <f t="shared" si="10"/>
        <v>0.13020833333333334</v>
      </c>
      <c r="G250" s="4">
        <f>VLOOKUP($B250,CNAE_CBO_Outras!$A$1165:$H$3765,7,0)</f>
        <v>13</v>
      </c>
      <c r="H250" s="83">
        <f>VLOOKUP($B250,CNAE_CBO_Outras!$A$1165:$H$3765,8,0)</f>
        <v>0.1592942041416493</v>
      </c>
    </row>
    <row r="251" spans="2:8" x14ac:dyDescent="0.25">
      <c r="B251" t="str">
        <f>CNAE_CBO_Outras!A1243</f>
        <v>POLICIAL RODOVIARIO FEDERAL</v>
      </c>
      <c r="C251" s="4">
        <f>VLOOKUP($B251,CNAE_CBO_Outras!$A$1165:$H$3765,5,0)</f>
        <v>12</v>
      </c>
      <c r="D251" s="80">
        <f t="shared" si="10"/>
        <v>0.43103448275862066</v>
      </c>
      <c r="E251" s="4">
        <f>VLOOKUP($B251,CNAE_CBO_Outras!$A$1165:$H$3765,6,0)</f>
        <v>1</v>
      </c>
      <c r="F251" s="80">
        <f t="shared" si="10"/>
        <v>1.8601190476190476E-2</v>
      </c>
      <c r="G251" s="4">
        <f>VLOOKUP($B251,CNAE_CBO_Outras!$A$1165:$H$3765,7,0)</f>
        <v>13</v>
      </c>
      <c r="H251" s="83">
        <f>VLOOKUP($B251,CNAE_CBO_Outras!$A$1165:$H$3765,8,0)</f>
        <v>0.1592942041416493</v>
      </c>
    </row>
    <row r="252" spans="2:8" x14ac:dyDescent="0.25">
      <c r="B252" t="str">
        <f>CNAE_CBO_Outras!A1244</f>
        <v>ACOUGUEIRO</v>
      </c>
      <c r="C252" s="4">
        <f>VLOOKUP($B252,CNAE_CBO_Outras!$A$1165:$H$3765,5,0)</f>
        <v>13</v>
      </c>
      <c r="D252" s="80">
        <f t="shared" si="10"/>
        <v>0.46695402298850575</v>
      </c>
      <c r="E252" s="4">
        <f>VLOOKUP($B252,CNAE_CBO_Outras!$A$1165:$H$3765,6,0)</f>
        <v>0</v>
      </c>
      <c r="F252" s="80">
        <f t="shared" si="10"/>
        <v>0</v>
      </c>
      <c r="G252" s="4">
        <f>VLOOKUP($B252,CNAE_CBO_Outras!$A$1165:$H$3765,7,0)</f>
        <v>13</v>
      </c>
      <c r="H252" s="83">
        <f>VLOOKUP($B252,CNAE_CBO_Outras!$A$1165:$H$3765,8,0)</f>
        <v>0.1592942041416493</v>
      </c>
    </row>
    <row r="253" spans="2:8" x14ac:dyDescent="0.25">
      <c r="B253" t="str">
        <f>CNAE_CBO_Outras!A1245</f>
        <v>MEDICO ANESTESIOLOGISTA</v>
      </c>
      <c r="C253" s="4">
        <f>VLOOKUP($B253,CNAE_CBO_Outras!$A$1165:$H$3765,5,0)</f>
        <v>7</v>
      </c>
      <c r="D253" s="80">
        <f t="shared" si="10"/>
        <v>0.25143678160919541</v>
      </c>
      <c r="E253" s="4">
        <f>VLOOKUP($B253,CNAE_CBO_Outras!$A$1165:$H$3765,6,0)</f>
        <v>5</v>
      </c>
      <c r="F253" s="80">
        <f t="shared" si="10"/>
        <v>9.3005952380952384E-2</v>
      </c>
      <c r="G253" s="4">
        <f>VLOOKUP($B253,CNAE_CBO_Outras!$A$1165:$H$3765,7,0)</f>
        <v>12</v>
      </c>
      <c r="H253" s="83">
        <f>VLOOKUP($B253,CNAE_CBO_Outras!$A$1165:$H$3765,8,0)</f>
        <v>0.14704080382306089</v>
      </c>
    </row>
    <row r="254" spans="2:8" x14ac:dyDescent="0.25">
      <c r="B254" t="str">
        <f>CNAE_CBO_Outras!A1246</f>
        <v>CIRURGIAO DENTISTA - DENTISTICA</v>
      </c>
      <c r="C254" s="4">
        <f>VLOOKUP($B254,CNAE_CBO_Outras!$A$1165:$H$3765,5,0)</f>
        <v>4</v>
      </c>
      <c r="D254" s="80">
        <f t="shared" si="10"/>
        <v>0.14367816091954022</v>
      </c>
      <c r="E254" s="4">
        <f>VLOOKUP($B254,CNAE_CBO_Outras!$A$1165:$H$3765,6,0)</f>
        <v>8</v>
      </c>
      <c r="F254" s="80">
        <f t="shared" si="10"/>
        <v>0.14880952380952381</v>
      </c>
      <c r="G254" s="4">
        <f>VLOOKUP($B254,CNAE_CBO_Outras!$A$1165:$H$3765,7,0)</f>
        <v>12</v>
      </c>
      <c r="H254" s="83">
        <f>VLOOKUP($B254,CNAE_CBO_Outras!$A$1165:$H$3765,8,0)</f>
        <v>0.14704080382306089</v>
      </c>
    </row>
    <row r="255" spans="2:8" x14ac:dyDescent="0.25">
      <c r="B255" t="str">
        <f>CNAE_CBO_Outras!A1247</f>
        <v>TECNICO DE ENFERMAGEM DA ESTRATEGIA DE SAUDE DA FAMILIA</v>
      </c>
      <c r="C255" s="4">
        <f>VLOOKUP($B255,CNAE_CBO_Outras!$A$1165:$H$3765,5,0)</f>
        <v>1</v>
      </c>
      <c r="D255" s="80">
        <f t="shared" si="10"/>
        <v>3.5919540229885055E-2</v>
      </c>
      <c r="E255" s="4">
        <f>VLOOKUP($B255,CNAE_CBO_Outras!$A$1165:$H$3765,6,0)</f>
        <v>11</v>
      </c>
      <c r="F255" s="80">
        <f t="shared" si="10"/>
        <v>0.20461309523809523</v>
      </c>
      <c r="G255" s="4">
        <f>VLOOKUP($B255,CNAE_CBO_Outras!$A$1165:$H$3765,7,0)</f>
        <v>12</v>
      </c>
      <c r="H255" s="83">
        <f>VLOOKUP($B255,CNAE_CBO_Outras!$A$1165:$H$3765,8,0)</f>
        <v>0.14704080382306089</v>
      </c>
    </row>
    <row r="256" spans="2:8" x14ac:dyDescent="0.25">
      <c r="B256" t="str">
        <f>CNAE_CBO_Outras!A1248</f>
        <v>TECNICO DE ENFERMAGEM DE SAUDE DA FAMILIA</v>
      </c>
      <c r="C256" s="4">
        <f>VLOOKUP($B256,CNAE_CBO_Outras!$A$1165:$H$3765,5,0)</f>
        <v>2</v>
      </c>
      <c r="D256" s="80">
        <f t="shared" si="10"/>
        <v>7.183908045977011E-2</v>
      </c>
      <c r="E256" s="4">
        <f>VLOOKUP($B256,CNAE_CBO_Outras!$A$1165:$H$3765,6,0)</f>
        <v>10</v>
      </c>
      <c r="F256" s="80">
        <f t="shared" si="10"/>
        <v>0.18601190476190477</v>
      </c>
      <c r="G256" s="4">
        <f>VLOOKUP($B256,CNAE_CBO_Outras!$A$1165:$H$3765,7,0)</f>
        <v>12</v>
      </c>
      <c r="H256" s="83">
        <f>VLOOKUP($B256,CNAE_CBO_Outras!$A$1165:$H$3765,8,0)</f>
        <v>0.14704080382306089</v>
      </c>
    </row>
    <row r="257" spans="2:8" x14ac:dyDescent="0.25">
      <c r="B257" t="str">
        <f>CNAE_CBO_Outras!A1249</f>
        <v>TECNICO EM SAUDE BUCAL DA ESTRATEGIA DE SAUDE DA FAMILIA</v>
      </c>
      <c r="C257" s="4">
        <f>VLOOKUP($B257,CNAE_CBO_Outras!$A$1165:$H$3765,5,0)</f>
        <v>1</v>
      </c>
      <c r="D257" s="80">
        <f t="shared" si="10"/>
        <v>3.5919540229885055E-2</v>
      </c>
      <c r="E257" s="4">
        <f>VLOOKUP($B257,CNAE_CBO_Outras!$A$1165:$H$3765,6,0)</f>
        <v>11</v>
      </c>
      <c r="F257" s="80">
        <f t="shared" si="10"/>
        <v>0.20461309523809523</v>
      </c>
      <c r="G257" s="4">
        <f>VLOOKUP($B257,CNAE_CBO_Outras!$A$1165:$H$3765,7,0)</f>
        <v>12</v>
      </c>
      <c r="H257" s="83">
        <f>VLOOKUP($B257,CNAE_CBO_Outras!$A$1165:$H$3765,8,0)</f>
        <v>0.14704080382306089</v>
      </c>
    </row>
    <row r="258" spans="2:8" x14ac:dyDescent="0.25">
      <c r="B258" t="str">
        <f>CNAE_CBO_Outras!A1250</f>
        <v>TELEFONISTA</v>
      </c>
      <c r="C258" s="4">
        <f>VLOOKUP($B258,CNAE_CBO_Outras!$A$1165:$H$3765,5,0)</f>
        <v>3</v>
      </c>
      <c r="D258" s="80">
        <f t="shared" si="10"/>
        <v>0.10775862068965517</v>
      </c>
      <c r="E258" s="4">
        <f>VLOOKUP($B258,CNAE_CBO_Outras!$A$1165:$H$3765,6,0)</f>
        <v>9</v>
      </c>
      <c r="F258" s="80">
        <f t="shared" si="10"/>
        <v>0.16741071428571427</v>
      </c>
      <c r="G258" s="4">
        <f>VLOOKUP($B258,CNAE_CBO_Outras!$A$1165:$H$3765,7,0)</f>
        <v>12</v>
      </c>
      <c r="H258" s="83">
        <f>VLOOKUP($B258,CNAE_CBO_Outras!$A$1165:$H$3765,8,0)</f>
        <v>0.14704080382306089</v>
      </c>
    </row>
    <row r="259" spans="2:8" x14ac:dyDescent="0.25">
      <c r="B259" t="str">
        <f>CNAE_CBO_Outras!A1251</f>
        <v>TELEOPERADOR</v>
      </c>
      <c r="C259" s="4">
        <f>VLOOKUP($B259,CNAE_CBO_Outras!$A$1165:$H$3765,5,0)</f>
        <v>0</v>
      </c>
      <c r="D259" s="80">
        <f t="shared" si="10"/>
        <v>0</v>
      </c>
      <c r="E259" s="4">
        <f>VLOOKUP($B259,CNAE_CBO_Outras!$A$1165:$H$3765,6,0)</f>
        <v>12</v>
      </c>
      <c r="F259" s="80">
        <f t="shared" si="10"/>
        <v>0.22321428571428573</v>
      </c>
      <c r="G259" s="4">
        <f>VLOOKUP($B259,CNAE_CBO_Outras!$A$1165:$H$3765,7,0)</f>
        <v>12</v>
      </c>
      <c r="H259" s="83">
        <f>VLOOKUP($B259,CNAE_CBO_Outras!$A$1165:$H$3765,8,0)</f>
        <v>0.14704080382306089</v>
      </c>
    </row>
    <row r="260" spans="2:8" x14ac:dyDescent="0.25">
      <c r="B260" t="str">
        <f>CNAE_CBO_Outras!A1252</f>
        <v>GERENTE COMERCIAL</v>
      </c>
      <c r="C260" s="4">
        <f>VLOOKUP($B260,CNAE_CBO_Outras!$A$1165:$H$3765,5,0)</f>
        <v>8</v>
      </c>
      <c r="D260" s="80">
        <f t="shared" si="10"/>
        <v>0.28735632183908044</v>
      </c>
      <c r="E260" s="4">
        <f>VLOOKUP($B260,CNAE_CBO_Outras!$A$1165:$H$3765,6,0)</f>
        <v>3</v>
      </c>
      <c r="F260" s="80">
        <f t="shared" si="10"/>
        <v>5.5803571428571432E-2</v>
      </c>
      <c r="G260" s="4">
        <f>VLOOKUP($B260,CNAE_CBO_Outras!$A$1165:$H$3765,7,0)</f>
        <v>11</v>
      </c>
      <c r="H260" s="83">
        <f>VLOOKUP($B260,CNAE_CBO_Outras!$A$1165:$H$3765,8,0)</f>
        <v>0.13478740350447249</v>
      </c>
    </row>
    <row r="261" spans="2:8" x14ac:dyDescent="0.25">
      <c r="B261" t="str">
        <f>CNAE_CBO_Outras!A1253</f>
        <v>MEDICO ORTOPEDISTA E TRAUMATOLOGISTA</v>
      </c>
      <c r="C261" s="4">
        <f>VLOOKUP($B261,CNAE_CBO_Outras!$A$1165:$H$3765,5,0)</f>
        <v>11</v>
      </c>
      <c r="D261" s="80">
        <f t="shared" si="10"/>
        <v>0.39511494252873564</v>
      </c>
      <c r="E261" s="4">
        <f>VLOOKUP($B261,CNAE_CBO_Outras!$A$1165:$H$3765,6,0)</f>
        <v>0</v>
      </c>
      <c r="F261" s="80">
        <f t="shared" si="10"/>
        <v>0</v>
      </c>
      <c r="G261" s="4">
        <f>VLOOKUP($B261,CNAE_CBO_Outras!$A$1165:$H$3765,7,0)</f>
        <v>11</v>
      </c>
      <c r="H261" s="83">
        <f>VLOOKUP($B261,CNAE_CBO_Outras!$A$1165:$H$3765,8,0)</f>
        <v>0.13478740350447249</v>
      </c>
    </row>
    <row r="262" spans="2:8" x14ac:dyDescent="0.25">
      <c r="B262" t="str">
        <f>CNAE_CBO_Outras!A1254</f>
        <v>TECNICO EM SEGURANCA NO TRABALHO</v>
      </c>
      <c r="C262" s="4">
        <f>VLOOKUP($B262,CNAE_CBO_Outras!$A$1165:$H$3765,5,0)</f>
        <v>3</v>
      </c>
      <c r="D262" s="80">
        <f t="shared" si="10"/>
        <v>0.10775862068965517</v>
      </c>
      <c r="E262" s="4">
        <f>VLOOKUP($B262,CNAE_CBO_Outras!$A$1165:$H$3765,6,0)</f>
        <v>8</v>
      </c>
      <c r="F262" s="80">
        <f t="shared" si="10"/>
        <v>0.14880952380952381</v>
      </c>
      <c r="G262" s="4">
        <f>VLOOKUP($B262,CNAE_CBO_Outras!$A$1165:$H$3765,7,0)</f>
        <v>11</v>
      </c>
      <c r="H262" s="83">
        <f>VLOOKUP($B262,CNAE_CBO_Outras!$A$1165:$H$3765,8,0)</f>
        <v>0.13478740350447249</v>
      </c>
    </row>
    <row r="263" spans="2:8" x14ac:dyDescent="0.25">
      <c r="B263" t="str">
        <f>CNAE_CBO_Outras!A1255</f>
        <v>SUPERVISOR ADMINISTRATIVO</v>
      </c>
      <c r="C263" s="4">
        <f>VLOOKUP($B263,CNAE_CBO_Outras!$A$1165:$H$3765,5,0)</f>
        <v>2</v>
      </c>
      <c r="D263" s="80">
        <f t="shared" si="10"/>
        <v>7.183908045977011E-2</v>
      </c>
      <c r="E263" s="4">
        <f>VLOOKUP($B263,CNAE_CBO_Outras!$A$1165:$H$3765,6,0)</f>
        <v>9</v>
      </c>
      <c r="F263" s="80">
        <f t="shared" si="10"/>
        <v>0.16741071428571427</v>
      </c>
      <c r="G263" s="4">
        <f>VLOOKUP($B263,CNAE_CBO_Outras!$A$1165:$H$3765,7,0)</f>
        <v>11</v>
      </c>
      <c r="H263" s="83">
        <f>VLOOKUP($B263,CNAE_CBO_Outras!$A$1165:$H$3765,8,0)</f>
        <v>0.13478740350447249</v>
      </c>
    </row>
    <row r="264" spans="2:8" x14ac:dyDescent="0.25">
      <c r="B264" t="str">
        <f>CNAE_CBO_Outras!A1256</f>
        <v>AUXILIAR DE CONTABILIDADE</v>
      </c>
      <c r="C264" s="4">
        <f>VLOOKUP($B264,CNAE_CBO_Outras!$A$1165:$H$3765,5,0)</f>
        <v>3</v>
      </c>
      <c r="D264" s="80">
        <f t="shared" si="10"/>
        <v>0.10775862068965517</v>
      </c>
      <c r="E264" s="4">
        <f>VLOOKUP($B264,CNAE_CBO_Outras!$A$1165:$H$3765,6,0)</f>
        <v>8</v>
      </c>
      <c r="F264" s="80">
        <f t="shared" si="10"/>
        <v>0.14880952380952381</v>
      </c>
      <c r="G264" s="4">
        <f>VLOOKUP($B264,CNAE_CBO_Outras!$A$1165:$H$3765,7,0)</f>
        <v>11</v>
      </c>
      <c r="H264" s="83">
        <f>VLOOKUP($B264,CNAE_CBO_Outras!$A$1165:$H$3765,8,0)</f>
        <v>0.13478740350447249</v>
      </c>
    </row>
    <row r="265" spans="2:8" x14ac:dyDescent="0.25">
      <c r="B265" t="str">
        <f>CNAE_CBO_Outras!A1257</f>
        <v>COPEIRO</v>
      </c>
      <c r="C265" s="4">
        <f>VLOOKUP($B265,CNAE_CBO_Outras!$A$1165:$H$3765,5,0)</f>
        <v>1</v>
      </c>
      <c r="D265" s="80">
        <f t="shared" si="10"/>
        <v>3.5919540229885055E-2</v>
      </c>
      <c r="E265" s="4">
        <f>VLOOKUP($B265,CNAE_CBO_Outras!$A$1165:$H$3765,6,0)</f>
        <v>10</v>
      </c>
      <c r="F265" s="80">
        <f t="shared" si="10"/>
        <v>0.18601190476190477</v>
      </c>
      <c r="G265" s="4">
        <f>VLOOKUP($B265,CNAE_CBO_Outras!$A$1165:$H$3765,7,0)</f>
        <v>11</v>
      </c>
      <c r="H265" s="83">
        <f>VLOOKUP($B265,CNAE_CBO_Outras!$A$1165:$H$3765,8,0)</f>
        <v>0.13478740350447249</v>
      </c>
    </row>
    <row r="266" spans="2:8" x14ac:dyDescent="0.25">
      <c r="B266" t="str">
        <f>CNAE_CBO_Outras!A1258</f>
        <v>AUXILIAR DE FARMACIA DE MANIPULACAO</v>
      </c>
      <c r="C266" s="4">
        <f>VLOOKUP($B266,CNAE_CBO_Outras!$A$1165:$H$3765,5,0)</f>
        <v>1</v>
      </c>
      <c r="D266" s="80">
        <f t="shared" si="10"/>
        <v>3.5919540229885055E-2</v>
      </c>
      <c r="E266" s="4">
        <f>VLOOKUP($B266,CNAE_CBO_Outras!$A$1165:$H$3765,6,0)</f>
        <v>10</v>
      </c>
      <c r="F266" s="80">
        <f t="shared" si="10"/>
        <v>0.18601190476190477</v>
      </c>
      <c r="G266" s="4">
        <f>VLOOKUP($B266,CNAE_CBO_Outras!$A$1165:$H$3765,7,0)</f>
        <v>11</v>
      </c>
      <c r="H266" s="83">
        <f>VLOOKUP($B266,CNAE_CBO_Outras!$A$1165:$H$3765,8,0)</f>
        <v>0.13478740350447249</v>
      </c>
    </row>
    <row r="267" spans="2:8" x14ac:dyDescent="0.25">
      <c r="B267" t="str">
        <f>CNAE_CBO_Outras!A1259</f>
        <v>BABA</v>
      </c>
      <c r="C267" s="4">
        <f>VLOOKUP($B267,CNAE_CBO_Outras!$A$1165:$H$3765,5,0)</f>
        <v>0</v>
      </c>
      <c r="D267" s="80">
        <f t="shared" si="10"/>
        <v>0</v>
      </c>
      <c r="E267" s="4">
        <f>VLOOKUP($B267,CNAE_CBO_Outras!$A$1165:$H$3765,6,0)</f>
        <v>11</v>
      </c>
      <c r="F267" s="80">
        <f t="shared" si="10"/>
        <v>0.20461309523809523</v>
      </c>
      <c r="G267" s="4">
        <f>VLOOKUP($B267,CNAE_CBO_Outras!$A$1165:$H$3765,7,0)</f>
        <v>11</v>
      </c>
      <c r="H267" s="83">
        <f>VLOOKUP($B267,CNAE_CBO_Outras!$A$1165:$H$3765,8,0)</f>
        <v>0.13478740350447249</v>
      </c>
    </row>
    <row r="268" spans="2:8" x14ac:dyDescent="0.25">
      <c r="B268" t="str">
        <f>CNAE_CBO_Outras!A1260</f>
        <v>MOTOCICLISTA NO TRANSPORTE DE DOCUMENTOS E PEQUENOS VOLUMES</v>
      </c>
      <c r="C268" s="4">
        <f>VLOOKUP($B268,CNAE_CBO_Outras!$A$1165:$H$3765,5,0)</f>
        <v>11</v>
      </c>
      <c r="D268" s="80">
        <f t="shared" si="10"/>
        <v>0.39511494252873564</v>
      </c>
      <c r="E268" s="4">
        <f>VLOOKUP($B268,CNAE_CBO_Outras!$A$1165:$H$3765,6,0)</f>
        <v>0</v>
      </c>
      <c r="F268" s="80">
        <f t="shared" si="10"/>
        <v>0</v>
      </c>
      <c r="G268" s="4">
        <f>VLOOKUP($B268,CNAE_CBO_Outras!$A$1165:$H$3765,7,0)</f>
        <v>11</v>
      </c>
      <c r="H268" s="83">
        <f>VLOOKUP($B268,CNAE_CBO_Outras!$A$1165:$H$3765,8,0)</f>
        <v>0.13478740350447249</v>
      </c>
    </row>
    <row r="269" spans="2:8" x14ac:dyDescent="0.25">
      <c r="B269" t="str">
        <f>CNAE_CBO_Outras!A1261</f>
        <v>MECANICO DE MANUTENCAO DE AUTOMOVEIS, MOTOCICLETAS E VEICULOS SIMILARES</v>
      </c>
      <c r="C269" s="4">
        <f>VLOOKUP($B269,CNAE_CBO_Outras!$A$1165:$H$3765,5,0)</f>
        <v>10</v>
      </c>
      <c r="D269" s="80">
        <f t="shared" si="10"/>
        <v>0.35919540229885055</v>
      </c>
      <c r="E269" s="4">
        <f>VLOOKUP($B269,CNAE_CBO_Outras!$A$1165:$H$3765,6,0)</f>
        <v>1</v>
      </c>
      <c r="F269" s="80">
        <f t="shared" si="10"/>
        <v>1.8601190476190476E-2</v>
      </c>
      <c r="G269" s="4">
        <f>VLOOKUP($B269,CNAE_CBO_Outras!$A$1165:$H$3765,7,0)</f>
        <v>11</v>
      </c>
      <c r="H269" s="83">
        <f>VLOOKUP($B269,CNAE_CBO_Outras!$A$1165:$H$3765,8,0)</f>
        <v>0.13478740350447249</v>
      </c>
    </row>
    <row r="270" spans="2:8" x14ac:dyDescent="0.25">
      <c r="B270" t="str">
        <f>CNAE_CBO_Outras!A1262</f>
        <v>REPRESENTANTE COMERCIAL AUTONOMO</v>
      </c>
      <c r="C270" s="4">
        <f>VLOOKUP($B270,CNAE_CBO_Outras!$A$1165:$H$3765,5,0)</f>
        <v>9</v>
      </c>
      <c r="D270" s="80">
        <f t="shared" si="10"/>
        <v>0.32327586206896552</v>
      </c>
      <c r="E270" s="4">
        <f>VLOOKUP($B270,CNAE_CBO_Outras!$A$1165:$H$3765,6,0)</f>
        <v>1</v>
      </c>
      <c r="F270" s="80">
        <f t="shared" si="10"/>
        <v>1.8601190476190476E-2</v>
      </c>
      <c r="G270" s="4">
        <f>VLOOKUP($B270,CNAE_CBO_Outras!$A$1165:$H$3765,7,0)</f>
        <v>10</v>
      </c>
      <c r="H270" s="83">
        <f>VLOOKUP($B270,CNAE_CBO_Outras!$A$1165:$H$3765,8,0)</f>
        <v>0.12253400318588409</v>
      </c>
    </row>
    <row r="271" spans="2:8" x14ac:dyDescent="0.25">
      <c r="B271" t="str">
        <f>CNAE_CBO_Outras!A1263</f>
        <v>SOCORRISTA (EXCETO MEDICOS E ENFERMEIROS)</v>
      </c>
      <c r="C271" s="4">
        <f>VLOOKUP($B271,CNAE_CBO_Outras!$A$1165:$H$3765,5,0)</f>
        <v>9</v>
      </c>
      <c r="D271" s="80">
        <f t="shared" si="10"/>
        <v>0.32327586206896552</v>
      </c>
      <c r="E271" s="4">
        <f>VLOOKUP($B271,CNAE_CBO_Outras!$A$1165:$H$3765,6,0)</f>
        <v>1</v>
      </c>
      <c r="F271" s="80">
        <f t="shared" si="10"/>
        <v>1.8601190476190476E-2</v>
      </c>
      <c r="G271" s="4">
        <f>VLOOKUP($B271,CNAE_CBO_Outras!$A$1165:$H$3765,7,0)</f>
        <v>10</v>
      </c>
      <c r="H271" s="83">
        <f>VLOOKUP($B271,CNAE_CBO_Outras!$A$1165:$H$3765,8,0)</f>
        <v>0.12253400318588409</v>
      </c>
    </row>
    <row r="272" spans="2:8" x14ac:dyDescent="0.25">
      <c r="B272" t="str">
        <f>CNAE_CBO_Outras!A1264</f>
        <v>FRENTISTA</v>
      </c>
      <c r="C272" s="4">
        <f>VLOOKUP($B272,CNAE_CBO_Outras!$A$1165:$H$3765,5,0)</f>
        <v>9</v>
      </c>
      <c r="D272" s="80">
        <f t="shared" si="10"/>
        <v>0.32327586206896552</v>
      </c>
      <c r="E272" s="4">
        <f>VLOOKUP($B272,CNAE_CBO_Outras!$A$1165:$H$3765,6,0)</f>
        <v>1</v>
      </c>
      <c r="F272" s="80">
        <f t="shared" si="10"/>
        <v>1.8601190476190476E-2</v>
      </c>
      <c r="G272" s="4">
        <f>VLOOKUP($B272,CNAE_CBO_Outras!$A$1165:$H$3765,7,0)</f>
        <v>10</v>
      </c>
      <c r="H272" s="83">
        <f>VLOOKUP($B272,CNAE_CBO_Outras!$A$1165:$H$3765,8,0)</f>
        <v>0.12253400318588409</v>
      </c>
    </row>
    <row r="273" spans="2:8" x14ac:dyDescent="0.25">
      <c r="B273" t="str">
        <f>CNAE_CBO_Outras!A1265</f>
        <v>FEIRANTE</v>
      </c>
      <c r="C273" s="4">
        <f>VLOOKUP($B273,CNAE_CBO_Outras!$A$1165:$H$3765,5,0)</f>
        <v>4</v>
      </c>
      <c r="D273" s="80">
        <f t="shared" si="10"/>
        <v>0.14367816091954022</v>
      </c>
      <c r="E273" s="4">
        <f>VLOOKUP($B273,CNAE_CBO_Outras!$A$1165:$H$3765,6,0)</f>
        <v>6</v>
      </c>
      <c r="F273" s="80">
        <f t="shared" si="10"/>
        <v>0.11160714285714286</v>
      </c>
      <c r="G273" s="4">
        <f>VLOOKUP($B273,CNAE_CBO_Outras!$A$1165:$H$3765,7,0)</f>
        <v>10</v>
      </c>
      <c r="H273" s="83">
        <f>VLOOKUP($B273,CNAE_CBO_Outras!$A$1165:$H$3765,8,0)</f>
        <v>0.12253400318588409</v>
      </c>
    </row>
    <row r="274" spans="2:8" x14ac:dyDescent="0.25">
      <c r="B274" t="str">
        <f>CNAE_CBO_Outras!A1266</f>
        <v>TRABALHADOR VOLANTE DA AGRICULTURA</v>
      </c>
      <c r="C274" s="4">
        <f>VLOOKUP($B274,CNAE_CBO_Outras!$A$1165:$H$3765,5,0)</f>
        <v>6</v>
      </c>
      <c r="D274" s="80">
        <f t="shared" si="10"/>
        <v>0.21551724137931033</v>
      </c>
      <c r="E274" s="4">
        <f>VLOOKUP($B274,CNAE_CBO_Outras!$A$1165:$H$3765,6,0)</f>
        <v>4</v>
      </c>
      <c r="F274" s="80">
        <f t="shared" si="10"/>
        <v>7.4404761904761904E-2</v>
      </c>
      <c r="G274" s="4">
        <f>VLOOKUP($B274,CNAE_CBO_Outras!$A$1165:$H$3765,7,0)</f>
        <v>10</v>
      </c>
      <c r="H274" s="83">
        <f>VLOOKUP($B274,CNAE_CBO_Outras!$A$1165:$H$3765,8,0)</f>
        <v>0.12253400318588409</v>
      </c>
    </row>
    <row r="275" spans="2:8" x14ac:dyDescent="0.25">
      <c r="B275" t="str">
        <f>CNAE_CBO_Outras!A1267</f>
        <v>CONDUTOR DE VEICULOS A PEDAIS</v>
      </c>
      <c r="C275" s="4">
        <f>VLOOKUP($B275,CNAE_CBO_Outras!$A$1165:$H$3765,5,0)</f>
        <v>10</v>
      </c>
      <c r="D275" s="80">
        <f t="shared" si="10"/>
        <v>0.35919540229885055</v>
      </c>
      <c r="E275" s="4">
        <f>VLOOKUP($B275,CNAE_CBO_Outras!$A$1165:$H$3765,6,0)</f>
        <v>0</v>
      </c>
      <c r="F275" s="80">
        <f t="shared" si="10"/>
        <v>0</v>
      </c>
      <c r="G275" s="4">
        <f>VLOOKUP($B275,CNAE_CBO_Outras!$A$1165:$H$3765,7,0)</f>
        <v>10</v>
      </c>
      <c r="H275" s="83">
        <f>VLOOKUP($B275,CNAE_CBO_Outras!$A$1165:$H$3765,8,0)</f>
        <v>0.12253400318588409</v>
      </c>
    </row>
    <row r="276" spans="2:8" x14ac:dyDescent="0.25">
      <c r="B276" t="str">
        <f>CNAE_CBO_Outras!A1268</f>
        <v>FONOAUDIOLOGO</v>
      </c>
      <c r="C276" s="4">
        <f>VLOOKUP($B276,CNAE_CBO_Outras!$A$1165:$H$3765,5,0)</f>
        <v>1</v>
      </c>
      <c r="D276" s="80">
        <f t="shared" si="10"/>
        <v>3.5919540229885055E-2</v>
      </c>
      <c r="E276" s="4">
        <f>VLOOKUP($B276,CNAE_CBO_Outras!$A$1165:$H$3765,6,0)</f>
        <v>8</v>
      </c>
      <c r="F276" s="80">
        <f t="shared" si="10"/>
        <v>0.14880952380952381</v>
      </c>
      <c r="G276" s="4">
        <f>VLOOKUP($B276,CNAE_CBO_Outras!$A$1165:$H$3765,7,0)</f>
        <v>9</v>
      </c>
      <c r="H276" s="83">
        <f>VLOOKUP($B276,CNAE_CBO_Outras!$A$1165:$H$3765,8,0)</f>
        <v>0.11028060286729567</v>
      </c>
    </row>
    <row r="277" spans="2:8" x14ac:dyDescent="0.25">
      <c r="B277" t="str">
        <f>CNAE_CBO_Outras!A1269</f>
        <v>TERAPEUTA OCUPACIONAL</v>
      </c>
      <c r="C277" s="4">
        <f>VLOOKUP($B277,CNAE_CBO_Outras!$A$1165:$H$3765,5,0)</f>
        <v>0</v>
      </c>
      <c r="D277" s="80">
        <f t="shared" si="10"/>
        <v>0</v>
      </c>
      <c r="E277" s="4">
        <f>VLOOKUP($B277,CNAE_CBO_Outras!$A$1165:$H$3765,6,0)</f>
        <v>9</v>
      </c>
      <c r="F277" s="80">
        <f t="shared" si="10"/>
        <v>0.16741071428571427</v>
      </c>
      <c r="G277" s="4">
        <f>VLOOKUP($B277,CNAE_CBO_Outras!$A$1165:$H$3765,7,0)</f>
        <v>9</v>
      </c>
      <c r="H277" s="83">
        <f>VLOOKUP($B277,CNAE_CBO_Outras!$A$1165:$H$3765,8,0)</f>
        <v>0.11028060286729567</v>
      </c>
    </row>
    <row r="278" spans="2:8" x14ac:dyDescent="0.25">
      <c r="B278" t="str">
        <f>CNAE_CBO_Outras!A1270</f>
        <v>PROFESSOR DA EDUCACAO DE JOVENS E ADULTOS DO ENSINO FUNDAMENTAL (PRIMEIRA A QUARTA SERIE)</v>
      </c>
      <c r="C278" s="4">
        <f>VLOOKUP($B278,CNAE_CBO_Outras!$A$1165:$H$3765,5,0)</f>
        <v>3</v>
      </c>
      <c r="D278" s="80">
        <f t="shared" si="10"/>
        <v>0.10775862068965517</v>
      </c>
      <c r="E278" s="4">
        <f>VLOOKUP($B278,CNAE_CBO_Outras!$A$1165:$H$3765,6,0)</f>
        <v>6</v>
      </c>
      <c r="F278" s="80">
        <f t="shared" si="10"/>
        <v>0.11160714285714286</v>
      </c>
      <c r="G278" s="4">
        <f>VLOOKUP($B278,CNAE_CBO_Outras!$A$1165:$H$3765,7,0)</f>
        <v>9</v>
      </c>
      <c r="H278" s="83">
        <f>VLOOKUP($B278,CNAE_CBO_Outras!$A$1165:$H$3765,8,0)</f>
        <v>0.11028060286729567</v>
      </c>
    </row>
    <row r="279" spans="2:8" x14ac:dyDescent="0.25">
      <c r="B279" t="str">
        <f>CNAE_CBO_Outras!A1271</f>
        <v>TECNICO DE LABORATORIO DE ANALISES FISICO-QUIMICAS (MATERIAIS DE CONSTRUCAO)</v>
      </c>
      <c r="C279" s="4">
        <f>VLOOKUP($B279,CNAE_CBO_Outras!$A$1165:$H$3765,5,0)</f>
        <v>2</v>
      </c>
      <c r="D279" s="80">
        <f t="shared" si="10"/>
        <v>7.183908045977011E-2</v>
      </c>
      <c r="E279" s="4">
        <f>VLOOKUP($B279,CNAE_CBO_Outras!$A$1165:$H$3765,6,0)</f>
        <v>7</v>
      </c>
      <c r="F279" s="80">
        <f t="shared" si="10"/>
        <v>0.13020833333333334</v>
      </c>
      <c r="G279" s="4">
        <f>VLOOKUP($B279,CNAE_CBO_Outras!$A$1165:$H$3765,7,0)</f>
        <v>9</v>
      </c>
      <c r="H279" s="83">
        <f>VLOOKUP($B279,CNAE_CBO_Outras!$A$1165:$H$3765,8,0)</f>
        <v>0.11028060286729567</v>
      </c>
    </row>
    <row r="280" spans="2:8" x14ac:dyDescent="0.25">
      <c r="B280" t="str">
        <f>CNAE_CBO_Outras!A1272</f>
        <v>TECNICO EM NUTRICAO E DIETETICA</v>
      </c>
      <c r="C280" s="4">
        <f>VLOOKUP($B280,CNAE_CBO_Outras!$A$1165:$H$3765,5,0)</f>
        <v>0</v>
      </c>
      <c r="D280" s="80">
        <f t="shared" si="10"/>
        <v>0</v>
      </c>
      <c r="E280" s="4">
        <f>VLOOKUP($B280,CNAE_CBO_Outras!$A$1165:$H$3765,6,0)</f>
        <v>9</v>
      </c>
      <c r="F280" s="80">
        <f t="shared" si="10"/>
        <v>0.16741071428571427</v>
      </c>
      <c r="G280" s="4">
        <f>VLOOKUP($B280,CNAE_CBO_Outras!$A$1165:$H$3765,7,0)</f>
        <v>9</v>
      </c>
      <c r="H280" s="83">
        <f>VLOOKUP($B280,CNAE_CBO_Outras!$A$1165:$H$3765,8,0)</f>
        <v>0.11028060286729567</v>
      </c>
    </row>
    <row r="281" spans="2:8" x14ac:dyDescent="0.25">
      <c r="B281" t="str">
        <f>CNAE_CBO_Outras!A1273</f>
        <v>ATENDENTE COMERCIAL (AGENCIA POSTAL)</v>
      </c>
      <c r="C281" s="4">
        <f>VLOOKUP($B281,CNAE_CBO_Outras!$A$1165:$H$3765,5,0)</f>
        <v>3</v>
      </c>
      <c r="D281" s="80">
        <f t="shared" si="10"/>
        <v>0.10775862068965517</v>
      </c>
      <c r="E281" s="4">
        <f>VLOOKUP($B281,CNAE_CBO_Outras!$A$1165:$H$3765,6,0)</f>
        <v>6</v>
      </c>
      <c r="F281" s="80">
        <f t="shared" si="10"/>
        <v>0.11160714285714286</v>
      </c>
      <c r="G281" s="4">
        <f>VLOOKUP($B281,CNAE_CBO_Outras!$A$1165:$H$3765,7,0)</f>
        <v>9</v>
      </c>
      <c r="H281" s="83">
        <f>VLOOKUP($B281,CNAE_CBO_Outras!$A$1165:$H$3765,8,0)</f>
        <v>0.11028060286729567</v>
      </c>
    </row>
    <row r="282" spans="2:8" x14ac:dyDescent="0.25">
      <c r="B282" t="str">
        <f>CNAE_CBO_Outras!A1274</f>
        <v>PORTEIRO DE LOCAIS DE DIVERSAO</v>
      </c>
      <c r="C282" s="4">
        <f>VLOOKUP($B282,CNAE_CBO_Outras!$A$1165:$H$3765,5,0)</f>
        <v>9</v>
      </c>
      <c r="D282" s="80">
        <f t="shared" si="10"/>
        <v>0.32327586206896552</v>
      </c>
      <c r="E282" s="4">
        <f>VLOOKUP($B282,CNAE_CBO_Outras!$A$1165:$H$3765,6,0)</f>
        <v>0</v>
      </c>
      <c r="F282" s="80">
        <f t="shared" si="10"/>
        <v>0</v>
      </c>
      <c r="G282" s="4">
        <f>VLOOKUP($B282,CNAE_CBO_Outras!$A$1165:$H$3765,7,0)</f>
        <v>9</v>
      </c>
      <c r="H282" s="83">
        <f>VLOOKUP($B282,CNAE_CBO_Outras!$A$1165:$H$3765,8,0)</f>
        <v>0.11028060286729567</v>
      </c>
    </row>
    <row r="283" spans="2:8" x14ac:dyDescent="0.25">
      <c r="B283" t="str">
        <f>CNAE_CBO_Outras!A1275</f>
        <v>VENDEDOR EM DOMICILIO</v>
      </c>
      <c r="C283" s="4">
        <f>VLOOKUP($B283,CNAE_CBO_Outras!$A$1165:$H$3765,5,0)</f>
        <v>5</v>
      </c>
      <c r="D283" s="80">
        <f t="shared" si="10"/>
        <v>0.17959770114942528</v>
      </c>
      <c r="E283" s="4">
        <f>VLOOKUP($B283,CNAE_CBO_Outras!$A$1165:$H$3765,6,0)</f>
        <v>4</v>
      </c>
      <c r="F283" s="80">
        <f t="shared" si="10"/>
        <v>7.4404761904761904E-2</v>
      </c>
      <c r="G283" s="4">
        <f>VLOOKUP($B283,CNAE_CBO_Outras!$A$1165:$H$3765,7,0)</f>
        <v>9</v>
      </c>
      <c r="H283" s="83">
        <f>VLOOKUP($B283,CNAE_CBO_Outras!$A$1165:$H$3765,8,0)</f>
        <v>0.11028060286729567</v>
      </c>
    </row>
    <row r="284" spans="2:8" x14ac:dyDescent="0.25">
      <c r="B284" t="str">
        <f>CNAE_CBO_Outras!A1276</f>
        <v>TRABALHADOR AGROPECUARIO EM GERAL</v>
      </c>
      <c r="C284" s="4">
        <f>VLOOKUP($B284,CNAE_CBO_Outras!$A$1165:$H$3765,5,0)</f>
        <v>7</v>
      </c>
      <c r="D284" s="80">
        <f t="shared" si="10"/>
        <v>0.25143678160919541</v>
      </c>
      <c r="E284" s="4">
        <f>VLOOKUP($B284,CNAE_CBO_Outras!$A$1165:$H$3765,6,0)</f>
        <v>2</v>
      </c>
      <c r="F284" s="80">
        <f t="shared" si="10"/>
        <v>3.7202380952380952E-2</v>
      </c>
      <c r="G284" s="4">
        <f>VLOOKUP($B284,CNAE_CBO_Outras!$A$1165:$H$3765,7,0)</f>
        <v>9</v>
      </c>
      <c r="H284" s="83">
        <f>VLOOKUP($B284,CNAE_CBO_Outras!$A$1165:$H$3765,8,0)</f>
        <v>0.11028060286729567</v>
      </c>
    </row>
    <row r="285" spans="2:8" x14ac:dyDescent="0.25">
      <c r="B285" t="str">
        <f>CNAE_CBO_Outras!A1277</f>
        <v>MARCENEIRO</v>
      </c>
      <c r="C285" s="4">
        <f>VLOOKUP($B285,CNAE_CBO_Outras!$A$1165:$H$3765,5,0)</f>
        <v>8</v>
      </c>
      <c r="D285" s="80">
        <f t="shared" si="10"/>
        <v>0.28735632183908044</v>
      </c>
      <c r="E285" s="4">
        <f>VLOOKUP($B285,CNAE_CBO_Outras!$A$1165:$H$3765,6,0)</f>
        <v>1</v>
      </c>
      <c r="F285" s="80">
        <f t="shared" si="10"/>
        <v>1.8601190476190476E-2</v>
      </c>
      <c r="G285" s="4">
        <f>VLOOKUP($B285,CNAE_CBO_Outras!$A$1165:$H$3765,7,0)</f>
        <v>9</v>
      </c>
      <c r="H285" s="83">
        <f>VLOOKUP($B285,CNAE_CBO_Outras!$A$1165:$H$3765,8,0)</f>
        <v>0.11028060286729567</v>
      </c>
    </row>
    <row r="286" spans="2:8" x14ac:dyDescent="0.25">
      <c r="B286" t="str">
        <f>CNAE_CBO_Outras!A1278</f>
        <v>CAMINHONEIRO AUTONOMO (ROTAS REGIONAIS E INTERNACIONAIS)</v>
      </c>
      <c r="C286" s="4">
        <f>VLOOKUP($B286,CNAE_CBO_Outras!$A$1165:$H$3765,5,0)</f>
        <v>9</v>
      </c>
      <c r="D286" s="80">
        <f t="shared" si="10"/>
        <v>0.32327586206896552</v>
      </c>
      <c r="E286" s="4">
        <f>VLOOKUP($B286,CNAE_CBO_Outras!$A$1165:$H$3765,6,0)</f>
        <v>0</v>
      </c>
      <c r="F286" s="80">
        <f t="shared" si="10"/>
        <v>0</v>
      </c>
      <c r="G286" s="4">
        <f>VLOOKUP($B286,CNAE_CBO_Outras!$A$1165:$H$3765,7,0)</f>
        <v>9</v>
      </c>
      <c r="H286" s="83">
        <f>VLOOKUP($B286,CNAE_CBO_Outras!$A$1165:$H$3765,8,0)</f>
        <v>0.11028060286729567</v>
      </c>
    </row>
    <row r="287" spans="2:8" x14ac:dyDescent="0.25">
      <c r="B287" t="str">
        <f>CNAE_CBO_Outras!A1279</f>
        <v>DONA DE CASA</v>
      </c>
      <c r="C287" s="4">
        <f>VLOOKUP($B287,CNAE_CBO_Outras!$A$1165:$H$3765,5,0)</f>
        <v>0</v>
      </c>
      <c r="D287" s="80">
        <f t="shared" si="10"/>
        <v>0</v>
      </c>
      <c r="E287" s="4">
        <f>VLOOKUP($B287,CNAE_CBO_Outras!$A$1165:$H$3765,6,0)</f>
        <v>9</v>
      </c>
      <c r="F287" s="80">
        <f t="shared" si="10"/>
        <v>0.16741071428571427</v>
      </c>
      <c r="G287" s="4">
        <f>VLOOKUP($B287,CNAE_CBO_Outras!$A$1165:$H$3765,7,0)</f>
        <v>9</v>
      </c>
      <c r="H287" s="83">
        <f>VLOOKUP($B287,CNAE_CBO_Outras!$A$1165:$H$3765,8,0)</f>
        <v>0.11028060286729567</v>
      </c>
    </row>
    <row r="288" spans="2:8" x14ac:dyDescent="0.25">
      <c r="B288" t="str">
        <f>CNAE_CBO_Outras!A1280</f>
        <v>DIRETOR ADMINISTRATIVO</v>
      </c>
      <c r="C288" s="4">
        <f>VLOOKUP($B288,CNAE_CBO_Outras!$A$1165:$H$3765,5,0)</f>
        <v>6</v>
      </c>
      <c r="D288" s="80">
        <f t="shared" si="10"/>
        <v>0.21551724137931033</v>
      </c>
      <c r="E288" s="4">
        <f>VLOOKUP($B288,CNAE_CBO_Outras!$A$1165:$H$3765,6,0)</f>
        <v>2</v>
      </c>
      <c r="F288" s="80">
        <f t="shared" si="10"/>
        <v>3.7202380952380952E-2</v>
      </c>
      <c r="G288" s="4">
        <f>VLOOKUP($B288,CNAE_CBO_Outras!$A$1165:$H$3765,7,0)</f>
        <v>8</v>
      </c>
      <c r="H288" s="83">
        <f>VLOOKUP($B288,CNAE_CBO_Outras!$A$1165:$H$3765,8,0)</f>
        <v>9.8027202548707268E-2</v>
      </c>
    </row>
    <row r="289" spans="2:8" x14ac:dyDescent="0.25">
      <c r="B289" t="str">
        <f>CNAE_CBO_Outras!A1281</f>
        <v>GERENTE DE SERVICOS DE SAUDE</v>
      </c>
      <c r="C289" s="4">
        <f>VLOOKUP($B289,CNAE_CBO_Outras!$A$1165:$H$3765,5,0)</f>
        <v>4</v>
      </c>
      <c r="D289" s="80">
        <f t="shared" si="10"/>
        <v>0.14367816091954022</v>
      </c>
      <c r="E289" s="4">
        <f>VLOOKUP($B289,CNAE_CBO_Outras!$A$1165:$H$3765,6,0)</f>
        <v>4</v>
      </c>
      <c r="F289" s="80">
        <f t="shared" si="10"/>
        <v>7.4404761904761904E-2</v>
      </c>
      <c r="G289" s="4">
        <f>VLOOKUP($B289,CNAE_CBO_Outras!$A$1165:$H$3765,7,0)</f>
        <v>8</v>
      </c>
      <c r="H289" s="83">
        <f>VLOOKUP($B289,CNAE_CBO_Outras!$A$1165:$H$3765,8,0)</f>
        <v>9.8027202548707268E-2</v>
      </c>
    </row>
    <row r="290" spans="2:8" x14ac:dyDescent="0.25">
      <c r="B290" t="str">
        <f>CNAE_CBO_Outras!A1282</f>
        <v>MEDICO EM MEDICINA INTENSIVA</v>
      </c>
      <c r="C290" s="4">
        <f>VLOOKUP($B290,CNAE_CBO_Outras!$A$1165:$H$3765,5,0)</f>
        <v>6</v>
      </c>
      <c r="D290" s="80">
        <f t="shared" si="10"/>
        <v>0.21551724137931033</v>
      </c>
      <c r="E290" s="4">
        <f>VLOOKUP($B290,CNAE_CBO_Outras!$A$1165:$H$3765,6,0)</f>
        <v>2</v>
      </c>
      <c r="F290" s="80">
        <f t="shared" si="10"/>
        <v>3.7202380952380952E-2</v>
      </c>
      <c r="G290" s="4">
        <f>VLOOKUP($B290,CNAE_CBO_Outras!$A$1165:$H$3765,7,0)</f>
        <v>8</v>
      </c>
      <c r="H290" s="83">
        <f>VLOOKUP($B290,CNAE_CBO_Outras!$A$1165:$H$3765,8,0)</f>
        <v>9.8027202548707268E-2</v>
      </c>
    </row>
    <row r="291" spans="2:8" x14ac:dyDescent="0.25">
      <c r="B291" t="str">
        <f>CNAE_CBO_Outras!A1283</f>
        <v>ENFERMEIRO DA ESTRATEGIA DE SAUDE DA FAMILIA</v>
      </c>
      <c r="C291" s="4">
        <f>VLOOKUP($B291,CNAE_CBO_Outras!$A$1165:$H$3765,5,0)</f>
        <v>1</v>
      </c>
      <c r="D291" s="80">
        <f t="shared" si="10"/>
        <v>3.5919540229885055E-2</v>
      </c>
      <c r="E291" s="4">
        <f>VLOOKUP($B291,CNAE_CBO_Outras!$A$1165:$H$3765,6,0)</f>
        <v>7</v>
      </c>
      <c r="F291" s="80">
        <f t="shared" si="10"/>
        <v>0.13020833333333334</v>
      </c>
      <c r="G291" s="4">
        <f>VLOOKUP($B291,CNAE_CBO_Outras!$A$1165:$H$3765,7,0)</f>
        <v>8</v>
      </c>
      <c r="H291" s="83">
        <f>VLOOKUP($B291,CNAE_CBO_Outras!$A$1165:$H$3765,8,0)</f>
        <v>9.8027202548707268E-2</v>
      </c>
    </row>
    <row r="292" spans="2:8" x14ac:dyDescent="0.25">
      <c r="B292" t="str">
        <f>CNAE_CBO_Outras!A1284</f>
        <v>ADVOGADO</v>
      </c>
      <c r="C292" s="4">
        <f>VLOOKUP($B292,CNAE_CBO_Outras!$A$1165:$H$3765,5,0)</f>
        <v>5</v>
      </c>
      <c r="D292" s="80">
        <f t="shared" si="10"/>
        <v>0.17959770114942528</v>
      </c>
      <c r="E292" s="4">
        <f>VLOOKUP($B292,CNAE_CBO_Outras!$A$1165:$H$3765,6,0)</f>
        <v>3</v>
      </c>
      <c r="F292" s="80">
        <f t="shared" si="10"/>
        <v>5.5803571428571432E-2</v>
      </c>
      <c r="G292" s="4">
        <f>VLOOKUP($B292,CNAE_CBO_Outras!$A$1165:$H$3765,7,0)</f>
        <v>8</v>
      </c>
      <c r="H292" s="83">
        <f>VLOOKUP($B292,CNAE_CBO_Outras!$A$1165:$H$3765,8,0)</f>
        <v>9.8027202548707268E-2</v>
      </c>
    </row>
    <row r="293" spans="2:8" x14ac:dyDescent="0.25">
      <c r="B293" t="str">
        <f>CNAE_CBO_Outras!A1285</f>
        <v>VENDEDOR PRACISTA</v>
      </c>
      <c r="C293" s="4">
        <f>VLOOKUP($B293,CNAE_CBO_Outras!$A$1165:$H$3765,5,0)</f>
        <v>5</v>
      </c>
      <c r="D293" s="80">
        <f t="shared" si="10"/>
        <v>0.17959770114942528</v>
      </c>
      <c r="E293" s="4">
        <f>VLOOKUP($B293,CNAE_CBO_Outras!$A$1165:$H$3765,6,0)</f>
        <v>3</v>
      </c>
      <c r="F293" s="80">
        <f t="shared" si="10"/>
        <v>5.5803571428571432E-2</v>
      </c>
      <c r="G293" s="4">
        <f>VLOOKUP($B293,CNAE_CBO_Outras!$A$1165:$H$3765,7,0)</f>
        <v>8</v>
      </c>
      <c r="H293" s="83">
        <f>VLOOKUP($B293,CNAE_CBO_Outras!$A$1165:$H$3765,8,0)</f>
        <v>9.8027202548707268E-2</v>
      </c>
    </row>
    <row r="294" spans="2:8" x14ac:dyDescent="0.25">
      <c r="B294" t="str">
        <f>CNAE_CBO_Outras!A1286</f>
        <v>OPERADOR DE TELEMARKETING ATIVO E RECEPTIVO</v>
      </c>
      <c r="C294" s="4">
        <f>VLOOKUP($B294,CNAE_CBO_Outras!$A$1165:$H$3765,5,0)</f>
        <v>2</v>
      </c>
      <c r="D294" s="80">
        <f t="shared" si="10"/>
        <v>7.183908045977011E-2</v>
      </c>
      <c r="E294" s="4">
        <f>VLOOKUP($B294,CNAE_CBO_Outras!$A$1165:$H$3765,6,0)</f>
        <v>6</v>
      </c>
      <c r="F294" s="80">
        <f t="shared" si="10"/>
        <v>0.11160714285714286</v>
      </c>
      <c r="G294" s="4">
        <f>VLOOKUP($B294,CNAE_CBO_Outras!$A$1165:$H$3765,7,0)</f>
        <v>8</v>
      </c>
      <c r="H294" s="83">
        <f>VLOOKUP($B294,CNAE_CBO_Outras!$A$1165:$H$3765,8,0)</f>
        <v>9.8027202548707268E-2</v>
      </c>
    </row>
    <row r="295" spans="2:8" x14ac:dyDescent="0.25">
      <c r="B295" t="str">
        <f>CNAE_CBO_Outras!A1287</f>
        <v>EMPREGADO DOMESTICO DIARISTA</v>
      </c>
      <c r="C295" s="4">
        <f>VLOOKUP($B295,CNAE_CBO_Outras!$A$1165:$H$3765,5,0)</f>
        <v>1</v>
      </c>
      <c r="D295" s="80">
        <f t="shared" si="10"/>
        <v>3.5919540229885055E-2</v>
      </c>
      <c r="E295" s="4">
        <f>VLOOKUP($B295,CNAE_CBO_Outras!$A$1165:$H$3765,6,0)</f>
        <v>7</v>
      </c>
      <c r="F295" s="80">
        <f t="shared" si="10"/>
        <v>0.13020833333333334</v>
      </c>
      <c r="G295" s="4">
        <f>VLOOKUP($B295,CNAE_CBO_Outras!$A$1165:$H$3765,7,0)</f>
        <v>8</v>
      </c>
      <c r="H295" s="83">
        <f>VLOOKUP($B295,CNAE_CBO_Outras!$A$1165:$H$3765,8,0)</f>
        <v>9.8027202548707268E-2</v>
      </c>
    </row>
    <row r="296" spans="2:8" x14ac:dyDescent="0.25">
      <c r="B296" t="str">
        <f>CNAE_CBO_Outras!A1288</f>
        <v>VISITADOR SANITARIO</v>
      </c>
      <c r="C296" s="4">
        <f>VLOOKUP($B296,CNAE_CBO_Outras!$A$1165:$H$3765,5,0)</f>
        <v>2</v>
      </c>
      <c r="D296" s="80">
        <f t="shared" si="10"/>
        <v>7.183908045977011E-2</v>
      </c>
      <c r="E296" s="4">
        <f>VLOOKUP($B296,CNAE_CBO_Outras!$A$1165:$H$3765,6,0)</f>
        <v>6</v>
      </c>
      <c r="F296" s="80">
        <f t="shared" si="10"/>
        <v>0.11160714285714286</v>
      </c>
      <c r="G296" s="4">
        <f>VLOOKUP($B296,CNAE_CBO_Outras!$A$1165:$H$3765,7,0)</f>
        <v>8</v>
      </c>
      <c r="H296" s="83">
        <f>VLOOKUP($B296,CNAE_CBO_Outras!$A$1165:$H$3765,8,0)</f>
        <v>9.8027202548707268E-2</v>
      </c>
    </row>
    <row r="297" spans="2:8" x14ac:dyDescent="0.25">
      <c r="B297" t="str">
        <f>CNAE_CBO_Outras!A1289</f>
        <v>CABELEIREIRO</v>
      </c>
      <c r="C297" s="4">
        <f>VLOOKUP($B297,CNAE_CBO_Outras!$A$1165:$H$3765,5,0)</f>
        <v>2</v>
      </c>
      <c r="D297" s="80">
        <f t="shared" si="10"/>
        <v>7.183908045977011E-2</v>
      </c>
      <c r="E297" s="4">
        <f>VLOOKUP($B297,CNAE_CBO_Outras!$A$1165:$H$3765,6,0)</f>
        <v>6</v>
      </c>
      <c r="F297" s="80">
        <f t="shared" si="10"/>
        <v>0.11160714285714286</v>
      </c>
      <c r="G297" s="4">
        <f>VLOOKUP($B297,CNAE_CBO_Outras!$A$1165:$H$3765,7,0)</f>
        <v>8</v>
      </c>
      <c r="H297" s="83">
        <f>VLOOKUP($B297,CNAE_CBO_Outras!$A$1165:$H$3765,8,0)</f>
        <v>9.8027202548707268E-2</v>
      </c>
    </row>
    <row r="298" spans="2:8" x14ac:dyDescent="0.25">
      <c r="B298" t="str">
        <f>CNAE_CBO_Outras!A1290</f>
        <v>PROMOTOR DE VENDAS</v>
      </c>
      <c r="C298" s="4">
        <f>VLOOKUP($B298,CNAE_CBO_Outras!$A$1165:$H$3765,5,0)</f>
        <v>5</v>
      </c>
      <c r="D298" s="80">
        <f t="shared" si="10"/>
        <v>0.17959770114942528</v>
      </c>
      <c r="E298" s="4">
        <f>VLOOKUP($B298,CNAE_CBO_Outras!$A$1165:$H$3765,6,0)</f>
        <v>3</v>
      </c>
      <c r="F298" s="80">
        <f t="shared" si="10"/>
        <v>5.5803571428571432E-2</v>
      </c>
      <c r="G298" s="4">
        <f>VLOOKUP($B298,CNAE_CBO_Outras!$A$1165:$H$3765,7,0)</f>
        <v>8</v>
      </c>
      <c r="H298" s="83">
        <f>VLOOKUP($B298,CNAE_CBO_Outras!$A$1165:$H$3765,8,0)</f>
        <v>9.8027202548707268E-2</v>
      </c>
    </row>
    <row r="299" spans="2:8" x14ac:dyDescent="0.25">
      <c r="B299" t="str">
        <f>CNAE_CBO_Outras!A1291</f>
        <v>OPERADOR DE EMPILHADEIRA</v>
      </c>
      <c r="C299" s="4">
        <f>VLOOKUP($B299,CNAE_CBO_Outras!$A$1165:$H$3765,5,0)</f>
        <v>8</v>
      </c>
      <c r="D299" s="80">
        <f t="shared" si="10"/>
        <v>0.28735632183908044</v>
      </c>
      <c r="E299" s="4">
        <f>VLOOKUP($B299,CNAE_CBO_Outras!$A$1165:$H$3765,6,0)</f>
        <v>0</v>
      </c>
      <c r="F299" s="80">
        <f t="shared" si="10"/>
        <v>0</v>
      </c>
      <c r="G299" s="4">
        <f>VLOOKUP($B299,CNAE_CBO_Outras!$A$1165:$H$3765,7,0)</f>
        <v>8</v>
      </c>
      <c r="H299" s="83">
        <f>VLOOKUP($B299,CNAE_CBO_Outras!$A$1165:$H$3765,8,0)</f>
        <v>9.8027202548707268E-2</v>
      </c>
    </row>
    <row r="300" spans="2:8" x14ac:dyDescent="0.25">
      <c r="B300" t="str">
        <f>CNAE_CBO_Outras!A1292</f>
        <v>MOTORISTA DE ONIBUS RODOVIARIO</v>
      </c>
      <c r="C300" s="4">
        <f>VLOOKUP($B300,CNAE_CBO_Outras!$A$1165:$H$3765,5,0)</f>
        <v>8</v>
      </c>
      <c r="D300" s="80">
        <f t="shared" si="10"/>
        <v>0.28735632183908044</v>
      </c>
      <c r="E300" s="4">
        <f>VLOOKUP($B300,CNAE_CBO_Outras!$A$1165:$H$3765,6,0)</f>
        <v>0</v>
      </c>
      <c r="F300" s="80">
        <f t="shared" si="10"/>
        <v>0</v>
      </c>
      <c r="G300" s="4">
        <f>VLOOKUP($B300,CNAE_CBO_Outras!$A$1165:$H$3765,7,0)</f>
        <v>8</v>
      </c>
      <c r="H300" s="83">
        <f>VLOOKUP($B300,CNAE_CBO_Outras!$A$1165:$H$3765,8,0)</f>
        <v>9.8027202548707268E-2</v>
      </c>
    </row>
    <row r="301" spans="2:8" x14ac:dyDescent="0.25">
      <c r="B301" t="str">
        <f>CNAE_CBO_Outras!A1293</f>
        <v>AJUDANTE DE MOTORISTA</v>
      </c>
      <c r="C301" s="4">
        <f>VLOOKUP($B301,CNAE_CBO_Outras!$A$1165:$H$3765,5,0)</f>
        <v>7</v>
      </c>
      <c r="D301" s="80">
        <f t="shared" si="10"/>
        <v>0.25143678160919541</v>
      </c>
      <c r="E301" s="4">
        <f>VLOOKUP($B301,CNAE_CBO_Outras!$A$1165:$H$3765,6,0)</f>
        <v>1</v>
      </c>
      <c r="F301" s="80">
        <f t="shared" si="10"/>
        <v>1.8601190476190476E-2</v>
      </c>
      <c r="G301" s="4">
        <f>VLOOKUP($B301,CNAE_CBO_Outras!$A$1165:$H$3765,7,0)</f>
        <v>8</v>
      </c>
      <c r="H301" s="83">
        <f>VLOOKUP($B301,CNAE_CBO_Outras!$A$1165:$H$3765,8,0)</f>
        <v>9.8027202548707268E-2</v>
      </c>
    </row>
    <row r="302" spans="2:8" x14ac:dyDescent="0.25">
      <c r="B302" t="str">
        <f>CNAE_CBO_Outras!A1294</f>
        <v>DIRETOR DE SERVICOS DE SAUDE</v>
      </c>
      <c r="C302" s="4">
        <f>VLOOKUP($B302,CNAE_CBO_Outras!$A$1165:$H$3765,5,0)</f>
        <v>3</v>
      </c>
      <c r="D302" s="80">
        <f t="shared" si="10"/>
        <v>0.10775862068965517</v>
      </c>
      <c r="E302" s="4">
        <f>VLOOKUP($B302,CNAE_CBO_Outras!$A$1165:$H$3765,6,0)</f>
        <v>4</v>
      </c>
      <c r="F302" s="80">
        <f t="shared" si="10"/>
        <v>7.4404761904761904E-2</v>
      </c>
      <c r="G302" s="4">
        <f>VLOOKUP($B302,CNAE_CBO_Outras!$A$1165:$H$3765,7,0)</f>
        <v>7</v>
      </c>
      <c r="H302" s="83">
        <f>VLOOKUP($B302,CNAE_CBO_Outras!$A$1165:$H$3765,8,0)</f>
        <v>8.5773802230118865E-2</v>
      </c>
    </row>
    <row r="303" spans="2:8" x14ac:dyDescent="0.25">
      <c r="B303" t="str">
        <f>CNAE_CBO_Outras!A1295</f>
        <v>COMERCIANTE ATACADISTA</v>
      </c>
      <c r="C303" s="4">
        <f>VLOOKUP($B303,CNAE_CBO_Outras!$A$1165:$H$3765,5,0)</f>
        <v>5</v>
      </c>
      <c r="D303" s="80">
        <f t="shared" ref="D303:F319" si="11">C303*100/C$333</f>
        <v>0.17959770114942528</v>
      </c>
      <c r="E303" s="4">
        <f>VLOOKUP($B303,CNAE_CBO_Outras!$A$1165:$H$3765,6,0)</f>
        <v>2</v>
      </c>
      <c r="F303" s="80">
        <f t="shared" si="11"/>
        <v>3.7202380952380952E-2</v>
      </c>
      <c r="G303" s="4">
        <f>VLOOKUP($B303,CNAE_CBO_Outras!$A$1165:$H$3765,7,0)</f>
        <v>7</v>
      </c>
      <c r="H303" s="83">
        <f>VLOOKUP($B303,CNAE_CBO_Outras!$A$1165:$H$3765,8,0)</f>
        <v>8.5773802230118865E-2</v>
      </c>
    </row>
    <row r="304" spans="2:8" x14ac:dyDescent="0.25">
      <c r="B304" t="str">
        <f>CNAE_CBO_Outras!A1296</f>
        <v>PROFESSOR DE DISCIPLINAS PEDAGOGICAS NO ENSINO MEDIO</v>
      </c>
      <c r="C304" s="4">
        <f>VLOOKUP($B304,CNAE_CBO_Outras!$A$1165:$H$3765,5,0)</f>
        <v>4</v>
      </c>
      <c r="D304" s="80">
        <f t="shared" si="11"/>
        <v>0.14367816091954022</v>
      </c>
      <c r="E304" s="4">
        <f>VLOOKUP($B304,CNAE_CBO_Outras!$A$1165:$H$3765,6,0)</f>
        <v>3</v>
      </c>
      <c r="F304" s="80">
        <f t="shared" si="11"/>
        <v>5.5803571428571432E-2</v>
      </c>
      <c r="G304" s="4">
        <f>VLOOKUP($B304,CNAE_CBO_Outras!$A$1165:$H$3765,7,0)</f>
        <v>7</v>
      </c>
      <c r="H304" s="83">
        <f>VLOOKUP($B304,CNAE_CBO_Outras!$A$1165:$H$3765,8,0)</f>
        <v>8.5773802230118865E-2</v>
      </c>
    </row>
    <row r="305" spans="2:8" x14ac:dyDescent="0.25">
      <c r="B305" t="str">
        <f>CNAE_CBO_Outras!A1297</f>
        <v>CUIDADOR EM SAUDE</v>
      </c>
      <c r="C305" s="4">
        <f>VLOOKUP($B305,CNAE_CBO_Outras!$A$1165:$H$3765,5,0)</f>
        <v>0</v>
      </c>
      <c r="D305" s="80">
        <f t="shared" si="11"/>
        <v>0</v>
      </c>
      <c r="E305" s="4">
        <f>VLOOKUP($B305,CNAE_CBO_Outras!$A$1165:$H$3765,6,0)</f>
        <v>7</v>
      </c>
      <c r="F305" s="80">
        <f t="shared" si="11"/>
        <v>0.13020833333333334</v>
      </c>
      <c r="G305" s="4">
        <f>VLOOKUP($B305,CNAE_CBO_Outras!$A$1165:$H$3765,7,0)</f>
        <v>7</v>
      </c>
      <c r="H305" s="83">
        <f>VLOOKUP($B305,CNAE_CBO_Outras!$A$1165:$H$3765,8,0)</f>
        <v>8.5773802230118865E-2</v>
      </c>
    </row>
    <row r="306" spans="2:8" x14ac:dyDescent="0.25">
      <c r="B306" t="str">
        <f>CNAE_CBO_Outras!A1298</f>
        <v>NAO INFORMADA</v>
      </c>
      <c r="C306" s="4">
        <f>VLOOKUP($B306,CNAE_CBO_Outras!$A$1165:$H$3765,5,0)</f>
        <v>4</v>
      </c>
      <c r="D306" s="80">
        <f t="shared" si="11"/>
        <v>0.14367816091954022</v>
      </c>
      <c r="E306" s="4">
        <f>VLOOKUP($B306,CNAE_CBO_Outras!$A$1165:$H$3765,6,0)</f>
        <v>2</v>
      </c>
      <c r="F306" s="80">
        <f t="shared" si="11"/>
        <v>3.7202380952380952E-2</v>
      </c>
      <c r="G306" s="4">
        <f>VLOOKUP($B306,CNAE_CBO_Outras!$A$1165:$H$3765,7,0)</f>
        <v>6</v>
      </c>
      <c r="H306" s="83">
        <f>VLOOKUP($B306,CNAE_CBO_Outras!$A$1165:$H$3765,8,0)</f>
        <v>7.3520401911530447E-2</v>
      </c>
    </row>
    <row r="307" spans="2:8" x14ac:dyDescent="0.25">
      <c r="B307" t="str">
        <f>CNAE_CBO_Outras!A1299</f>
        <v>CABO DA POLICIA MILITAR</v>
      </c>
      <c r="C307" s="4">
        <f>VLOOKUP($B307,CNAE_CBO_Outras!$A$1165:$H$3765,5,0)</f>
        <v>5</v>
      </c>
      <c r="D307" s="80">
        <f t="shared" si="11"/>
        <v>0.17959770114942528</v>
      </c>
      <c r="E307" s="4">
        <f>VLOOKUP($B307,CNAE_CBO_Outras!$A$1165:$H$3765,6,0)</f>
        <v>1</v>
      </c>
      <c r="F307" s="80">
        <f t="shared" si="11"/>
        <v>1.8601190476190476E-2</v>
      </c>
      <c r="G307" s="4">
        <f>VLOOKUP($B307,CNAE_CBO_Outras!$A$1165:$H$3765,7,0)</f>
        <v>6</v>
      </c>
      <c r="H307" s="83">
        <f>VLOOKUP($B307,CNAE_CBO_Outras!$A$1165:$H$3765,8,0)</f>
        <v>7.3520401911530447E-2</v>
      </c>
    </row>
    <row r="308" spans="2:8" x14ac:dyDescent="0.25">
      <c r="B308" t="str">
        <f>CNAE_CBO_Outras!A1300</f>
        <v>GERENTE ADMINISTRATIVO</v>
      </c>
      <c r="C308" s="4">
        <f>VLOOKUP($B308,CNAE_CBO_Outras!$A$1165:$H$3765,5,0)</f>
        <v>4</v>
      </c>
      <c r="D308" s="80">
        <f t="shared" si="11"/>
        <v>0.14367816091954022</v>
      </c>
      <c r="E308" s="4">
        <f>VLOOKUP($B308,CNAE_CBO_Outras!$A$1165:$H$3765,6,0)</f>
        <v>2</v>
      </c>
      <c r="F308" s="80">
        <f t="shared" si="11"/>
        <v>3.7202380952380952E-2</v>
      </c>
      <c r="G308" s="4">
        <f>VLOOKUP($B308,CNAE_CBO_Outras!$A$1165:$H$3765,7,0)</f>
        <v>6</v>
      </c>
      <c r="H308" s="83">
        <f>VLOOKUP($B308,CNAE_CBO_Outras!$A$1165:$H$3765,8,0)</f>
        <v>7.3520401911530447E-2</v>
      </c>
    </row>
    <row r="309" spans="2:8" x14ac:dyDescent="0.25">
      <c r="B309" t="str">
        <f>CNAE_CBO_Outras!A1301</f>
        <v>MEDICO DO TRABALHO</v>
      </c>
      <c r="C309" s="4">
        <f>VLOOKUP($B309,CNAE_CBO_Outras!$A$1165:$H$3765,5,0)</f>
        <v>2</v>
      </c>
      <c r="D309" s="80">
        <f t="shared" si="11"/>
        <v>7.183908045977011E-2</v>
      </c>
      <c r="E309" s="4">
        <f>VLOOKUP($B309,CNAE_CBO_Outras!$A$1165:$H$3765,6,0)</f>
        <v>4</v>
      </c>
      <c r="F309" s="80">
        <f t="shared" si="11"/>
        <v>7.4404761904761904E-2</v>
      </c>
      <c r="G309" s="4">
        <f>VLOOKUP($B309,CNAE_CBO_Outras!$A$1165:$H$3765,7,0)</f>
        <v>6</v>
      </c>
      <c r="H309" s="83">
        <f>VLOOKUP($B309,CNAE_CBO_Outras!$A$1165:$H$3765,8,0)</f>
        <v>7.3520401911530447E-2</v>
      </c>
    </row>
    <row r="310" spans="2:8" x14ac:dyDescent="0.25">
      <c r="B310" t="str">
        <f>CNAE_CBO_Outras!A1302</f>
        <v>MEDICO DA ESTRATEGIA DE SAUDE DA FAMILIA</v>
      </c>
      <c r="C310" s="4">
        <f>VLOOKUP($B310,CNAE_CBO_Outras!$A$1165:$H$3765,5,0)</f>
        <v>2</v>
      </c>
      <c r="D310" s="80">
        <f t="shared" si="11"/>
        <v>7.183908045977011E-2</v>
      </c>
      <c r="E310" s="4">
        <f>VLOOKUP($B310,CNAE_CBO_Outras!$A$1165:$H$3765,6,0)</f>
        <v>4</v>
      </c>
      <c r="F310" s="80">
        <f t="shared" si="11"/>
        <v>7.4404761904761904E-2</v>
      </c>
      <c r="G310" s="4">
        <f>VLOOKUP($B310,CNAE_CBO_Outras!$A$1165:$H$3765,7,0)</f>
        <v>6</v>
      </c>
      <c r="H310" s="83">
        <f>VLOOKUP($B310,CNAE_CBO_Outras!$A$1165:$H$3765,8,0)</f>
        <v>7.3520401911530447E-2</v>
      </c>
    </row>
    <row r="311" spans="2:8" x14ac:dyDescent="0.25">
      <c r="B311" t="str">
        <f>CNAE_CBO_Outras!A1303</f>
        <v>CONTADOR</v>
      </c>
      <c r="C311" s="4">
        <f>VLOOKUP($B311,CNAE_CBO_Outras!$A$1165:$H$3765,5,0)</f>
        <v>2</v>
      </c>
      <c r="D311" s="80">
        <f t="shared" si="11"/>
        <v>7.183908045977011E-2</v>
      </c>
      <c r="E311" s="4">
        <f>VLOOKUP($B311,CNAE_CBO_Outras!$A$1165:$H$3765,6,0)</f>
        <v>4</v>
      </c>
      <c r="F311" s="80">
        <f t="shared" si="11"/>
        <v>7.4404761904761904E-2</v>
      </c>
      <c r="G311" s="4">
        <f>VLOOKUP($B311,CNAE_CBO_Outras!$A$1165:$H$3765,7,0)</f>
        <v>6</v>
      </c>
      <c r="H311" s="83">
        <f>VLOOKUP($B311,CNAE_CBO_Outras!$A$1165:$H$3765,8,0)</f>
        <v>7.3520401911530447E-2</v>
      </c>
    </row>
    <row r="312" spans="2:8" x14ac:dyDescent="0.25">
      <c r="B312" t="str">
        <f>CNAE_CBO_Outras!A1304</f>
        <v>SECRETARIA EXECUTIVA</v>
      </c>
      <c r="C312" s="4">
        <f>VLOOKUP($B312,CNAE_CBO_Outras!$A$1165:$H$3765,5,0)</f>
        <v>0</v>
      </c>
      <c r="D312" s="80">
        <f t="shared" si="11"/>
        <v>0</v>
      </c>
      <c r="E312" s="4">
        <f>VLOOKUP($B312,CNAE_CBO_Outras!$A$1165:$H$3765,6,0)</f>
        <v>6</v>
      </c>
      <c r="F312" s="80">
        <f t="shared" si="11"/>
        <v>0.11160714285714286</v>
      </c>
      <c r="G312" s="4">
        <f>VLOOKUP($B312,CNAE_CBO_Outras!$A$1165:$H$3765,7,0)</f>
        <v>6</v>
      </c>
      <c r="H312" s="83">
        <f>VLOOKUP($B312,CNAE_CBO_Outras!$A$1165:$H$3765,8,0)</f>
        <v>7.3520401911530447E-2</v>
      </c>
    </row>
    <row r="313" spans="2:8" x14ac:dyDescent="0.25">
      <c r="B313" t="str">
        <f>CNAE_CBO_Outras!A1305</f>
        <v>ASSISTENTE DE VENDAS</v>
      </c>
      <c r="C313" s="4">
        <f>VLOOKUP($B313,CNAE_CBO_Outras!$A$1165:$H$3765,5,0)</f>
        <v>5</v>
      </c>
      <c r="D313" s="80">
        <f t="shared" si="11"/>
        <v>0.17959770114942528</v>
      </c>
      <c r="E313" s="4">
        <f>VLOOKUP($B313,CNAE_CBO_Outras!$A$1165:$H$3765,6,0)</f>
        <v>1</v>
      </c>
      <c r="F313" s="80">
        <f t="shared" si="11"/>
        <v>1.8601190476190476E-2</v>
      </c>
      <c r="G313" s="4">
        <f>VLOOKUP($B313,CNAE_CBO_Outras!$A$1165:$H$3765,7,0)</f>
        <v>6</v>
      </c>
      <c r="H313" s="83">
        <f>VLOOKUP($B313,CNAE_CBO_Outras!$A$1165:$H$3765,8,0)</f>
        <v>7.3520401911530447E-2</v>
      </c>
    </row>
    <row r="314" spans="2:8" x14ac:dyDescent="0.25">
      <c r="B314" t="str">
        <f>CNAE_CBO_Outras!A1306</f>
        <v>CONFERENTE DE CARGA E DESCARGA</v>
      </c>
      <c r="C314" s="4">
        <f>VLOOKUP($B314,CNAE_CBO_Outras!$A$1165:$H$3765,5,0)</f>
        <v>4</v>
      </c>
      <c r="D314" s="80">
        <f t="shared" si="11"/>
        <v>0.14367816091954022</v>
      </c>
      <c r="E314" s="4">
        <f>VLOOKUP($B314,CNAE_CBO_Outras!$A$1165:$H$3765,6,0)</f>
        <v>2</v>
      </c>
      <c r="F314" s="80">
        <f t="shared" si="11"/>
        <v>3.7202380952380952E-2</v>
      </c>
      <c r="G314" s="4">
        <f>VLOOKUP($B314,CNAE_CBO_Outras!$A$1165:$H$3765,7,0)</f>
        <v>6</v>
      </c>
      <c r="H314" s="83">
        <f>VLOOKUP($B314,CNAE_CBO_Outras!$A$1165:$H$3765,8,0)</f>
        <v>7.3520401911530447E-2</v>
      </c>
    </row>
    <row r="315" spans="2:8" x14ac:dyDescent="0.25">
      <c r="B315" t="str">
        <f>CNAE_CBO_Outras!A1307</f>
        <v>GARI</v>
      </c>
      <c r="C315" s="4">
        <f>VLOOKUP($B315,CNAE_CBO_Outras!$A$1165:$H$3765,5,0)</f>
        <v>3</v>
      </c>
      <c r="D315" s="80">
        <f t="shared" si="11"/>
        <v>0.10775862068965517</v>
      </c>
      <c r="E315" s="4">
        <f>VLOOKUP($B315,CNAE_CBO_Outras!$A$1165:$H$3765,6,0)</f>
        <v>3</v>
      </c>
      <c r="F315" s="80">
        <f t="shared" si="11"/>
        <v>5.5803571428571432E-2</v>
      </c>
      <c r="G315" s="4">
        <f>VLOOKUP($B315,CNAE_CBO_Outras!$A$1165:$H$3765,7,0)</f>
        <v>6</v>
      </c>
      <c r="H315" s="83">
        <f>VLOOKUP($B315,CNAE_CBO_Outras!$A$1165:$H$3765,8,0)</f>
        <v>7.3520401911530447E-2</v>
      </c>
    </row>
    <row r="316" spans="2:8" x14ac:dyDescent="0.25">
      <c r="B316" t="str">
        <f>CNAE_CBO_Outras!A1308</f>
        <v>EDUCADOR SOCIAL</v>
      </c>
      <c r="C316" s="4">
        <f>VLOOKUP($B316,CNAE_CBO_Outras!$A$1165:$H$3765,5,0)</f>
        <v>1</v>
      </c>
      <c r="D316" s="80">
        <f t="shared" si="11"/>
        <v>3.5919540229885055E-2</v>
      </c>
      <c r="E316" s="4">
        <f>VLOOKUP($B316,CNAE_CBO_Outras!$A$1165:$H$3765,6,0)</f>
        <v>5</v>
      </c>
      <c r="F316" s="80">
        <f t="shared" si="11"/>
        <v>9.3005952380952384E-2</v>
      </c>
      <c r="G316" s="4">
        <f>VLOOKUP($B316,CNAE_CBO_Outras!$A$1165:$H$3765,7,0)</f>
        <v>6</v>
      </c>
      <c r="H316" s="83">
        <f>VLOOKUP($B316,CNAE_CBO_Outras!$A$1165:$H$3765,8,0)</f>
        <v>7.3520401911530447E-2</v>
      </c>
    </row>
    <row r="317" spans="2:8" x14ac:dyDescent="0.25">
      <c r="B317" t="str">
        <f>CNAE_CBO_Outras!A1309</f>
        <v>QUEIJEIRO NA FABRICACAO DE LATICINIO</v>
      </c>
      <c r="C317" s="4">
        <f>VLOOKUP($B317,CNAE_CBO_Outras!$A$1165:$H$3765,5,0)</f>
        <v>6</v>
      </c>
      <c r="D317" s="80">
        <f t="shared" si="11"/>
        <v>0.21551724137931033</v>
      </c>
      <c r="E317" s="4">
        <f>VLOOKUP($B317,CNAE_CBO_Outras!$A$1165:$H$3765,6,0)</f>
        <v>0</v>
      </c>
      <c r="F317" s="80">
        <f t="shared" si="11"/>
        <v>0</v>
      </c>
      <c r="G317" s="4">
        <f>VLOOKUP($B317,CNAE_CBO_Outras!$A$1165:$H$3765,7,0)</f>
        <v>6</v>
      </c>
      <c r="H317" s="83">
        <f>VLOOKUP($B317,CNAE_CBO_Outras!$A$1165:$H$3765,8,0)</f>
        <v>7.3520401911530447E-2</v>
      </c>
    </row>
    <row r="318" spans="2:8" x14ac:dyDescent="0.25">
      <c r="B318" t="str">
        <f>CNAE_CBO_Outras!A1310</f>
        <v>CBO SEM DEFINICAO</v>
      </c>
      <c r="C318" s="4">
        <f>VLOOKUP($B318,CNAE_CBO_Outras!$A$1165:$H$3765,5,0)</f>
        <v>2</v>
      </c>
      <c r="D318" s="80">
        <f t="shared" si="11"/>
        <v>7.183908045977011E-2</v>
      </c>
      <c r="E318" s="4">
        <f>VLOOKUP($B318,CNAE_CBO_Outras!$A$1165:$H$3765,6,0)</f>
        <v>3</v>
      </c>
      <c r="F318" s="80">
        <f t="shared" si="11"/>
        <v>5.5803571428571432E-2</v>
      </c>
      <c r="G318" s="4">
        <f>VLOOKUP($B318,CNAE_CBO_Outras!$A$1165:$H$3765,7,0)</f>
        <v>5</v>
      </c>
      <c r="H318" s="83">
        <f>VLOOKUP($B318,CNAE_CBO_Outras!$A$1165:$H$3765,8,0)</f>
        <v>6.1267001592942044E-2</v>
      </c>
    </row>
    <row r="319" spans="2:8" x14ac:dyDescent="0.25">
      <c r="B319" t="str">
        <f>CNAE_CBO_Outras!A1311</f>
        <v>SECRETARIO - EXECUTIVO</v>
      </c>
      <c r="C319" s="4">
        <f>VLOOKUP($B319,CNAE_CBO_Outras!$A$1165:$H$3765,5,0)</f>
        <v>4</v>
      </c>
      <c r="D319" s="80">
        <f t="shared" si="11"/>
        <v>0.14367816091954022</v>
      </c>
      <c r="E319" s="4">
        <f>VLOOKUP($B319,CNAE_CBO_Outras!$A$1165:$H$3765,6,0)</f>
        <v>1</v>
      </c>
      <c r="F319" s="80">
        <f t="shared" si="11"/>
        <v>1.8601190476190476E-2</v>
      </c>
      <c r="G319" s="4">
        <f>VLOOKUP($B319,CNAE_CBO_Outras!$A$1165:$H$3765,7,0)</f>
        <v>5</v>
      </c>
      <c r="H319" s="83">
        <f>VLOOKUP($B319,CNAE_CBO_Outras!$A$1165:$H$3765,8,0)</f>
        <v>6.1267001592942044E-2</v>
      </c>
    </row>
    <row r="320" spans="2:8" x14ac:dyDescent="0.25">
      <c r="B320" t="str">
        <f>CNAE_CBO_Outras!A1312</f>
        <v>ENGENHEIRO CIVIL</v>
      </c>
      <c r="C320" s="4">
        <f>VLOOKUP($B320,CNAE_CBO_Outras!$A$1165:$H$3765,5,0)</f>
        <v>4</v>
      </c>
      <c r="D320" s="80">
        <f>C320*100/C$333</f>
        <v>0.14367816091954022</v>
      </c>
      <c r="E320" s="4">
        <f>VLOOKUP($B320,CNAE_CBO_Outras!$A$1165:$H$3765,6,0)</f>
        <v>1</v>
      </c>
      <c r="F320" s="80">
        <f>E320*100/E$333</f>
        <v>1.8601190476190476E-2</v>
      </c>
      <c r="G320" s="4">
        <f>VLOOKUP($B320,CNAE_CBO_Outras!$A$1165:$H$3765,7,0)</f>
        <v>5</v>
      </c>
      <c r="H320" s="83">
        <f>VLOOKUP($B320,CNAE_CBO_Outras!$A$1165:$H$3765,8,0)</f>
        <v>6.1267001592942044E-2</v>
      </c>
    </row>
    <row r="321" spans="2:8" x14ac:dyDescent="0.25">
      <c r="B321" t="str">
        <f>CNAE_CBO_Outras!A1313</f>
        <v>BIOLOGO</v>
      </c>
      <c r="C321" s="4">
        <f>VLOOKUP($B321,CNAE_CBO_Outras!$A$1165:$H$3765,5,0)</f>
        <v>2</v>
      </c>
      <c r="D321" s="80">
        <f t="shared" ref="D321:F333" si="12">C321*100/C$333</f>
        <v>7.183908045977011E-2</v>
      </c>
      <c r="E321" s="4">
        <f>VLOOKUP($B321,CNAE_CBO_Outras!$A$1165:$H$3765,6,0)</f>
        <v>3</v>
      </c>
      <c r="F321" s="80">
        <f t="shared" si="12"/>
        <v>5.5803571428571432E-2</v>
      </c>
      <c r="G321" s="4">
        <f>VLOOKUP($B321,CNAE_CBO_Outras!$A$1165:$H$3765,7,0)</f>
        <v>5</v>
      </c>
      <c r="H321" s="83">
        <f>VLOOKUP($B321,CNAE_CBO_Outras!$A$1165:$H$3765,8,0)</f>
        <v>6.1267001592942044E-2</v>
      </c>
    </row>
    <row r="322" spans="2:8" x14ac:dyDescent="0.25">
      <c r="B322" t="str">
        <f>CNAE_CBO_Outras!A1314</f>
        <v>TECNICO EM LABORATORIO DE FARMACIA</v>
      </c>
      <c r="C322" s="4">
        <f>VLOOKUP($B322,CNAE_CBO_Outras!$A$1165:$H$3765,5,0)</f>
        <v>0</v>
      </c>
      <c r="D322" s="80">
        <f t="shared" si="12"/>
        <v>0</v>
      </c>
      <c r="E322" s="4">
        <f>VLOOKUP($B322,CNAE_CBO_Outras!$A$1165:$H$3765,6,0)</f>
        <v>5</v>
      </c>
      <c r="F322" s="80">
        <f t="shared" si="12"/>
        <v>9.3005952380952384E-2</v>
      </c>
      <c r="G322" s="4">
        <f>VLOOKUP($B322,CNAE_CBO_Outras!$A$1165:$H$3765,7,0)</f>
        <v>5</v>
      </c>
      <c r="H322" s="83">
        <f>VLOOKUP($B322,CNAE_CBO_Outras!$A$1165:$H$3765,8,0)</f>
        <v>6.1267001592942044E-2</v>
      </c>
    </row>
    <row r="323" spans="2:8" x14ac:dyDescent="0.25">
      <c r="B323" t="str">
        <f>CNAE_CBO_Outras!A1315</f>
        <v>PROFESSOR DE NIVEL MEDIO NO ENSINO FUNDAMENTAL</v>
      </c>
      <c r="C323" s="4">
        <f>VLOOKUP($B323,CNAE_CBO_Outras!$A$1165:$H$3765,5,0)</f>
        <v>0</v>
      </c>
      <c r="D323" s="80">
        <f t="shared" si="12"/>
        <v>0</v>
      </c>
      <c r="E323" s="4">
        <f>VLOOKUP($B323,CNAE_CBO_Outras!$A$1165:$H$3765,6,0)</f>
        <v>5</v>
      </c>
      <c r="F323" s="80">
        <f t="shared" si="12"/>
        <v>9.3005952380952384E-2</v>
      </c>
      <c r="G323" s="4">
        <f>VLOOKUP($B323,CNAE_CBO_Outras!$A$1165:$H$3765,7,0)</f>
        <v>5</v>
      </c>
      <c r="H323" s="83">
        <f>VLOOKUP($B323,CNAE_CBO_Outras!$A$1165:$H$3765,8,0)</f>
        <v>6.1267001592942044E-2</v>
      </c>
    </row>
    <row r="324" spans="2:8" x14ac:dyDescent="0.25">
      <c r="B324" t="str">
        <f>CNAE_CBO_Outras!A1316</f>
        <v>AUXILIAR DE FATURAMENTO</v>
      </c>
      <c r="C324" s="4">
        <f>VLOOKUP($B324,CNAE_CBO_Outras!$A$1165:$H$3765,5,0)</f>
        <v>1</v>
      </c>
      <c r="D324" s="80">
        <f t="shared" si="12"/>
        <v>3.5919540229885055E-2</v>
      </c>
      <c r="E324" s="4">
        <f>VLOOKUP($B324,CNAE_CBO_Outras!$A$1165:$H$3765,6,0)</f>
        <v>4</v>
      </c>
      <c r="F324" s="80">
        <f t="shared" si="12"/>
        <v>7.4404761904761904E-2</v>
      </c>
      <c r="G324" s="4">
        <f>VLOOKUP($B324,CNAE_CBO_Outras!$A$1165:$H$3765,7,0)</f>
        <v>5</v>
      </c>
      <c r="H324" s="83">
        <f>VLOOKUP($B324,CNAE_CBO_Outras!$A$1165:$H$3765,8,0)</f>
        <v>6.1267001592942044E-2</v>
      </c>
    </row>
    <row r="325" spans="2:8" x14ac:dyDescent="0.25">
      <c r="B325" t="str">
        <f>CNAE_CBO_Outras!A1317</f>
        <v>ATENDENTE DE AGENCIA</v>
      </c>
      <c r="C325" s="4">
        <f>VLOOKUP($B325,CNAE_CBO_Outras!$A$1165:$H$3765,5,0)</f>
        <v>2</v>
      </c>
      <c r="D325" s="80">
        <f t="shared" si="12"/>
        <v>7.183908045977011E-2</v>
      </c>
      <c r="E325" s="4">
        <f>VLOOKUP($B325,CNAE_CBO_Outras!$A$1165:$H$3765,6,0)</f>
        <v>3</v>
      </c>
      <c r="F325" s="80">
        <f t="shared" si="12"/>
        <v>5.5803571428571432E-2</v>
      </c>
      <c r="G325" s="4">
        <f>VLOOKUP($B325,CNAE_CBO_Outras!$A$1165:$H$3765,7,0)</f>
        <v>5</v>
      </c>
      <c r="H325" s="83">
        <f>VLOOKUP($B325,CNAE_CBO_Outras!$A$1165:$H$3765,8,0)</f>
        <v>6.1267001592942044E-2</v>
      </c>
    </row>
    <row r="326" spans="2:8" x14ac:dyDescent="0.25">
      <c r="B326" t="str">
        <f>CNAE_CBO_Outras!A1318</f>
        <v>AGENTE DE ACAO SOCIAL</v>
      </c>
      <c r="C326" s="4">
        <f>VLOOKUP($B326,CNAE_CBO_Outras!$A$1165:$H$3765,5,0)</f>
        <v>4</v>
      </c>
      <c r="D326" s="80">
        <f t="shared" si="12"/>
        <v>0.14367816091954022</v>
      </c>
      <c r="E326" s="4">
        <f>VLOOKUP($B326,CNAE_CBO_Outras!$A$1165:$H$3765,6,0)</f>
        <v>1</v>
      </c>
      <c r="F326" s="80">
        <f t="shared" si="12"/>
        <v>1.8601190476190476E-2</v>
      </c>
      <c r="G326" s="4">
        <f>VLOOKUP($B326,CNAE_CBO_Outras!$A$1165:$H$3765,7,0)</f>
        <v>5</v>
      </c>
      <c r="H326" s="83">
        <f>VLOOKUP($B326,CNAE_CBO_Outras!$A$1165:$H$3765,8,0)</f>
        <v>6.1267001592942044E-2</v>
      </c>
    </row>
    <row r="327" spans="2:8" x14ac:dyDescent="0.25">
      <c r="B327" t="str">
        <f>CNAE_CBO_Outras!A1319</f>
        <v>CONSELHEIRO TUTELAR</v>
      </c>
      <c r="C327" s="4">
        <f>VLOOKUP($B327,CNAE_CBO_Outras!$A$1165:$H$3765,5,0)</f>
        <v>2</v>
      </c>
      <c r="D327" s="80">
        <f t="shared" si="12"/>
        <v>7.183908045977011E-2</v>
      </c>
      <c r="E327" s="4">
        <f>VLOOKUP($B327,CNAE_CBO_Outras!$A$1165:$H$3765,6,0)</f>
        <v>3</v>
      </c>
      <c r="F327" s="80">
        <f t="shared" si="12"/>
        <v>5.5803571428571432E-2</v>
      </c>
      <c r="G327" s="4">
        <f>VLOOKUP($B327,CNAE_CBO_Outras!$A$1165:$H$3765,7,0)</f>
        <v>5</v>
      </c>
      <c r="H327" s="83">
        <f>VLOOKUP($B327,CNAE_CBO_Outras!$A$1165:$H$3765,8,0)</f>
        <v>6.1267001592942044E-2</v>
      </c>
    </row>
    <row r="328" spans="2:8" x14ac:dyDescent="0.25">
      <c r="B328" t="str">
        <f>CNAE_CBO_Outras!A1320</f>
        <v>OPERADOR DE MAQUINA DE COSTURA DE ACABAMENTO</v>
      </c>
      <c r="C328" s="4">
        <f>VLOOKUP($B328,CNAE_CBO_Outras!$A$1165:$H$3765,5,0)</f>
        <v>5</v>
      </c>
      <c r="D328" s="80">
        <f t="shared" si="12"/>
        <v>0.17959770114942528</v>
      </c>
      <c r="E328" s="4">
        <f>VLOOKUP($B328,CNAE_CBO_Outras!$A$1165:$H$3765,6,0)</f>
        <v>0</v>
      </c>
      <c r="F328" s="80">
        <f t="shared" si="12"/>
        <v>0</v>
      </c>
      <c r="G328" s="4">
        <f>VLOOKUP($B328,CNAE_CBO_Outras!$A$1165:$H$3765,7,0)</f>
        <v>5</v>
      </c>
      <c r="H328" s="83">
        <f>VLOOKUP($B328,CNAE_CBO_Outras!$A$1165:$H$3765,8,0)</f>
        <v>6.1267001592942044E-2</v>
      </c>
    </row>
    <row r="329" spans="2:8" x14ac:dyDescent="0.25">
      <c r="B329" t="str">
        <f>CNAE_CBO_Outras!A1321</f>
        <v>ALIMENTADOR DE LINHA DE PRODUCAO</v>
      </c>
      <c r="C329" s="4">
        <f>VLOOKUP($B329,CNAE_CBO_Outras!$A$1165:$H$3765,5,0)</f>
        <v>5</v>
      </c>
      <c r="D329" s="80">
        <f t="shared" si="12"/>
        <v>0.17959770114942528</v>
      </c>
      <c r="E329" s="4">
        <f>VLOOKUP($B329,CNAE_CBO_Outras!$A$1165:$H$3765,6,0)</f>
        <v>0</v>
      </c>
      <c r="F329" s="80">
        <f t="shared" si="12"/>
        <v>0</v>
      </c>
      <c r="G329" s="4">
        <f>VLOOKUP($B329,CNAE_CBO_Outras!$A$1165:$H$3765,7,0)</f>
        <v>5</v>
      </c>
      <c r="H329" s="83">
        <f>VLOOKUP($B329,CNAE_CBO_Outras!$A$1165:$H$3765,8,0)</f>
        <v>6.1267001592942044E-2</v>
      </c>
    </row>
    <row r="330" spans="2:8" x14ac:dyDescent="0.25">
      <c r="B330" t="str">
        <f>CNAE_CBO_Outras!A1322</f>
        <v>PADEIRO</v>
      </c>
      <c r="C330" s="4">
        <f>VLOOKUP($B330,CNAE_CBO_Outras!$A$1165:$H$3765,5,0)</f>
        <v>5</v>
      </c>
      <c r="D330" s="80">
        <f t="shared" si="12"/>
        <v>0.17959770114942528</v>
      </c>
      <c r="E330" s="4">
        <f>VLOOKUP($B330,CNAE_CBO_Outras!$A$1165:$H$3765,6,0)</f>
        <v>0</v>
      </c>
      <c r="F330" s="80">
        <f t="shared" si="12"/>
        <v>0</v>
      </c>
      <c r="G330" s="4">
        <f>VLOOKUP($B330,CNAE_CBO_Outras!$A$1165:$H$3765,7,0)</f>
        <v>5</v>
      </c>
      <c r="H330" s="83">
        <f>VLOOKUP($B330,CNAE_CBO_Outras!$A$1165:$H$3765,8,0)</f>
        <v>6.1267001592942044E-2</v>
      </c>
    </row>
    <row r="331" spans="2:8" x14ac:dyDescent="0.25">
      <c r="B331" t="str">
        <f>CNAE_CBO_Outras!A1323</f>
        <v>OPERADOR DE MAQUINAS FIXAS, EM GERAL</v>
      </c>
      <c r="C331" s="4">
        <f>VLOOKUP($B331,CNAE_CBO_Outras!$A$1165:$H$3765,5,0)</f>
        <v>5</v>
      </c>
      <c r="D331" s="80">
        <f t="shared" si="12"/>
        <v>0.17959770114942528</v>
      </c>
      <c r="E331" s="4">
        <f>VLOOKUP($B331,CNAE_CBO_Outras!$A$1165:$H$3765,6,0)</f>
        <v>0</v>
      </c>
      <c r="F331" s="80">
        <f t="shared" si="12"/>
        <v>0</v>
      </c>
      <c r="G331" s="4">
        <f>VLOOKUP($B331,CNAE_CBO_Outras!$A$1165:$H$3765,7,0)</f>
        <v>5</v>
      </c>
      <c r="H331" s="83">
        <f>VLOOKUP($B331,CNAE_CBO_Outras!$A$1165:$H$3765,8,0)</f>
        <v>6.1267001592942044E-2</v>
      </c>
    </row>
    <row r="332" spans="2:8" x14ac:dyDescent="0.25">
      <c r="B332" t="str">
        <f>CNAE_CBO_Outras!A1324</f>
        <v>DESEMPREGADO CRONICO OU CUJA HABITACAO HABITUAL NAO FOI POSSIVEL OBTER</v>
      </c>
      <c r="C332" s="4">
        <f>VLOOKUP($B332,CNAE_CBO_Outras!$A$1165:$H$3765,5,0)</f>
        <v>4</v>
      </c>
      <c r="D332" s="80">
        <f t="shared" si="12"/>
        <v>0.14367816091954022</v>
      </c>
      <c r="E332" s="4">
        <f>VLOOKUP($B332,CNAE_CBO_Outras!$A$1165:$H$3765,6,0)</f>
        <v>1</v>
      </c>
      <c r="F332" s="80">
        <f t="shared" si="12"/>
        <v>1.8601190476190476E-2</v>
      </c>
      <c r="G332" s="4">
        <f>VLOOKUP($B332,CNAE_CBO_Outras!$A$1165:$H$3765,7,0)</f>
        <v>5</v>
      </c>
      <c r="H332" s="83">
        <f>VLOOKUP($B332,CNAE_CBO_Outras!$A$1165:$H$3765,8,0)</f>
        <v>6.1267001592942044E-2</v>
      </c>
    </row>
    <row r="333" spans="2:8" x14ac:dyDescent="0.25">
      <c r="B333" t="s">
        <v>8</v>
      </c>
      <c r="C333" s="4">
        <f>VLOOKUP($B333,CNAE_CBO_Outras!$A$1165:$H$3765,5,0)</f>
        <v>2784</v>
      </c>
      <c r="D333" s="80">
        <f t="shared" si="12"/>
        <v>100</v>
      </c>
      <c r="E333" s="4">
        <f>VLOOKUP($B333,CNAE_CBO_Outras!$A$1165:$H$3765,6,0)</f>
        <v>5376</v>
      </c>
      <c r="F333" s="80">
        <f t="shared" si="12"/>
        <v>100</v>
      </c>
      <c r="G333" s="4">
        <f>VLOOKUP($B333,CNAE_CBO_Outras!$A$1165:$H$3765,7,0)</f>
        <v>8161</v>
      </c>
      <c r="H333" s="83">
        <f>VLOOKUP($B333,CNAE_CBO_Outras!$A$1165:$H$3765,8,0)</f>
        <v>100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14"/>
  <dimension ref="A3:AF3765"/>
  <sheetViews>
    <sheetView topLeftCell="A1154" workbookViewId="0">
      <selection activeCell="A1168" sqref="A1168"/>
    </sheetView>
  </sheetViews>
  <sheetFormatPr defaultRowHeight="15.75" x14ac:dyDescent="0.25"/>
  <cols>
    <col min="1" max="1" width="43.125" customWidth="1"/>
    <col min="2" max="2" width="31.625" customWidth="1"/>
    <col min="8" max="8" width="6.875" customWidth="1"/>
    <col min="11" max="11" width="13.5" customWidth="1"/>
    <col min="14" max="14" width="24.875" customWidth="1"/>
    <col min="15" max="15" width="30.125" customWidth="1"/>
    <col min="16" max="16" width="20.375" customWidth="1"/>
    <col min="18" max="18" width="13" customWidth="1"/>
  </cols>
  <sheetData>
    <row r="3" spans="1:32" x14ac:dyDescent="0.25">
      <c r="B3" s="52" t="s">
        <v>959</v>
      </c>
      <c r="E3" s="52" t="s">
        <v>958</v>
      </c>
      <c r="K3" s="7" t="s">
        <v>61</v>
      </c>
      <c r="L3" s="52" t="s">
        <v>958</v>
      </c>
      <c r="O3" s="7" t="s">
        <v>62</v>
      </c>
      <c r="P3" s="52" t="s">
        <v>958</v>
      </c>
      <c r="S3" s="54"/>
      <c r="V3" s="52"/>
      <c r="AA3" s="54"/>
      <c r="AB3" s="52"/>
      <c r="AE3" s="54"/>
    </row>
    <row r="4" spans="1:32" x14ac:dyDescent="0.25">
      <c r="A4" s="52"/>
      <c r="B4" s="52">
        <f>COUNTA(B9:B27)</f>
        <v>19</v>
      </c>
      <c r="C4" s="53"/>
      <c r="D4" s="53"/>
      <c r="E4" s="52">
        <f>COUNTIF(E9:E27,"&gt;0")</f>
        <v>16</v>
      </c>
      <c r="F4" s="52">
        <f>COUNTIF(F9:F27,"&gt;0")</f>
        <v>15</v>
      </c>
      <c r="G4" s="52">
        <f>COUNTIF(G9:G27,"&gt;0")</f>
        <v>18</v>
      </c>
      <c r="J4" s="52"/>
      <c r="K4" s="52"/>
      <c r="L4" s="52">
        <f>COUNTIF(L9:L27,"&gt;0")</f>
        <v>16</v>
      </c>
      <c r="M4" s="52"/>
      <c r="N4" s="52"/>
      <c r="O4" s="52">
        <f>COUNTA(O9:O27)</f>
        <v>19</v>
      </c>
      <c r="P4" s="52">
        <f>COUNTIF(P9:P27,"&gt;0")</f>
        <v>15</v>
      </c>
      <c r="Q4" s="52"/>
      <c r="R4" s="52"/>
      <c r="S4" s="52"/>
      <c r="T4" s="53"/>
      <c r="U4" s="53"/>
      <c r="V4" s="52"/>
      <c r="W4" s="52"/>
      <c r="X4" s="52"/>
      <c r="AB4" s="52"/>
      <c r="AF4" s="52"/>
    </row>
    <row r="5" spans="1:32" x14ac:dyDescent="0.25">
      <c r="A5" s="52"/>
      <c r="B5" t="s">
        <v>9</v>
      </c>
      <c r="D5" s="52"/>
      <c r="K5" t="s">
        <v>9</v>
      </c>
      <c r="O5" t="s">
        <v>9</v>
      </c>
      <c r="S5" s="49"/>
      <c r="T5" s="52"/>
      <c r="U5" s="52"/>
      <c r="V5" s="52"/>
      <c r="W5" s="52"/>
      <c r="X5" s="52"/>
      <c r="AA5" s="49"/>
      <c r="AB5" s="61"/>
      <c r="AC5" s="49"/>
      <c r="AD5" s="49"/>
      <c r="AE5" s="49"/>
      <c r="AF5" s="52"/>
    </row>
    <row r="6" spans="1:32" x14ac:dyDescent="0.25">
      <c r="B6" s="8" t="s">
        <v>4682</v>
      </c>
      <c r="K6" s="7" t="s">
        <v>2011</v>
      </c>
      <c r="O6" s="7" t="s">
        <v>2011</v>
      </c>
      <c r="P6" s="7"/>
      <c r="S6" s="60"/>
      <c r="AA6" s="60"/>
      <c r="AB6" s="49"/>
      <c r="AC6" s="49"/>
      <c r="AD6" s="49"/>
      <c r="AE6" s="60"/>
    </row>
    <row r="7" spans="1:32" x14ac:dyDescent="0.25">
      <c r="B7" s="11" t="s">
        <v>4740</v>
      </c>
      <c r="C7" t="s">
        <v>83</v>
      </c>
      <c r="K7" s="11" t="s">
        <v>4740</v>
      </c>
      <c r="L7" t="s">
        <v>61</v>
      </c>
      <c r="O7" s="11" t="s">
        <v>4740</v>
      </c>
      <c r="P7" t="s">
        <v>62</v>
      </c>
      <c r="S7" s="49"/>
      <c r="AA7" s="49"/>
      <c r="AB7" s="49"/>
      <c r="AC7" s="49"/>
      <c r="AD7" s="49"/>
      <c r="AE7" s="49"/>
    </row>
    <row r="8" spans="1:32" x14ac:dyDescent="0.25">
      <c r="A8" s="11" t="str">
        <f>B8</f>
        <v>Seção Atividade Econômica</v>
      </c>
      <c r="B8" s="8" t="s">
        <v>909</v>
      </c>
      <c r="C8" t="s">
        <v>84</v>
      </c>
      <c r="D8" t="s">
        <v>85</v>
      </c>
      <c r="E8" t="s">
        <v>61</v>
      </c>
      <c r="F8" t="s">
        <v>62</v>
      </c>
      <c r="G8" t="s">
        <v>8</v>
      </c>
      <c r="H8" s="7" t="s">
        <v>0</v>
      </c>
      <c r="I8" s="7"/>
      <c r="J8" t="str">
        <f>K8</f>
        <v>Seção Atividade Econômica</v>
      </c>
      <c r="K8" s="8" t="s">
        <v>909</v>
      </c>
      <c r="L8" t="s">
        <v>1</v>
      </c>
      <c r="M8" t="s">
        <v>0</v>
      </c>
      <c r="N8" t="str">
        <f>O8</f>
        <v>Seção Atividade Econômica</v>
      </c>
      <c r="O8" s="8" t="s">
        <v>909</v>
      </c>
      <c r="P8" t="s">
        <v>1</v>
      </c>
      <c r="Q8" t="s">
        <v>0</v>
      </c>
    </row>
    <row r="9" spans="1:32" x14ac:dyDescent="0.25">
      <c r="A9" t="str">
        <f>B9</f>
        <v>Ignorado</v>
      </c>
      <c r="B9" t="s">
        <v>85</v>
      </c>
      <c r="C9">
        <v>0</v>
      </c>
      <c r="D9">
        <v>1</v>
      </c>
      <c r="E9">
        <v>1996</v>
      </c>
      <c r="F9">
        <v>3411</v>
      </c>
      <c r="G9">
        <v>5408</v>
      </c>
      <c r="H9" s="34">
        <f t="shared" ref="H9:H31" si="0">G9*100/G$31</f>
        <v>66.266388922926112</v>
      </c>
      <c r="J9" t="str">
        <f>K9</f>
        <v>Ignorado</v>
      </c>
      <c r="K9" t="s">
        <v>85</v>
      </c>
      <c r="L9">
        <v>1996</v>
      </c>
      <c r="M9" s="46">
        <f t="shared" ref="M9:M31" si="1">L9*100/L$31</f>
        <v>71.695402298850581</v>
      </c>
      <c r="N9" t="str">
        <f>O9</f>
        <v>Ignorado</v>
      </c>
      <c r="O9" t="s">
        <v>85</v>
      </c>
      <c r="P9">
        <v>3411</v>
      </c>
      <c r="Q9" s="34">
        <f t="shared" ref="Q9:Q31" si="2">P9*100/P$31</f>
        <v>63.448660714285715</v>
      </c>
    </row>
    <row r="10" spans="1:32" x14ac:dyDescent="0.25">
      <c r="A10" t="str">
        <f t="shared" ref="A10:A30" si="3">MID(B10,3,50)</f>
        <v>Educação</v>
      </c>
      <c r="B10" t="s">
        <v>913</v>
      </c>
      <c r="C10">
        <v>0</v>
      </c>
      <c r="D10">
        <v>0</v>
      </c>
      <c r="E10">
        <v>418</v>
      </c>
      <c r="F10">
        <v>1330</v>
      </c>
      <c r="G10">
        <v>1748</v>
      </c>
      <c r="H10" s="34">
        <f t="shared" si="0"/>
        <v>21.418943756892538</v>
      </c>
      <c r="J10" t="str">
        <f t="shared" ref="J10:J30" si="4">MID(K10,3,50)</f>
        <v>Educação</v>
      </c>
      <c r="K10" t="s">
        <v>913</v>
      </c>
      <c r="L10">
        <v>418</v>
      </c>
      <c r="M10" s="46">
        <f t="shared" si="1"/>
        <v>15.014367816091953</v>
      </c>
      <c r="N10" t="str">
        <f t="shared" ref="N10:N30" si="5">MID(O10,3,50)</f>
        <v>Educação</v>
      </c>
      <c r="O10" t="s">
        <v>913</v>
      </c>
      <c r="P10">
        <v>1330</v>
      </c>
      <c r="Q10" s="34">
        <f t="shared" si="2"/>
        <v>24.739583333333332</v>
      </c>
    </row>
    <row r="11" spans="1:32" x14ac:dyDescent="0.25">
      <c r="A11" t="str">
        <f t="shared" si="3"/>
        <v>Saúde humana e serviços sociais</v>
      </c>
      <c r="B11" t="s">
        <v>914</v>
      </c>
      <c r="C11">
        <v>0</v>
      </c>
      <c r="D11">
        <v>0</v>
      </c>
      <c r="E11">
        <v>103</v>
      </c>
      <c r="F11">
        <v>340</v>
      </c>
      <c r="G11">
        <v>443</v>
      </c>
      <c r="H11" s="34">
        <f t="shared" si="0"/>
        <v>5.4282563411346647</v>
      </c>
      <c r="J11" t="str">
        <f t="shared" si="4"/>
        <v>Saúde humana e serviços sociais</v>
      </c>
      <c r="K11" t="s">
        <v>914</v>
      </c>
      <c r="L11">
        <v>103</v>
      </c>
      <c r="M11" s="46">
        <f t="shared" si="1"/>
        <v>3.6997126436781609</v>
      </c>
      <c r="N11" t="str">
        <f t="shared" si="5"/>
        <v>Saúde humana e serviços sociais</v>
      </c>
      <c r="O11" t="s">
        <v>914</v>
      </c>
      <c r="P11">
        <v>340</v>
      </c>
      <c r="Q11" s="34">
        <f t="shared" si="2"/>
        <v>6.3244047619047619</v>
      </c>
    </row>
    <row r="12" spans="1:32" x14ac:dyDescent="0.25">
      <c r="A12" t="str">
        <f t="shared" si="3"/>
        <v>Atividades profissionais, científicas e técnicas</v>
      </c>
      <c r="B12" t="s">
        <v>912</v>
      </c>
      <c r="C12">
        <v>0</v>
      </c>
      <c r="D12">
        <v>0</v>
      </c>
      <c r="E12">
        <v>66</v>
      </c>
      <c r="F12">
        <v>194</v>
      </c>
      <c r="G12">
        <v>260</v>
      </c>
      <c r="H12" s="34">
        <f t="shared" si="0"/>
        <v>3.185884082832986</v>
      </c>
      <c r="J12" t="str">
        <f t="shared" si="4"/>
        <v>Indústrias de transformação</v>
      </c>
      <c r="K12" t="s">
        <v>970</v>
      </c>
      <c r="L12">
        <v>78</v>
      </c>
      <c r="M12" s="46">
        <f t="shared" si="1"/>
        <v>2.8017241379310347</v>
      </c>
      <c r="N12" t="str">
        <f t="shared" si="5"/>
        <v>Atividades profissionais, científicas e técnicas</v>
      </c>
      <c r="O12" t="s">
        <v>912</v>
      </c>
      <c r="P12">
        <v>194</v>
      </c>
      <c r="Q12" s="34">
        <f t="shared" si="2"/>
        <v>3.6086309523809526</v>
      </c>
    </row>
    <row r="13" spans="1:32" x14ac:dyDescent="0.25">
      <c r="A13" t="str">
        <f t="shared" si="3"/>
        <v>Indústrias de transformação</v>
      </c>
      <c r="B13" t="s">
        <v>970</v>
      </c>
      <c r="C13">
        <v>0</v>
      </c>
      <c r="D13">
        <v>0</v>
      </c>
      <c r="E13">
        <v>78</v>
      </c>
      <c r="F13">
        <v>30</v>
      </c>
      <c r="G13">
        <v>108</v>
      </c>
      <c r="H13" s="34">
        <f t="shared" si="0"/>
        <v>1.323367234407548</v>
      </c>
      <c r="J13" t="str">
        <f t="shared" si="4"/>
        <v>Atividades profissionais, científicas e técnicas</v>
      </c>
      <c r="K13" t="s">
        <v>912</v>
      </c>
      <c r="L13">
        <v>66</v>
      </c>
      <c r="M13" s="46">
        <f t="shared" si="1"/>
        <v>2.3706896551724137</v>
      </c>
      <c r="N13" t="str">
        <f t="shared" si="5"/>
        <v>Indústrias de transformação</v>
      </c>
      <c r="O13" t="s">
        <v>970</v>
      </c>
      <c r="P13">
        <v>30</v>
      </c>
      <c r="Q13" s="34">
        <f t="shared" si="2"/>
        <v>0.5580357142857143</v>
      </c>
    </row>
    <row r="14" spans="1:32" x14ac:dyDescent="0.25">
      <c r="A14" t="str">
        <f t="shared" si="3"/>
        <v>Comércio, repara veículos automotores, motocicle</v>
      </c>
      <c r="B14" t="s">
        <v>973</v>
      </c>
      <c r="C14">
        <v>0</v>
      </c>
      <c r="D14">
        <v>0</v>
      </c>
      <c r="E14">
        <v>46</v>
      </c>
      <c r="F14">
        <v>20</v>
      </c>
      <c r="G14">
        <v>66</v>
      </c>
      <c r="H14" s="34">
        <f t="shared" si="0"/>
        <v>0.80872442102683495</v>
      </c>
      <c r="J14" t="str">
        <f t="shared" si="4"/>
        <v>Comércio, repara veículos automotores, motocicle</v>
      </c>
      <c r="K14" t="s">
        <v>973</v>
      </c>
      <c r="L14">
        <v>46</v>
      </c>
      <c r="M14" s="46">
        <f t="shared" si="1"/>
        <v>1.6522988505747127</v>
      </c>
      <c r="N14" t="str">
        <f t="shared" si="5"/>
        <v>Comércio, repara veículos automotores, motocicle</v>
      </c>
      <c r="O14" t="s">
        <v>973</v>
      </c>
      <c r="P14">
        <v>20</v>
      </c>
      <c r="Q14" s="34">
        <f t="shared" si="2"/>
        <v>0.37202380952380953</v>
      </c>
    </row>
    <row r="15" spans="1:32" x14ac:dyDescent="0.25">
      <c r="A15" t="str">
        <f t="shared" si="3"/>
        <v>Construção</v>
      </c>
      <c r="B15" t="s">
        <v>910</v>
      </c>
      <c r="C15">
        <v>0</v>
      </c>
      <c r="D15">
        <v>0</v>
      </c>
      <c r="E15">
        <v>29</v>
      </c>
      <c r="F15">
        <v>1</v>
      </c>
      <c r="G15">
        <v>30</v>
      </c>
      <c r="H15" s="34">
        <f t="shared" si="0"/>
        <v>0.36760200955765227</v>
      </c>
      <c r="J15" t="str">
        <f t="shared" si="4"/>
        <v>Construção</v>
      </c>
      <c r="K15" t="s">
        <v>910</v>
      </c>
      <c r="L15">
        <v>29</v>
      </c>
      <c r="M15" s="46">
        <f t="shared" si="1"/>
        <v>1.0416666666666667</v>
      </c>
      <c r="N15" t="str">
        <f t="shared" si="5"/>
        <v>Atividades administrativas, serviços complementa</v>
      </c>
      <c r="O15" t="s">
        <v>978</v>
      </c>
      <c r="P15">
        <v>12</v>
      </c>
      <c r="Q15" s="34">
        <f t="shared" si="2"/>
        <v>0.22321428571428573</v>
      </c>
    </row>
    <row r="16" spans="1:32" x14ac:dyDescent="0.25">
      <c r="A16" t="str">
        <f t="shared" si="3"/>
        <v>Transporte, armazenagem e correio</v>
      </c>
      <c r="B16" t="s">
        <v>974</v>
      </c>
      <c r="C16">
        <v>0</v>
      </c>
      <c r="D16">
        <v>0</v>
      </c>
      <c r="E16">
        <v>18</v>
      </c>
      <c r="F16">
        <v>9</v>
      </c>
      <c r="G16">
        <v>27</v>
      </c>
      <c r="H16" s="34">
        <f t="shared" si="0"/>
        <v>0.330841808601887</v>
      </c>
      <c r="J16" t="str">
        <f t="shared" si="4"/>
        <v>Transporte, armazenagem e correio</v>
      </c>
      <c r="K16" t="s">
        <v>974</v>
      </c>
      <c r="L16">
        <v>18</v>
      </c>
      <c r="M16" s="46">
        <f t="shared" si="1"/>
        <v>0.64655172413793105</v>
      </c>
      <c r="N16" t="str">
        <f t="shared" si="5"/>
        <v>Transporte, armazenagem e correio</v>
      </c>
      <c r="O16" t="s">
        <v>974</v>
      </c>
      <c r="P16">
        <v>9</v>
      </c>
      <c r="Q16" s="34">
        <f t="shared" si="2"/>
        <v>0.16741071428571427</v>
      </c>
    </row>
    <row r="17" spans="1:17" x14ac:dyDescent="0.25">
      <c r="A17" t="str">
        <f t="shared" si="3"/>
        <v>Atividades administrativas, serviços complementa</v>
      </c>
      <c r="B17" t="s">
        <v>978</v>
      </c>
      <c r="C17">
        <v>0</v>
      </c>
      <c r="D17">
        <v>0</v>
      </c>
      <c r="E17">
        <v>10</v>
      </c>
      <c r="F17">
        <v>12</v>
      </c>
      <c r="G17">
        <v>22</v>
      </c>
      <c r="H17" s="34">
        <f t="shared" si="0"/>
        <v>0.26957480700894498</v>
      </c>
      <c r="J17" t="str">
        <f t="shared" si="4"/>
        <v>Atividades financeiras, seguros e serviços relac</v>
      </c>
      <c r="K17" t="s">
        <v>976</v>
      </c>
      <c r="L17">
        <v>10</v>
      </c>
      <c r="M17" s="46">
        <f t="shared" si="1"/>
        <v>0.35919540229885055</v>
      </c>
      <c r="N17" t="str">
        <f t="shared" si="5"/>
        <v>Atividades financeiras, seguros e serviços relac</v>
      </c>
      <c r="O17" t="s">
        <v>976</v>
      </c>
      <c r="P17">
        <v>9</v>
      </c>
      <c r="Q17" s="34">
        <f t="shared" si="2"/>
        <v>0.16741071428571427</v>
      </c>
    </row>
    <row r="18" spans="1:17" x14ac:dyDescent="0.25">
      <c r="A18" t="str">
        <f t="shared" si="3"/>
        <v>Atividades financeiras, seguros e serviços relac</v>
      </c>
      <c r="B18" t="s">
        <v>976</v>
      </c>
      <c r="C18">
        <v>0</v>
      </c>
      <c r="D18">
        <v>0</v>
      </c>
      <c r="E18">
        <v>10</v>
      </c>
      <c r="F18">
        <v>9</v>
      </c>
      <c r="G18">
        <v>19</v>
      </c>
      <c r="H18" s="34">
        <f t="shared" si="0"/>
        <v>0.23281460605317975</v>
      </c>
      <c r="J18" t="str">
        <f t="shared" si="4"/>
        <v>Atividades administrativas, serviços complementa</v>
      </c>
      <c r="K18" t="s">
        <v>978</v>
      </c>
      <c r="L18">
        <v>10</v>
      </c>
      <c r="M18" s="46">
        <f t="shared" si="1"/>
        <v>0.35919540229885055</v>
      </c>
      <c r="N18" t="str">
        <f t="shared" si="5"/>
        <v>Alojamento e alimentação</v>
      </c>
      <c r="O18" t="s">
        <v>975</v>
      </c>
      <c r="P18">
        <v>6</v>
      </c>
      <c r="Q18" s="34">
        <f t="shared" si="2"/>
        <v>0.11160714285714286</v>
      </c>
    </row>
    <row r="19" spans="1:17" x14ac:dyDescent="0.25">
      <c r="A19" t="str">
        <f t="shared" si="3"/>
        <v>Alojamento e alimentação</v>
      </c>
      <c r="B19" t="s">
        <v>975</v>
      </c>
      <c r="C19">
        <v>0</v>
      </c>
      <c r="D19">
        <v>0</v>
      </c>
      <c r="E19">
        <v>2</v>
      </c>
      <c r="F19">
        <v>6</v>
      </c>
      <c r="G19">
        <v>8</v>
      </c>
      <c r="H19" s="34">
        <f t="shared" si="0"/>
        <v>9.8027202548707268E-2</v>
      </c>
      <c r="J19" t="str">
        <f t="shared" si="4"/>
        <v>Informação e comunicação</v>
      </c>
      <c r="K19" t="s">
        <v>911</v>
      </c>
      <c r="L19">
        <v>3</v>
      </c>
      <c r="M19" s="46">
        <f t="shared" si="1"/>
        <v>0.10775862068965517</v>
      </c>
      <c r="N19" t="str">
        <f t="shared" si="5"/>
        <v>Artes, cultura, esporte e recreação</v>
      </c>
      <c r="O19" t="s">
        <v>980</v>
      </c>
      <c r="P19">
        <v>5</v>
      </c>
      <c r="Q19" s="34">
        <f t="shared" si="2"/>
        <v>9.3005952380952384E-2</v>
      </c>
    </row>
    <row r="20" spans="1:17" x14ac:dyDescent="0.25">
      <c r="A20" t="str">
        <f t="shared" si="3"/>
        <v>Artes, cultura, esporte e recreação</v>
      </c>
      <c r="B20" t="s">
        <v>980</v>
      </c>
      <c r="C20">
        <v>0</v>
      </c>
      <c r="D20">
        <v>0</v>
      </c>
      <c r="E20">
        <v>2</v>
      </c>
      <c r="F20">
        <v>5</v>
      </c>
      <c r="G20">
        <v>7</v>
      </c>
      <c r="H20" s="34">
        <f t="shared" si="0"/>
        <v>8.5773802230118865E-2</v>
      </c>
      <c r="J20" t="str">
        <f t="shared" si="4"/>
        <v>Alojamento e alimentação</v>
      </c>
      <c r="K20" t="s">
        <v>975</v>
      </c>
      <c r="L20">
        <v>2</v>
      </c>
      <c r="M20" s="46">
        <f t="shared" si="1"/>
        <v>7.183908045977011E-2</v>
      </c>
      <c r="N20" t="str">
        <f t="shared" si="5"/>
        <v>Outras atividades de serviços</v>
      </c>
      <c r="O20" t="s">
        <v>915</v>
      </c>
      <c r="P20">
        <v>4</v>
      </c>
      <c r="Q20" s="34">
        <f t="shared" si="2"/>
        <v>7.4404761904761904E-2</v>
      </c>
    </row>
    <row r="21" spans="1:17" x14ac:dyDescent="0.25">
      <c r="A21" t="str">
        <f t="shared" si="3"/>
        <v>Informação e comunicação</v>
      </c>
      <c r="B21" t="s">
        <v>911</v>
      </c>
      <c r="C21">
        <v>0</v>
      </c>
      <c r="D21">
        <v>0</v>
      </c>
      <c r="E21">
        <v>3</v>
      </c>
      <c r="F21">
        <v>2</v>
      </c>
      <c r="G21">
        <v>5</v>
      </c>
      <c r="H21" s="34">
        <f t="shared" si="0"/>
        <v>6.1267001592942044E-2</v>
      </c>
      <c r="J21" t="str">
        <f t="shared" si="4"/>
        <v>Artes, cultura, esporte e recreação</v>
      </c>
      <c r="K21" t="s">
        <v>980</v>
      </c>
      <c r="L21">
        <v>2</v>
      </c>
      <c r="M21" s="46">
        <f t="shared" si="1"/>
        <v>7.183908045977011E-2</v>
      </c>
      <c r="N21" t="str">
        <f t="shared" si="5"/>
        <v>Administração pública, defesa, seguridade social</v>
      </c>
      <c r="O21" t="s">
        <v>979</v>
      </c>
      <c r="P21">
        <v>3</v>
      </c>
      <c r="Q21" s="34">
        <f t="shared" si="2"/>
        <v>5.5803571428571432E-2</v>
      </c>
    </row>
    <row r="22" spans="1:17" x14ac:dyDescent="0.25">
      <c r="A22" t="str">
        <f t="shared" si="3"/>
        <v>Outras atividades de serviços</v>
      </c>
      <c r="B22" t="s">
        <v>915</v>
      </c>
      <c r="C22">
        <v>0</v>
      </c>
      <c r="D22">
        <v>0</v>
      </c>
      <c r="E22">
        <v>0</v>
      </c>
      <c r="F22">
        <v>4</v>
      </c>
      <c r="G22">
        <v>4</v>
      </c>
      <c r="H22" s="34">
        <f t="shared" si="0"/>
        <v>4.9013601274353634E-2</v>
      </c>
      <c r="J22" t="str">
        <f t="shared" si="4"/>
        <v>Agricultura, pecuária, prod florestal, pesca</v>
      </c>
      <c r="K22" t="s">
        <v>968</v>
      </c>
      <c r="L22">
        <v>1</v>
      </c>
      <c r="M22" s="46">
        <f t="shared" si="1"/>
        <v>3.5919540229885055E-2</v>
      </c>
      <c r="N22" t="str">
        <f t="shared" si="5"/>
        <v>Informação e comunicação</v>
      </c>
      <c r="O22" t="s">
        <v>911</v>
      </c>
      <c r="P22">
        <v>2</v>
      </c>
      <c r="Q22" s="34">
        <f t="shared" si="2"/>
        <v>3.7202380952380952E-2</v>
      </c>
    </row>
    <row r="23" spans="1:17" x14ac:dyDescent="0.25">
      <c r="A23" t="str">
        <f t="shared" si="3"/>
        <v>Administração pública, defesa, seguridade social</v>
      </c>
      <c r="B23" t="s">
        <v>979</v>
      </c>
      <c r="C23">
        <v>0</v>
      </c>
      <c r="D23">
        <v>0</v>
      </c>
      <c r="E23">
        <v>0</v>
      </c>
      <c r="F23">
        <v>3</v>
      </c>
      <c r="G23">
        <v>3</v>
      </c>
      <c r="H23" s="34">
        <f t="shared" si="0"/>
        <v>3.6760200955765224E-2</v>
      </c>
      <c r="J23" t="str">
        <f t="shared" si="4"/>
        <v>Indústrias extrativas</v>
      </c>
      <c r="K23" t="s">
        <v>969</v>
      </c>
      <c r="L23">
        <v>1</v>
      </c>
      <c r="M23" s="46">
        <f t="shared" si="1"/>
        <v>3.5919540229885055E-2</v>
      </c>
      <c r="N23" t="str">
        <f t="shared" si="5"/>
        <v>Construção</v>
      </c>
      <c r="O23" t="s">
        <v>910</v>
      </c>
      <c r="P23">
        <v>1</v>
      </c>
      <c r="Q23" s="34">
        <f t="shared" si="2"/>
        <v>1.8601190476190476E-2</v>
      </c>
    </row>
    <row r="24" spans="1:17" x14ac:dyDescent="0.25">
      <c r="A24" t="str">
        <f t="shared" si="3"/>
        <v>Agricultura, pecuária, prod florestal, pesca</v>
      </c>
      <c r="B24" t="s">
        <v>968</v>
      </c>
      <c r="C24">
        <v>0</v>
      </c>
      <c r="D24">
        <v>0</v>
      </c>
      <c r="E24">
        <v>1</v>
      </c>
      <c r="F24">
        <v>0</v>
      </c>
      <c r="G24">
        <v>1</v>
      </c>
      <c r="H24" s="34">
        <f t="shared" si="0"/>
        <v>1.2253400318588408E-2</v>
      </c>
      <c r="J24" t="str">
        <f t="shared" si="4"/>
        <v>Atividades imobiliárias</v>
      </c>
      <c r="K24" t="s">
        <v>977</v>
      </c>
      <c r="L24">
        <v>1</v>
      </c>
      <c r="M24" s="46">
        <f t="shared" si="1"/>
        <v>3.5919540229885055E-2</v>
      </c>
      <c r="N24" t="str">
        <f t="shared" si="5"/>
        <v>Agricultura, pecuária, prod florestal, pesca</v>
      </c>
      <c r="O24" t="s">
        <v>968</v>
      </c>
      <c r="P24">
        <v>0</v>
      </c>
      <c r="Q24" s="34">
        <f t="shared" si="2"/>
        <v>0</v>
      </c>
    </row>
    <row r="25" spans="1:17" x14ac:dyDescent="0.25">
      <c r="A25" t="str">
        <f t="shared" si="3"/>
        <v>Indústrias extrativas</v>
      </c>
      <c r="B25" t="s">
        <v>969</v>
      </c>
      <c r="C25">
        <v>0</v>
      </c>
      <c r="D25">
        <v>0</v>
      </c>
      <c r="E25">
        <v>1</v>
      </c>
      <c r="F25">
        <v>0</v>
      </c>
      <c r="G25">
        <v>1</v>
      </c>
      <c r="H25" s="34">
        <f t="shared" si="0"/>
        <v>1.2253400318588408E-2</v>
      </c>
      <c r="J25" t="str">
        <f t="shared" si="4"/>
        <v>Eletricidade e gás</v>
      </c>
      <c r="K25" t="s">
        <v>971</v>
      </c>
      <c r="L25">
        <v>0</v>
      </c>
      <c r="M25" s="46">
        <f t="shared" si="1"/>
        <v>0</v>
      </c>
      <c r="N25" t="str">
        <f t="shared" si="5"/>
        <v>Indústrias extrativas</v>
      </c>
      <c r="O25" t="s">
        <v>969</v>
      </c>
      <c r="P25">
        <v>0</v>
      </c>
      <c r="Q25" s="34">
        <f t="shared" si="2"/>
        <v>0</v>
      </c>
    </row>
    <row r="26" spans="1:17" x14ac:dyDescent="0.25">
      <c r="A26" t="str">
        <f t="shared" si="3"/>
        <v>Atividades imobiliárias</v>
      </c>
      <c r="B26" t="s">
        <v>977</v>
      </c>
      <c r="C26">
        <v>0</v>
      </c>
      <c r="D26">
        <v>0</v>
      </c>
      <c r="E26">
        <v>1</v>
      </c>
      <c r="F26">
        <v>0</v>
      </c>
      <c r="G26">
        <v>1</v>
      </c>
      <c r="H26" s="34">
        <f t="shared" si="0"/>
        <v>1.2253400318588408E-2</v>
      </c>
      <c r="J26" t="str">
        <f t="shared" si="4"/>
        <v>Água, esgoto, ativ. gestão resíduos e descontami</v>
      </c>
      <c r="K26" t="s">
        <v>972</v>
      </c>
      <c r="L26">
        <v>0</v>
      </c>
      <c r="M26" s="46">
        <f t="shared" si="1"/>
        <v>0</v>
      </c>
      <c r="N26" t="str">
        <f t="shared" si="5"/>
        <v>Eletricidade e gás</v>
      </c>
      <c r="O26" t="s">
        <v>971</v>
      </c>
      <c r="P26">
        <v>0</v>
      </c>
      <c r="Q26" s="34">
        <f t="shared" si="2"/>
        <v>0</v>
      </c>
    </row>
    <row r="27" spans="1:17" x14ac:dyDescent="0.25">
      <c r="A27" t="str">
        <f t="shared" si="3"/>
        <v>Eletricidade e gás</v>
      </c>
      <c r="B27" t="s">
        <v>971</v>
      </c>
      <c r="C27">
        <v>0</v>
      </c>
      <c r="D27">
        <v>0</v>
      </c>
      <c r="E27">
        <v>0</v>
      </c>
      <c r="F27">
        <v>0</v>
      </c>
      <c r="G27">
        <v>0</v>
      </c>
      <c r="H27" s="34">
        <f t="shared" si="0"/>
        <v>0</v>
      </c>
      <c r="J27" t="str">
        <f t="shared" si="4"/>
        <v>Administração pública, defesa, seguridade social</v>
      </c>
      <c r="K27" t="s">
        <v>979</v>
      </c>
      <c r="L27">
        <v>0</v>
      </c>
      <c r="M27" s="46">
        <f t="shared" si="1"/>
        <v>0</v>
      </c>
      <c r="N27" t="str">
        <f t="shared" si="5"/>
        <v>Água, esgoto, ativ. gestão resíduos e descontami</v>
      </c>
      <c r="O27" t="s">
        <v>972</v>
      </c>
      <c r="P27">
        <v>0</v>
      </c>
      <c r="Q27" s="34">
        <f t="shared" si="2"/>
        <v>0</v>
      </c>
    </row>
    <row r="28" spans="1:17" x14ac:dyDescent="0.25">
      <c r="A28" t="str">
        <f t="shared" si="3"/>
        <v>Água, esgoto, ativ. gestão resíduos e descontami</v>
      </c>
      <c r="B28" t="s">
        <v>972</v>
      </c>
      <c r="C28">
        <v>0</v>
      </c>
      <c r="D28">
        <v>0</v>
      </c>
      <c r="E28">
        <v>0</v>
      </c>
      <c r="F28">
        <v>0</v>
      </c>
      <c r="G28">
        <v>0</v>
      </c>
      <c r="H28" s="34">
        <f t="shared" si="0"/>
        <v>0</v>
      </c>
      <c r="J28" t="str">
        <f t="shared" si="4"/>
        <v>Outras atividades de serviços</v>
      </c>
      <c r="K28" t="s">
        <v>915</v>
      </c>
      <c r="L28">
        <v>0</v>
      </c>
      <c r="M28" s="46">
        <f t="shared" si="1"/>
        <v>0</v>
      </c>
      <c r="N28" t="str">
        <f t="shared" si="5"/>
        <v>Atividades imobiliárias</v>
      </c>
      <c r="O28" t="s">
        <v>977</v>
      </c>
      <c r="P28">
        <v>0</v>
      </c>
      <c r="Q28" s="34">
        <f t="shared" si="2"/>
        <v>0</v>
      </c>
    </row>
    <row r="29" spans="1:17" x14ac:dyDescent="0.25">
      <c r="A29" t="str">
        <f t="shared" si="3"/>
        <v>Serviços domésticos</v>
      </c>
      <c r="B29" t="s">
        <v>981</v>
      </c>
      <c r="C29">
        <v>0</v>
      </c>
      <c r="D29">
        <v>0</v>
      </c>
      <c r="E29">
        <v>0</v>
      </c>
      <c r="F29">
        <v>0</v>
      </c>
      <c r="G29">
        <v>0</v>
      </c>
      <c r="H29" s="34">
        <f t="shared" si="0"/>
        <v>0</v>
      </c>
      <c r="J29" t="str">
        <f t="shared" si="4"/>
        <v>Serviços domésticos</v>
      </c>
      <c r="K29" t="s">
        <v>981</v>
      </c>
      <c r="L29">
        <v>0</v>
      </c>
      <c r="M29" s="46">
        <f t="shared" si="1"/>
        <v>0</v>
      </c>
      <c r="N29" t="str">
        <f t="shared" si="5"/>
        <v>Serviços domésticos</v>
      </c>
      <c r="O29" t="s">
        <v>981</v>
      </c>
      <c r="P29">
        <v>0</v>
      </c>
      <c r="Q29" s="34">
        <f t="shared" si="2"/>
        <v>0</v>
      </c>
    </row>
    <row r="30" spans="1:17" x14ac:dyDescent="0.25">
      <c r="A30" t="str">
        <f t="shared" si="3"/>
        <v>Organismos Internacionais</v>
      </c>
      <c r="B30" t="s">
        <v>982</v>
      </c>
      <c r="C30">
        <v>0</v>
      </c>
      <c r="D30">
        <v>0</v>
      </c>
      <c r="E30">
        <v>0</v>
      </c>
      <c r="F30">
        <v>0</v>
      </c>
      <c r="G30">
        <v>0</v>
      </c>
      <c r="H30" s="34">
        <f t="shared" si="0"/>
        <v>0</v>
      </c>
      <c r="J30" t="str">
        <f t="shared" si="4"/>
        <v>Organismos Internacionais</v>
      </c>
      <c r="K30" t="s">
        <v>982</v>
      </c>
      <c r="L30">
        <v>0</v>
      </c>
      <c r="M30" s="46">
        <f t="shared" si="1"/>
        <v>0</v>
      </c>
      <c r="N30" t="str">
        <f t="shared" si="5"/>
        <v>Organismos Internacionais</v>
      </c>
      <c r="O30" t="s">
        <v>982</v>
      </c>
      <c r="P30">
        <v>0</v>
      </c>
      <c r="Q30" s="34">
        <f t="shared" si="2"/>
        <v>0</v>
      </c>
    </row>
    <row r="31" spans="1:17" x14ac:dyDescent="0.25">
      <c r="A31" t="str">
        <f>B31</f>
        <v>Total</v>
      </c>
      <c r="B31" t="s">
        <v>8</v>
      </c>
      <c r="C31">
        <v>0</v>
      </c>
      <c r="D31">
        <v>1</v>
      </c>
      <c r="E31">
        <v>2784</v>
      </c>
      <c r="F31">
        <v>5376</v>
      </c>
      <c r="G31">
        <v>8161</v>
      </c>
      <c r="H31" s="34">
        <f t="shared" si="0"/>
        <v>100</v>
      </c>
      <c r="J31" t="str">
        <f>K31</f>
        <v>Total</v>
      </c>
      <c r="K31" t="s">
        <v>8</v>
      </c>
      <c r="L31">
        <v>2784</v>
      </c>
      <c r="M31" s="46">
        <f t="shared" si="1"/>
        <v>100</v>
      </c>
      <c r="N31" t="str">
        <f>O31</f>
        <v>Total</v>
      </c>
      <c r="O31" t="s">
        <v>8</v>
      </c>
      <c r="P31">
        <v>5376</v>
      </c>
      <c r="Q31" s="34">
        <f t="shared" si="2"/>
        <v>100</v>
      </c>
    </row>
    <row r="32" spans="1:17" x14ac:dyDescent="0.25">
      <c r="B32" s="5"/>
      <c r="C32" s="5"/>
      <c r="D32" s="5"/>
      <c r="E32" s="5"/>
      <c r="F32" s="16"/>
      <c r="K32" s="5"/>
      <c r="L32" s="5"/>
      <c r="O32" s="5"/>
      <c r="P32" s="16"/>
    </row>
    <row r="33" spans="1:32" x14ac:dyDescent="0.25">
      <c r="A33" s="5"/>
      <c r="B33" s="5"/>
      <c r="C33" s="5"/>
      <c r="D33" s="5"/>
      <c r="E33" s="5"/>
      <c r="F33" s="16"/>
      <c r="K33" s="5"/>
      <c r="L33" s="5"/>
      <c r="O33" s="5"/>
      <c r="P33" s="16"/>
    </row>
    <row r="34" spans="1:32" x14ac:dyDescent="0.25">
      <c r="A34" s="5"/>
    </row>
    <row r="35" spans="1:32" x14ac:dyDescent="0.25">
      <c r="B35" s="54" t="s">
        <v>959</v>
      </c>
      <c r="E35" s="52" t="s">
        <v>958</v>
      </c>
      <c r="K35" s="54" t="s">
        <v>959</v>
      </c>
      <c r="L35" s="52" t="s">
        <v>958</v>
      </c>
      <c r="O35" s="54" t="s">
        <v>959</v>
      </c>
      <c r="S35" s="54"/>
      <c r="V35" s="52"/>
      <c r="AA35" s="54"/>
      <c r="AB35" s="52"/>
      <c r="AE35" s="54"/>
    </row>
    <row r="36" spans="1:32" x14ac:dyDescent="0.25">
      <c r="A36" s="54"/>
      <c r="B36" s="52">
        <f>COUNTA(B42:B1125)</f>
        <v>1084</v>
      </c>
      <c r="C36" s="53"/>
      <c r="D36" s="53"/>
      <c r="E36" s="52">
        <f>COUNTIF(E42:E1125,"&gt;0")</f>
        <v>83</v>
      </c>
      <c r="F36" s="52">
        <f>COUNTIF(F42:F1125,"&gt;0")</f>
        <v>73</v>
      </c>
      <c r="G36" s="52">
        <f>COUNTIF(G42:G1125,"&gt;0")</f>
        <v>127</v>
      </c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3"/>
      <c r="U36" s="53"/>
      <c r="V36" s="52"/>
      <c r="W36" s="52"/>
      <c r="X36" s="52"/>
      <c r="AA36" s="52"/>
      <c r="AB36" s="52"/>
      <c r="AE36" s="52"/>
      <c r="AF36" s="52"/>
    </row>
    <row r="37" spans="1:32" x14ac:dyDescent="0.25">
      <c r="A37" s="52"/>
    </row>
    <row r="38" spans="1:32" x14ac:dyDescent="0.25">
      <c r="B38" t="s">
        <v>9</v>
      </c>
      <c r="K38" t="s">
        <v>9</v>
      </c>
      <c r="O38" t="s">
        <v>9</v>
      </c>
    </row>
    <row r="39" spans="1:32" x14ac:dyDescent="0.25">
      <c r="B39" t="s">
        <v>930</v>
      </c>
      <c r="H39" s="8"/>
      <c r="K39" t="s">
        <v>916</v>
      </c>
      <c r="O39" t="s">
        <v>916</v>
      </c>
      <c r="P39" t="s">
        <v>4766</v>
      </c>
    </row>
    <row r="40" spans="1:32" x14ac:dyDescent="0.25">
      <c r="B40" t="s">
        <v>4740</v>
      </c>
      <c r="K40" t="s">
        <v>4740</v>
      </c>
      <c r="L40" t="s">
        <v>4765</v>
      </c>
      <c r="O40" t="s">
        <v>4740</v>
      </c>
    </row>
    <row r="41" spans="1:32" x14ac:dyDescent="0.25">
      <c r="A41" t="str">
        <f>B41</f>
        <v>Classe Atividade Econômica</v>
      </c>
      <c r="B41" t="s">
        <v>916</v>
      </c>
      <c r="C41" t="s">
        <v>84</v>
      </c>
      <c r="D41" t="s">
        <v>85</v>
      </c>
      <c r="E41" t="s">
        <v>61</v>
      </c>
      <c r="F41" t="s">
        <v>62</v>
      </c>
      <c r="G41" t="s">
        <v>8</v>
      </c>
      <c r="H41" t="s">
        <v>0</v>
      </c>
      <c r="K41" t="s">
        <v>916</v>
      </c>
      <c r="L41" t="s">
        <v>1</v>
      </c>
      <c r="M41" t="s">
        <v>0</v>
      </c>
      <c r="O41" t="s">
        <v>916</v>
      </c>
      <c r="P41" t="s">
        <v>1</v>
      </c>
      <c r="Q41" t="s">
        <v>0</v>
      </c>
    </row>
    <row r="42" spans="1:32" x14ac:dyDescent="0.25">
      <c r="A42" t="str">
        <f>MID(B42,12,100)</f>
        <v>NAO INFORMADA/NAO SE APLICA</v>
      </c>
      <c r="B42" t="s">
        <v>917</v>
      </c>
      <c r="C42">
        <v>0</v>
      </c>
      <c r="D42">
        <v>1</v>
      </c>
      <c r="E42">
        <v>1996</v>
      </c>
      <c r="F42">
        <v>3411</v>
      </c>
      <c r="G42">
        <v>5408</v>
      </c>
      <c r="H42" s="46">
        <f>G42*100/G$1126</f>
        <v>66.266388922926112</v>
      </c>
      <c r="J42" t="str">
        <f t="shared" ref="J42:J105" si="6">MID(K42,12,100)</f>
        <v>NAO INFORMADA/NAO SE APLICA</v>
      </c>
      <c r="K42" t="s">
        <v>917</v>
      </c>
      <c r="L42">
        <v>1996</v>
      </c>
      <c r="M42" s="46">
        <f t="shared" ref="M42:M105" si="7">L42*100/L$1126</f>
        <v>71.695402298850581</v>
      </c>
      <c r="N42" t="str">
        <f t="shared" ref="N42:N105" si="8">MID(O42,12,100)</f>
        <v>NAO INFORMADA/NAO SE APLICA</v>
      </c>
      <c r="O42" t="s">
        <v>917</v>
      </c>
      <c r="P42">
        <v>3411</v>
      </c>
      <c r="Q42" s="46">
        <f t="shared" ref="Q42:Q105" si="9">P42*100/P$1126</f>
        <v>63.448660714285715</v>
      </c>
    </row>
    <row r="43" spans="1:32" x14ac:dyDescent="0.25">
      <c r="A43" t="str">
        <f>MID(B43,12,100)</f>
        <v>ATIVIDADES DE ATENDIMENTO HOSPITALAR</v>
      </c>
      <c r="B43" t="s">
        <v>2295</v>
      </c>
      <c r="C43">
        <v>0</v>
      </c>
      <c r="D43">
        <v>0</v>
      </c>
      <c r="E43">
        <v>372</v>
      </c>
      <c r="F43">
        <v>1174</v>
      </c>
      <c r="G43">
        <v>1546</v>
      </c>
      <c r="H43" s="46">
        <f t="shared" ref="H43:H106" si="10">G43*100/G$1126</f>
        <v>18.943756892537678</v>
      </c>
      <c r="J43" t="str">
        <f t="shared" si="6"/>
        <v>ATIVIDADES DE ATENDIMENTO HOSPITALAR</v>
      </c>
      <c r="K43" t="s">
        <v>2295</v>
      </c>
      <c r="L43">
        <v>372</v>
      </c>
      <c r="M43" s="46">
        <f t="shared" si="7"/>
        <v>13.362068965517242</v>
      </c>
      <c r="N43" t="str">
        <f t="shared" si="8"/>
        <v>ATIVIDADES DE ATENDIMENTO HOSPITALAR</v>
      </c>
      <c r="O43" t="s">
        <v>2295</v>
      </c>
      <c r="P43">
        <v>1174</v>
      </c>
      <c r="Q43" s="46">
        <f t="shared" si="9"/>
        <v>21.83779761904762</v>
      </c>
    </row>
    <row r="44" spans="1:32" x14ac:dyDescent="0.25">
      <c r="A44" t="str">
        <f t="shared" ref="A44:A107" si="11">MID(B44,12,100)</f>
        <v>ATIVIDADES DE APOIO A GESTAO DE SAUDE</v>
      </c>
      <c r="B44" t="s">
        <v>2316</v>
      </c>
      <c r="C44">
        <v>0</v>
      </c>
      <c r="D44">
        <v>0</v>
      </c>
      <c r="E44">
        <v>73</v>
      </c>
      <c r="F44">
        <v>236</v>
      </c>
      <c r="G44">
        <v>309</v>
      </c>
      <c r="H44" s="46">
        <f t="shared" si="10"/>
        <v>3.7863006984438181</v>
      </c>
      <c r="J44" t="str">
        <f t="shared" si="6"/>
        <v>ATIVIDADES DE APOIO A GESTAO DE SAUDE</v>
      </c>
      <c r="K44" t="s">
        <v>2316</v>
      </c>
      <c r="L44">
        <v>73</v>
      </c>
      <c r="M44" s="46">
        <f t="shared" si="7"/>
        <v>2.6221264367816093</v>
      </c>
      <c r="N44" t="str">
        <f t="shared" si="8"/>
        <v>ATIVIDADES DE APOIO A GESTAO DE SAUDE</v>
      </c>
      <c r="O44" t="s">
        <v>2316</v>
      </c>
      <c r="P44">
        <v>236</v>
      </c>
      <c r="Q44" s="46">
        <f t="shared" si="9"/>
        <v>4.3898809523809526</v>
      </c>
    </row>
    <row r="45" spans="1:32" x14ac:dyDescent="0.25">
      <c r="A45" t="str">
        <f t="shared" si="11"/>
        <v>ADMINISTRACAO PUBLICA EM GERAL</v>
      </c>
      <c r="B45" t="s">
        <v>2240</v>
      </c>
      <c r="C45">
        <v>0</v>
      </c>
      <c r="D45">
        <v>0</v>
      </c>
      <c r="E45">
        <v>58</v>
      </c>
      <c r="F45">
        <v>185</v>
      </c>
      <c r="G45">
        <v>243</v>
      </c>
      <c r="H45" s="46">
        <f t="shared" si="10"/>
        <v>2.9775762774169832</v>
      </c>
      <c r="J45" t="str">
        <f t="shared" si="6"/>
        <v>FABRICACAO DE LATICINIOS</v>
      </c>
      <c r="K45" t="s">
        <v>1053</v>
      </c>
      <c r="L45">
        <v>69</v>
      </c>
      <c r="M45" s="46">
        <f t="shared" si="7"/>
        <v>2.478448275862069</v>
      </c>
      <c r="N45" t="str">
        <f t="shared" si="8"/>
        <v>ADMINISTRACAO PUBLICA EM GERAL</v>
      </c>
      <c r="O45" t="s">
        <v>2240</v>
      </c>
      <c r="P45">
        <v>185</v>
      </c>
      <c r="Q45" s="46">
        <f t="shared" si="9"/>
        <v>3.4412202380952381</v>
      </c>
    </row>
    <row r="46" spans="1:32" x14ac:dyDescent="0.25">
      <c r="A46" t="str">
        <f t="shared" si="11"/>
        <v>ATIVIDADES DE ATENDIMENTO A URGENCIAS E EMERGENCIAS</v>
      </c>
      <c r="B46" t="s">
        <v>2297</v>
      </c>
      <c r="C46">
        <v>0</v>
      </c>
      <c r="D46">
        <v>0</v>
      </c>
      <c r="E46">
        <v>27</v>
      </c>
      <c r="F46">
        <v>99</v>
      </c>
      <c r="G46">
        <v>126</v>
      </c>
      <c r="H46" s="46">
        <f t="shared" si="10"/>
        <v>1.5439284401421394</v>
      </c>
      <c r="J46" t="str">
        <f t="shared" si="6"/>
        <v>ADMINISTRACAO PUBLICA EM GERAL</v>
      </c>
      <c r="K46" t="s">
        <v>2240</v>
      </c>
      <c r="L46">
        <v>58</v>
      </c>
      <c r="M46" s="46">
        <f t="shared" si="7"/>
        <v>2.0833333333333335</v>
      </c>
      <c r="N46" t="str">
        <f t="shared" si="8"/>
        <v>ATIVIDADES DE ATENDIMENTO A URGENCIAS E EMERGENCIAS</v>
      </c>
      <c r="O46" t="s">
        <v>2297</v>
      </c>
      <c r="P46">
        <v>99</v>
      </c>
      <c r="Q46" s="46">
        <f t="shared" si="9"/>
        <v>1.8415178571428572</v>
      </c>
    </row>
    <row r="47" spans="1:32" x14ac:dyDescent="0.25">
      <c r="A47" t="str">
        <f t="shared" si="11"/>
        <v>FABRICACAO DE LATICINIOS</v>
      </c>
      <c r="B47" t="s">
        <v>1053</v>
      </c>
      <c r="C47">
        <v>0</v>
      </c>
      <c r="D47">
        <v>0</v>
      </c>
      <c r="E47">
        <v>69</v>
      </c>
      <c r="F47">
        <v>25</v>
      </c>
      <c r="G47">
        <v>94</v>
      </c>
      <c r="H47" s="46">
        <f t="shared" si="10"/>
        <v>1.1518196299473105</v>
      </c>
      <c r="J47" t="str">
        <f t="shared" si="6"/>
        <v>CONSTRUCAO DE EDIFICIOS</v>
      </c>
      <c r="K47" t="s">
        <v>1539</v>
      </c>
      <c r="L47">
        <v>27</v>
      </c>
      <c r="M47" s="46">
        <f t="shared" si="7"/>
        <v>0.96982758620689657</v>
      </c>
      <c r="N47" t="str">
        <f t="shared" si="8"/>
        <v>ATIVIDADES DE ATENCAO AMBULATORIAL EXECUTADAS POR MEDICOS E ODONTOLOGOS</v>
      </c>
      <c r="O47" t="s">
        <v>2313</v>
      </c>
      <c r="P47">
        <v>54</v>
      </c>
      <c r="Q47" s="46">
        <f t="shared" si="9"/>
        <v>1.0044642857142858</v>
      </c>
    </row>
    <row r="48" spans="1:32" x14ac:dyDescent="0.25">
      <c r="A48" t="str">
        <f t="shared" si="11"/>
        <v>ATIVIDADES DE ATENCAO AMBULATORIAL EXECUTADAS POR MEDICOS E ODONTOLOGOS</v>
      </c>
      <c r="B48" t="s">
        <v>2313</v>
      </c>
      <c r="C48">
        <v>0</v>
      </c>
      <c r="D48">
        <v>0</v>
      </c>
      <c r="E48">
        <v>17</v>
      </c>
      <c r="F48">
        <v>54</v>
      </c>
      <c r="G48">
        <v>71</v>
      </c>
      <c r="H48" s="46">
        <f t="shared" si="10"/>
        <v>0.86999142261977702</v>
      </c>
      <c r="J48" t="str">
        <f t="shared" si="6"/>
        <v>ATIVIDADES DE ATENDIMENTO A URGENCIAS E EMERGENCIAS</v>
      </c>
      <c r="K48" t="s">
        <v>2297</v>
      </c>
      <c r="L48">
        <v>27</v>
      </c>
      <c r="M48" s="46">
        <f t="shared" si="7"/>
        <v>0.96982758620689657</v>
      </c>
      <c r="N48" t="str">
        <f t="shared" si="8"/>
        <v>ATIVIDADES DE ATENCAO AMBULATORIAL</v>
      </c>
      <c r="O48" t="s">
        <v>2299</v>
      </c>
      <c r="P48">
        <v>48</v>
      </c>
      <c r="Q48" s="46">
        <f t="shared" si="9"/>
        <v>0.8928571428571429</v>
      </c>
    </row>
    <row r="49" spans="1:17" x14ac:dyDescent="0.25">
      <c r="A49" t="str">
        <f t="shared" si="11"/>
        <v>ATIVIDADES DE ATENCAO AMBULATORIAL</v>
      </c>
      <c r="B49" t="s">
        <v>2299</v>
      </c>
      <c r="C49">
        <v>0</v>
      </c>
      <c r="D49">
        <v>0</v>
      </c>
      <c r="E49">
        <v>17</v>
      </c>
      <c r="F49">
        <v>48</v>
      </c>
      <c r="G49">
        <v>65</v>
      </c>
      <c r="H49" s="46">
        <f t="shared" si="10"/>
        <v>0.79647102070824649</v>
      </c>
      <c r="J49" t="str">
        <f t="shared" si="6"/>
        <v>OUTRAS OBRAS DE INSTALACOES</v>
      </c>
      <c r="K49" t="s">
        <v>1574</v>
      </c>
      <c r="L49">
        <v>20</v>
      </c>
      <c r="M49" s="46">
        <f t="shared" si="7"/>
        <v>0.7183908045977011</v>
      </c>
      <c r="N49" t="str">
        <f t="shared" si="8"/>
        <v>FABRICACAO DE LATICINIOS</v>
      </c>
      <c r="O49" t="s">
        <v>1053</v>
      </c>
      <c r="P49">
        <v>25</v>
      </c>
      <c r="Q49" s="46">
        <f t="shared" si="9"/>
        <v>0.46502976190476192</v>
      </c>
    </row>
    <row r="50" spans="1:17" x14ac:dyDescent="0.25">
      <c r="A50" t="str">
        <f t="shared" si="11"/>
        <v>CONSTRUCAO DE EDIFICIOS</v>
      </c>
      <c r="B50" t="s">
        <v>1539</v>
      </c>
      <c r="C50">
        <v>0</v>
      </c>
      <c r="D50">
        <v>0</v>
      </c>
      <c r="E50">
        <v>27</v>
      </c>
      <c r="F50">
        <v>1</v>
      </c>
      <c r="G50">
        <v>28</v>
      </c>
      <c r="H50" s="46">
        <f t="shared" si="10"/>
        <v>0.34309520892047546</v>
      </c>
      <c r="J50" t="str">
        <f t="shared" si="6"/>
        <v>ATIVIDADES DE ATENCAO AMBULATORIAL</v>
      </c>
      <c r="K50" t="s">
        <v>2299</v>
      </c>
      <c r="L50">
        <v>17</v>
      </c>
      <c r="M50" s="46">
        <f t="shared" si="7"/>
        <v>0.61063218390804597</v>
      </c>
      <c r="N50" t="str">
        <f t="shared" si="8"/>
        <v>ATIVIDADES DE SERVICOS DE COMPLEMENTACAO DIAGNOSTICA E TERAPEUTICA</v>
      </c>
      <c r="O50" t="s">
        <v>2314</v>
      </c>
      <c r="P50">
        <v>17</v>
      </c>
      <c r="Q50" s="46">
        <f t="shared" si="9"/>
        <v>0.31622023809523808</v>
      </c>
    </row>
    <row r="51" spans="1:17" x14ac:dyDescent="0.25">
      <c r="A51" t="str">
        <f t="shared" si="11"/>
        <v>ATIVIDADES DE SERVICOS DE COMPLEMENTACAO DIAGNOSTICA E TERAPEUTICA</v>
      </c>
      <c r="B51" t="s">
        <v>2314</v>
      </c>
      <c r="C51">
        <v>0</v>
      </c>
      <c r="D51">
        <v>0</v>
      </c>
      <c r="E51">
        <v>6</v>
      </c>
      <c r="F51">
        <v>17</v>
      </c>
      <c r="G51">
        <v>23</v>
      </c>
      <c r="H51" s="46">
        <f t="shared" si="10"/>
        <v>0.28182820732753339</v>
      </c>
      <c r="J51" t="str">
        <f t="shared" si="6"/>
        <v>ATIVIDADES DE ATENCAO AMBULATORIAL EXECUTADAS POR MEDICOS E ODONTOLOGOS</v>
      </c>
      <c r="K51" t="s">
        <v>2313</v>
      </c>
      <c r="L51">
        <v>17</v>
      </c>
      <c r="M51" s="46">
        <f t="shared" si="7"/>
        <v>0.61063218390804597</v>
      </c>
      <c r="N51" t="str">
        <f t="shared" si="8"/>
        <v>ATIVIDADES DE ATENCAO A SAUDE HUMANA NAO ESPECIFICADAS ANTERIORMENTE</v>
      </c>
      <c r="O51" t="s">
        <v>2317</v>
      </c>
      <c r="P51">
        <v>13</v>
      </c>
      <c r="Q51" s="46">
        <f t="shared" si="9"/>
        <v>0.24181547619047619</v>
      </c>
    </row>
    <row r="52" spans="1:17" x14ac:dyDescent="0.25">
      <c r="A52" t="str">
        <f t="shared" si="11"/>
        <v>OUTRAS OBRAS DE INSTALACOES</v>
      </c>
      <c r="B52" t="s">
        <v>1574</v>
      </c>
      <c r="C52">
        <v>0</v>
      </c>
      <c r="D52">
        <v>0</v>
      </c>
      <c r="E52">
        <v>20</v>
      </c>
      <c r="F52">
        <v>0</v>
      </c>
      <c r="G52">
        <v>20</v>
      </c>
      <c r="H52" s="46">
        <f t="shared" si="10"/>
        <v>0.24506800637176818</v>
      </c>
      <c r="J52" t="str">
        <f t="shared" si="6"/>
        <v>COMERCIO ATACADISTA DE PRODUTOS ALIMENTICIOS EM GERAL</v>
      </c>
      <c r="K52" t="s">
        <v>1590</v>
      </c>
      <c r="L52">
        <v>7</v>
      </c>
      <c r="M52" s="46">
        <f t="shared" si="7"/>
        <v>0.25143678160919541</v>
      </c>
      <c r="N52" t="str">
        <f t="shared" si="8"/>
        <v>COMERCIO VAREJISTA DE PRODUTOS FARMACEUTICOS PARA USO HUMANO E VETERINARIO</v>
      </c>
      <c r="O52" t="s">
        <v>1645</v>
      </c>
      <c r="P52">
        <v>9</v>
      </c>
      <c r="Q52" s="46">
        <f t="shared" si="9"/>
        <v>0.16741071428571427</v>
      </c>
    </row>
    <row r="53" spans="1:17" x14ac:dyDescent="0.25">
      <c r="A53" t="str">
        <f t="shared" si="11"/>
        <v>ATIVIDADES DE ATENCAO A SAUDE HUMANA NAO ESPECIFICADAS ANTERIORMENTE</v>
      </c>
      <c r="B53" t="s">
        <v>2317</v>
      </c>
      <c r="C53">
        <v>0</v>
      </c>
      <c r="D53">
        <v>0</v>
      </c>
      <c r="E53">
        <v>2</v>
      </c>
      <c r="F53">
        <v>13</v>
      </c>
      <c r="G53">
        <v>15</v>
      </c>
      <c r="H53" s="46">
        <f t="shared" si="10"/>
        <v>0.18380100477882613</v>
      </c>
      <c r="J53" t="str">
        <f t="shared" si="6"/>
        <v>ATIVIDADES DE SERVICOS DE COMPLEMENTACAO DIAGNOSTICA E TERAPEUTICA</v>
      </c>
      <c r="K53" t="s">
        <v>2314</v>
      </c>
      <c r="L53">
        <v>6</v>
      </c>
      <c r="M53" s="46">
        <f t="shared" si="7"/>
        <v>0.21551724137931033</v>
      </c>
      <c r="N53" t="str">
        <f t="shared" si="8"/>
        <v xml:space="preserve">ATIVIDADES DE ASSISTENCIA A IDOSOS, DEFICIENTES FISICOS, IMUNODEPRIMIDOS E CONVALESCENTES PRESTADAS </v>
      </c>
      <c r="O53" t="s">
        <v>2318</v>
      </c>
      <c r="P53">
        <v>6</v>
      </c>
      <c r="Q53" s="46">
        <f t="shared" si="9"/>
        <v>0.11160714285714286</v>
      </c>
    </row>
    <row r="54" spans="1:17" x14ac:dyDescent="0.25">
      <c r="A54" t="str">
        <f t="shared" si="11"/>
        <v>COMERCIO VAREJISTA DE PRODUTOS FARMACEUTICOS PARA USO HUMANO E VETERINARIO</v>
      </c>
      <c r="B54" t="s">
        <v>1645</v>
      </c>
      <c r="C54">
        <v>0</v>
      </c>
      <c r="D54">
        <v>0</v>
      </c>
      <c r="E54">
        <v>3</v>
      </c>
      <c r="F54">
        <v>9</v>
      </c>
      <c r="G54">
        <v>12</v>
      </c>
      <c r="H54" s="46">
        <f t="shared" si="10"/>
        <v>0.14704080382306089</v>
      </c>
      <c r="J54" t="str">
        <f t="shared" si="6"/>
        <v>SEGURANCA E ORDEM PUBLICA</v>
      </c>
      <c r="K54" t="s">
        <v>2247</v>
      </c>
      <c r="L54">
        <v>5</v>
      </c>
      <c r="M54" s="46">
        <f t="shared" si="7"/>
        <v>0.17959770114942528</v>
      </c>
      <c r="N54" t="str">
        <f t="shared" si="8"/>
        <v>ATIVIDADES DE PROFISSIONAIS DA AREA DE SAUDE, EXCETO MEDICOS E ODONTOLOGOS</v>
      </c>
      <c r="O54" t="s">
        <v>2315</v>
      </c>
      <c r="P54">
        <v>5</v>
      </c>
      <c r="Q54" s="46">
        <f t="shared" si="9"/>
        <v>9.3005952380952384E-2</v>
      </c>
    </row>
    <row r="55" spans="1:17" x14ac:dyDescent="0.25">
      <c r="A55" t="str">
        <f t="shared" si="11"/>
        <v>COMERCIO ATACADISTA DE PRODUTOS ALIMENTICIOS EM GERAL</v>
      </c>
      <c r="B55" t="s">
        <v>1590</v>
      </c>
      <c r="C55">
        <v>0</v>
      </c>
      <c r="D55">
        <v>0</v>
      </c>
      <c r="E55">
        <v>7</v>
      </c>
      <c r="F55">
        <v>3</v>
      </c>
      <c r="G55">
        <v>10</v>
      </c>
      <c r="H55" s="46">
        <f t="shared" si="10"/>
        <v>0.12253400318588409</v>
      </c>
      <c r="J55" t="str">
        <f t="shared" si="6"/>
        <v>LOCACAO DE MAO-DE-OBRA TEMPORARIA</v>
      </c>
      <c r="K55" t="s">
        <v>2262</v>
      </c>
      <c r="L55">
        <v>5</v>
      </c>
      <c r="M55" s="46">
        <f t="shared" si="7"/>
        <v>0.17959770114942528</v>
      </c>
      <c r="N55" t="str">
        <f t="shared" si="8"/>
        <v>PLANOS DE SAUDE</v>
      </c>
      <c r="O55" t="s">
        <v>2176</v>
      </c>
      <c r="P55">
        <v>4</v>
      </c>
      <c r="Q55" s="46">
        <f t="shared" si="9"/>
        <v>7.4404761904761904E-2</v>
      </c>
    </row>
    <row r="56" spans="1:17" x14ac:dyDescent="0.25">
      <c r="A56" t="str">
        <f t="shared" si="11"/>
        <v>LOCACAO DE MAO-DE-OBRA TEMPORARIA</v>
      </c>
      <c r="B56" t="s">
        <v>2262</v>
      </c>
      <c r="C56">
        <v>0</v>
      </c>
      <c r="D56">
        <v>0</v>
      </c>
      <c r="E56">
        <v>5</v>
      </c>
      <c r="F56">
        <v>4</v>
      </c>
      <c r="G56">
        <v>9</v>
      </c>
      <c r="H56" s="46">
        <f t="shared" si="10"/>
        <v>0.11028060286729567</v>
      </c>
      <c r="J56" t="str">
        <f t="shared" si="6"/>
        <v>COMERCIO VAREJISTA DE PRODUTOS FARMACEUTICOS PARA USO HUMANO E VETERINARIO</v>
      </c>
      <c r="K56" t="s">
        <v>1645</v>
      </c>
      <c r="L56">
        <v>3</v>
      </c>
      <c r="M56" s="46">
        <f t="shared" si="7"/>
        <v>0.10775862068965517</v>
      </c>
      <c r="N56" t="str">
        <f t="shared" si="8"/>
        <v>LOCACAO DE MAO-DE-OBRA TEMPORARIA</v>
      </c>
      <c r="O56" t="s">
        <v>2262</v>
      </c>
      <c r="P56">
        <v>4</v>
      </c>
      <c r="Q56" s="46">
        <f t="shared" si="9"/>
        <v>7.4404761904761904E-2</v>
      </c>
    </row>
    <row r="57" spans="1:17" x14ac:dyDescent="0.25">
      <c r="A57" t="str">
        <f t="shared" si="11"/>
        <v>SEGURANCA E ORDEM PUBLICA</v>
      </c>
      <c r="B57" t="s">
        <v>2247</v>
      </c>
      <c r="C57">
        <v>0</v>
      </c>
      <c r="D57">
        <v>0</v>
      </c>
      <c r="E57">
        <v>5</v>
      </c>
      <c r="F57">
        <v>2</v>
      </c>
      <c r="G57">
        <v>7</v>
      </c>
      <c r="H57" s="46">
        <f t="shared" si="10"/>
        <v>8.5773802230118865E-2</v>
      </c>
      <c r="J57" t="str">
        <f t="shared" si="6"/>
        <v>FABRICACAO DE PNEUMATICOS E DE CAMARAS-DE-AR</v>
      </c>
      <c r="K57" t="s">
        <v>1286</v>
      </c>
      <c r="L57">
        <v>2</v>
      </c>
      <c r="M57" s="46">
        <f t="shared" si="7"/>
        <v>7.183908045977011E-2</v>
      </c>
      <c r="N57" t="str">
        <f t="shared" si="8"/>
        <v>LIMPEZA EM PREDIOS E EM DOMICILIOS</v>
      </c>
      <c r="O57" t="s">
        <v>2282</v>
      </c>
      <c r="P57">
        <v>4</v>
      </c>
      <c r="Q57" s="46">
        <f t="shared" si="9"/>
        <v>7.4404761904761904E-2</v>
      </c>
    </row>
    <row r="58" spans="1:17" x14ac:dyDescent="0.25">
      <c r="A58" t="str">
        <f t="shared" si="11"/>
        <v>ATIVIDADES DE PROFISSIONAIS DA AREA DE SAUDE, EXCETO MEDICOS E ODONTOLOGOS</v>
      </c>
      <c r="B58" t="s">
        <v>2315</v>
      </c>
      <c r="C58">
        <v>0</v>
      </c>
      <c r="D58">
        <v>0</v>
      </c>
      <c r="E58">
        <v>2</v>
      </c>
      <c r="F58">
        <v>5</v>
      </c>
      <c r="G58">
        <v>7</v>
      </c>
      <c r="H58" s="46">
        <f t="shared" si="10"/>
        <v>8.5773802230118865E-2</v>
      </c>
      <c r="J58" t="str">
        <f t="shared" si="6"/>
        <v>COMERCIO ATACADISTA DE MERCADORIAS EM GERAL, COM PREDOMINANCIA DE INSUMOS AGROPECUARIOS</v>
      </c>
      <c r="K58" t="s">
        <v>1620</v>
      </c>
      <c r="L58">
        <v>2</v>
      </c>
      <c r="M58" s="46">
        <f t="shared" si="7"/>
        <v>7.183908045977011E-2</v>
      </c>
      <c r="N58" t="str">
        <f t="shared" si="8"/>
        <v>ATIVIDADES DE ASSISTENCIA SOCIAL PRESTADAS EM RESIDENCIAS COLETIVAS E PARTICULARES</v>
      </c>
      <c r="O58" t="s">
        <v>2321</v>
      </c>
      <c r="P58">
        <v>4</v>
      </c>
      <c r="Q58" s="46">
        <f t="shared" si="9"/>
        <v>7.4404761904761904E-2</v>
      </c>
    </row>
    <row r="59" spans="1:17" x14ac:dyDescent="0.25">
      <c r="A59" t="str">
        <f t="shared" si="11"/>
        <v xml:space="preserve">ATIVIDADES DE ASSISTENCIA A IDOSOS, DEFICIENTES FISICOS, IMUNODEPRIMIDOS E CONVALESCENTES PRESTADAS </v>
      </c>
      <c r="B59" t="s">
        <v>2318</v>
      </c>
      <c r="C59">
        <v>0</v>
      </c>
      <c r="D59">
        <v>0</v>
      </c>
      <c r="E59">
        <v>1</v>
      </c>
      <c r="F59">
        <v>6</v>
      </c>
      <c r="G59">
        <v>7</v>
      </c>
      <c r="H59" s="46">
        <f t="shared" si="10"/>
        <v>8.5773802230118865E-2</v>
      </c>
      <c r="J59" t="str">
        <f t="shared" si="6"/>
        <v>COMERCIO VAREJISTA DE MERCADORIAS EM GERAL, COM PREDOMINANCIA DE PRODUTOS ALIMENTICIOS - HIPERMERCAD</v>
      </c>
      <c r="K59" t="s">
        <v>1622</v>
      </c>
      <c r="L59">
        <v>2</v>
      </c>
      <c r="M59" s="46">
        <f t="shared" si="7"/>
        <v>7.183908045977011E-2</v>
      </c>
      <c r="N59" t="str">
        <f t="shared" si="8"/>
        <v>ABATE DE AVES E OUTROS PEQUENOS ANIMAIS E PREPARACAO DE PRODUTOS DE CARNE</v>
      </c>
      <c r="O59" t="s">
        <v>1099</v>
      </c>
      <c r="P59">
        <v>3</v>
      </c>
      <c r="Q59" s="46">
        <f t="shared" si="9"/>
        <v>5.5803571428571432E-2</v>
      </c>
    </row>
    <row r="60" spans="1:17" x14ac:dyDescent="0.25">
      <c r="A60" t="str">
        <f t="shared" si="11"/>
        <v>PLANOS DE SAUDE</v>
      </c>
      <c r="B60" t="s">
        <v>2176</v>
      </c>
      <c r="C60">
        <v>0</v>
      </c>
      <c r="D60">
        <v>0</v>
      </c>
      <c r="E60">
        <v>2</v>
      </c>
      <c r="F60">
        <v>4</v>
      </c>
      <c r="G60">
        <v>6</v>
      </c>
      <c r="H60" s="46">
        <f t="shared" si="10"/>
        <v>7.3520401911530447E-2</v>
      </c>
      <c r="J60" t="str">
        <f t="shared" si="6"/>
        <v>COMERCIO VAREJISTA DE PRODUTOS ALIMENTICIOS EM GERAL OU ESPECIALIZADO EM PRODUTOS ALIMENTICIOS NAO E</v>
      </c>
      <c r="K60" t="s">
        <v>1628</v>
      </c>
      <c r="L60">
        <v>2</v>
      </c>
      <c r="M60" s="46">
        <f t="shared" si="7"/>
        <v>7.183908045977011E-2</v>
      </c>
      <c r="N60" t="str">
        <f t="shared" si="8"/>
        <v>COMERCIO ATACADISTA DE PRODUTOS ALIMENTICIOS EM GERAL</v>
      </c>
      <c r="O60" t="s">
        <v>1590</v>
      </c>
      <c r="P60">
        <v>3</v>
      </c>
      <c r="Q60" s="46">
        <f t="shared" si="9"/>
        <v>5.5803571428571432E-2</v>
      </c>
    </row>
    <row r="61" spans="1:17" x14ac:dyDescent="0.25">
      <c r="A61" t="str">
        <f t="shared" si="11"/>
        <v>LIMPEZA EM PREDIOS E EM DOMICILIOS</v>
      </c>
      <c r="B61" t="s">
        <v>2282</v>
      </c>
      <c r="C61">
        <v>0</v>
      </c>
      <c r="D61">
        <v>0</v>
      </c>
      <c r="E61">
        <v>1</v>
      </c>
      <c r="F61">
        <v>4</v>
      </c>
      <c r="G61">
        <v>5</v>
      </c>
      <c r="H61" s="46">
        <f t="shared" si="10"/>
        <v>6.1267001592942044E-2</v>
      </c>
      <c r="J61" t="str">
        <f t="shared" si="6"/>
        <v>COMERCIO AMBULANTE E OUTROS TIPOS DE COMERCIO VAREJISTA</v>
      </c>
      <c r="K61" t="s">
        <v>1653</v>
      </c>
      <c r="L61">
        <v>2</v>
      </c>
      <c r="M61" s="46">
        <f t="shared" si="7"/>
        <v>7.183908045977011E-2</v>
      </c>
      <c r="N61" t="str">
        <f t="shared" si="8"/>
        <v>REGULACAO DAS ATIVIDADES DE SAUDE, EDUCACAO, SERVICOS CULTURAIS E OUTROS SERVICOS SOCIAIS</v>
      </c>
      <c r="O61" t="s">
        <v>2293</v>
      </c>
      <c r="P61">
        <v>3</v>
      </c>
      <c r="Q61" s="46">
        <f t="shared" si="9"/>
        <v>5.5803571428571432E-2</v>
      </c>
    </row>
    <row r="62" spans="1:17" x14ac:dyDescent="0.25">
      <c r="A62" t="str">
        <f t="shared" si="11"/>
        <v>CAIXAS ECONOMICAS</v>
      </c>
      <c r="B62" t="s">
        <v>2150</v>
      </c>
      <c r="C62">
        <v>0</v>
      </c>
      <c r="D62">
        <v>0</v>
      </c>
      <c r="E62">
        <v>2</v>
      </c>
      <c r="F62">
        <v>2</v>
      </c>
      <c r="G62">
        <v>4</v>
      </c>
      <c r="H62" s="46">
        <f t="shared" si="10"/>
        <v>4.9013601274353634E-2</v>
      </c>
      <c r="J62" t="str">
        <f t="shared" si="6"/>
        <v>TRANSPORTE RODOVIARIO COLETIVO DE PASSAGEIROS, COM ITINERARIO FIXO, MUNICIPAL E EM REGIAO METROPOLIT</v>
      </c>
      <c r="K62" t="s">
        <v>1656</v>
      </c>
      <c r="L62">
        <v>2</v>
      </c>
      <c r="M62" s="46">
        <f t="shared" si="7"/>
        <v>7.183908045977011E-2</v>
      </c>
      <c r="N62" t="str">
        <f t="shared" si="8"/>
        <v>ATIVIDADES DE SERVICOS DE COMPLEMENTACAO DIAGNOSTICA OU TERAPEUTICA</v>
      </c>
      <c r="O62" t="s">
        <v>2300</v>
      </c>
      <c r="P62">
        <v>3</v>
      </c>
      <c r="Q62" s="46">
        <f t="shared" si="9"/>
        <v>5.5803571428571432E-2</v>
      </c>
    </row>
    <row r="63" spans="1:17" x14ac:dyDescent="0.25">
      <c r="A63" t="str">
        <f t="shared" si="11"/>
        <v>SERVICOS MOVEIS DE ATENDIMENTO A URGENCIAS</v>
      </c>
      <c r="B63" t="s">
        <v>2311</v>
      </c>
      <c r="C63">
        <v>0</v>
      </c>
      <c r="D63">
        <v>0</v>
      </c>
      <c r="E63">
        <v>2</v>
      </c>
      <c r="F63">
        <v>2</v>
      </c>
      <c r="G63">
        <v>4</v>
      </c>
      <c r="H63" s="46">
        <f t="shared" si="10"/>
        <v>4.9013601274353634E-2</v>
      </c>
      <c r="J63" t="str">
        <f t="shared" si="6"/>
        <v>COMERCIO ATACADISTA DE OUTROS PRODUTOS ALIMENTICIOS, NAO ESPECIFICADOS ANTERIORMENTE</v>
      </c>
      <c r="K63" t="s">
        <v>2028</v>
      </c>
      <c r="L63">
        <v>2</v>
      </c>
      <c r="M63" s="46">
        <f t="shared" si="7"/>
        <v>7.183908045977011E-2</v>
      </c>
      <c r="N63" t="str">
        <f t="shared" si="8"/>
        <v>OUTRAS ATIVIDADES RELACIONADAS COM A ATENCAO A SAUDE</v>
      </c>
      <c r="O63" t="s">
        <v>2302</v>
      </c>
      <c r="P63">
        <v>3</v>
      </c>
      <c r="Q63" s="46">
        <f t="shared" si="9"/>
        <v>5.5803571428571432E-2</v>
      </c>
    </row>
    <row r="64" spans="1:17" x14ac:dyDescent="0.25">
      <c r="A64" t="str">
        <f t="shared" si="11"/>
        <v>ATIVIDADES DE ASSISTENCIA SOCIAL PRESTADAS EM RESIDENCIAS COLETIVAS E PARTICULARES</v>
      </c>
      <c r="B64" t="s">
        <v>2321</v>
      </c>
      <c r="C64">
        <v>0</v>
      </c>
      <c r="D64">
        <v>0</v>
      </c>
      <c r="E64">
        <v>0</v>
      </c>
      <c r="F64">
        <v>4</v>
      </c>
      <c r="G64">
        <v>4</v>
      </c>
      <c r="H64" s="46">
        <f t="shared" si="10"/>
        <v>4.9013601274353634E-2</v>
      </c>
      <c r="J64" t="str">
        <f t="shared" si="6"/>
        <v xml:space="preserve">COMERCIO VAREJISTA DE OUTROS PRODUTOS ALIMENTICIOS NAO ESPECIFICADOS ANTERIORMENTE E DE PRODUTOS DO </v>
      </c>
      <c r="K64" t="s">
        <v>2038</v>
      </c>
      <c r="L64">
        <v>2</v>
      </c>
      <c r="M64" s="46">
        <f t="shared" si="7"/>
        <v>7.183908045977011E-2</v>
      </c>
      <c r="N64" t="str">
        <f t="shared" si="8"/>
        <v>OUTRAS ATIVIDADES ASSOCIATIVAS, NAO ESPECIFICADAS ANTERIORMENTE</v>
      </c>
      <c r="O64" t="s">
        <v>2334</v>
      </c>
      <c r="P64">
        <v>3</v>
      </c>
      <c r="Q64" s="46">
        <f t="shared" si="9"/>
        <v>5.5803571428571432E-2</v>
      </c>
    </row>
    <row r="65" spans="1:17" x14ac:dyDescent="0.25">
      <c r="A65" t="str">
        <f t="shared" si="11"/>
        <v>ABATE DE AVES E OUTROS PEQUENOS ANIMAIS E PREPARACAO DE PRODUTOS DE CARNE</v>
      </c>
      <c r="B65" t="s">
        <v>1099</v>
      </c>
      <c r="C65">
        <v>0</v>
      </c>
      <c r="D65">
        <v>0</v>
      </c>
      <c r="E65">
        <v>0</v>
      </c>
      <c r="F65">
        <v>3</v>
      </c>
      <c r="G65">
        <v>3</v>
      </c>
      <c r="H65" s="46">
        <f t="shared" si="10"/>
        <v>3.6760200955765224E-2</v>
      </c>
      <c r="J65" t="str">
        <f t="shared" si="6"/>
        <v>CAIXAS ECONOMICAS</v>
      </c>
      <c r="K65" t="s">
        <v>2150</v>
      </c>
      <c r="L65">
        <v>2</v>
      </c>
      <c r="M65" s="46">
        <f t="shared" si="7"/>
        <v>7.183908045977011E-2</v>
      </c>
      <c r="N65" t="str">
        <f t="shared" si="8"/>
        <v>COMERCIO VAREJISTA DE CALCADOS, ARTIGOS DE COURO E VIAGEM</v>
      </c>
      <c r="O65" t="s">
        <v>2043</v>
      </c>
      <c r="P65">
        <v>2</v>
      </c>
      <c r="Q65" s="46">
        <f t="shared" si="9"/>
        <v>3.7202380952380952E-2</v>
      </c>
    </row>
    <row r="66" spans="1:17" x14ac:dyDescent="0.25">
      <c r="A66" t="str">
        <f t="shared" si="11"/>
        <v>COMERCIO VAREJISTA DE PRODUTOS ALIMENTICIOS EM GERAL OU ESPECIALIZADO EM PRODUTOS ALIMENTICIOS NAO E</v>
      </c>
      <c r="B66" t="s">
        <v>1628</v>
      </c>
      <c r="C66">
        <v>0</v>
      </c>
      <c r="D66">
        <v>0</v>
      </c>
      <c r="E66">
        <v>2</v>
      </c>
      <c r="F66">
        <v>1</v>
      </c>
      <c r="G66">
        <v>3</v>
      </c>
      <c r="H66" s="46">
        <f t="shared" si="10"/>
        <v>3.6760200955765224E-2</v>
      </c>
      <c r="J66" t="str">
        <f t="shared" si="6"/>
        <v>PLANOS DE SAUDE</v>
      </c>
      <c r="K66" t="s">
        <v>2176</v>
      </c>
      <c r="L66">
        <v>2</v>
      </c>
      <c r="M66" s="46">
        <f t="shared" si="7"/>
        <v>7.183908045977011E-2</v>
      </c>
      <c r="N66" t="str">
        <f t="shared" si="8"/>
        <v>RESTAURANTES E OUTROS ESTABELECIMENTOS DE SERVICOS DE ALIMENTACAO E BEBIDAS</v>
      </c>
      <c r="O66" t="s">
        <v>2071</v>
      </c>
      <c r="P66">
        <v>2</v>
      </c>
      <c r="Q66" s="46">
        <f t="shared" si="9"/>
        <v>3.7202380952380952E-2</v>
      </c>
    </row>
    <row r="67" spans="1:17" x14ac:dyDescent="0.25">
      <c r="A67" t="str">
        <f t="shared" si="11"/>
        <v xml:space="preserve">COMERCIO VAREJISTA DE OUTROS PRODUTOS ALIMENTICIOS NAO ESPECIFICADOS ANTERIORMENTE E DE PRODUTOS DO </v>
      </c>
      <c r="B67" t="s">
        <v>2038</v>
      </c>
      <c r="C67">
        <v>0</v>
      </c>
      <c r="D67">
        <v>0</v>
      </c>
      <c r="E67">
        <v>2</v>
      </c>
      <c r="F67">
        <v>1</v>
      </c>
      <c r="G67">
        <v>3</v>
      </c>
      <c r="H67" s="46">
        <f t="shared" si="10"/>
        <v>3.6760200955765224E-2</v>
      </c>
      <c r="J67" t="str">
        <f t="shared" si="6"/>
        <v>SEDES DE EMPRESAS E UNIDADES ADMINISTRATIVAS LOCAIS</v>
      </c>
      <c r="K67" t="s">
        <v>2226</v>
      </c>
      <c r="L67">
        <v>2</v>
      </c>
      <c r="M67" s="46">
        <f t="shared" si="7"/>
        <v>7.183908045977011E-2</v>
      </c>
      <c r="N67" t="str">
        <f t="shared" si="8"/>
        <v>CAIXAS ECONOMICAS</v>
      </c>
      <c r="O67" t="s">
        <v>2150</v>
      </c>
      <c r="P67">
        <v>2</v>
      </c>
      <c r="Q67" s="46">
        <f t="shared" si="9"/>
        <v>3.7202380952380952E-2</v>
      </c>
    </row>
    <row r="68" spans="1:17" x14ac:dyDescent="0.25">
      <c r="A68" t="str">
        <f t="shared" si="11"/>
        <v>RESTAURANTES E OUTROS ESTABELECIMENTOS DE SERVICOS DE ALIMENTACAO E BEBIDAS</v>
      </c>
      <c r="B68" t="s">
        <v>2071</v>
      </c>
      <c r="C68">
        <v>0</v>
      </c>
      <c r="D68">
        <v>0</v>
      </c>
      <c r="E68">
        <v>1</v>
      </c>
      <c r="F68">
        <v>2</v>
      </c>
      <c r="G68">
        <v>3</v>
      </c>
      <c r="H68" s="46">
        <f t="shared" si="10"/>
        <v>3.6760200955765224E-2</v>
      </c>
      <c r="J68" t="str">
        <f t="shared" si="6"/>
        <v>SERVICOS MOVEIS DE ATENDIMENTO A URGENCIAS</v>
      </c>
      <c r="K68" t="s">
        <v>2311</v>
      </c>
      <c r="L68">
        <v>2</v>
      </c>
      <c r="M68" s="46">
        <f t="shared" si="7"/>
        <v>7.183908045977011E-2</v>
      </c>
      <c r="N68" t="str">
        <f t="shared" si="8"/>
        <v>ATIVIDADES AUXILIARES DOS SEGUROS, DA PREVIDENCIA COMPLEMENTAR E DOS PLANOS DE SAUDE NAO ESPECIFICAD</v>
      </c>
      <c r="O68" t="s">
        <v>2175</v>
      </c>
      <c r="P68">
        <v>2</v>
      </c>
      <c r="Q68" s="46">
        <f t="shared" si="9"/>
        <v>3.7202380952380952E-2</v>
      </c>
    </row>
    <row r="69" spans="1:17" x14ac:dyDescent="0.25">
      <c r="A69" t="str">
        <f t="shared" si="11"/>
        <v>REGULACAO DAS ATIVIDADES DE SAUDE, EDUCACAO, SERVICOS CULTURAIS E OUTROS SERVICOS SOCIAIS</v>
      </c>
      <c r="B69" t="s">
        <v>2293</v>
      </c>
      <c r="C69">
        <v>0</v>
      </c>
      <c r="D69">
        <v>0</v>
      </c>
      <c r="E69">
        <v>0</v>
      </c>
      <c r="F69">
        <v>3</v>
      </c>
      <c r="G69">
        <v>3</v>
      </c>
      <c r="H69" s="46">
        <f t="shared" si="10"/>
        <v>3.6760200955765224E-2</v>
      </c>
      <c r="J69" t="str">
        <f t="shared" si="6"/>
        <v>ATIVIDADES DE PROFISSIONAIS DA AREA DE SAUDE, EXCETO MEDICOS E ODONTOLOGOS</v>
      </c>
      <c r="K69" t="s">
        <v>2315</v>
      </c>
      <c r="L69">
        <v>2</v>
      </c>
      <c r="M69" s="46">
        <f t="shared" si="7"/>
        <v>7.183908045977011E-2</v>
      </c>
      <c r="N69" t="str">
        <f t="shared" si="8"/>
        <v>JUSTICA</v>
      </c>
      <c r="O69" t="s">
        <v>2246</v>
      </c>
      <c r="P69">
        <v>2</v>
      </c>
      <c r="Q69" s="46">
        <f t="shared" si="9"/>
        <v>3.7202380952380952E-2</v>
      </c>
    </row>
    <row r="70" spans="1:17" x14ac:dyDescent="0.25">
      <c r="A70" t="str">
        <f t="shared" si="11"/>
        <v>ATIVIDADES DE SERVICOS DE COMPLEMENTACAO DIAGNOSTICA OU TERAPEUTICA</v>
      </c>
      <c r="B70" t="s">
        <v>2300</v>
      </c>
      <c r="C70">
        <v>0</v>
      </c>
      <c r="D70">
        <v>0</v>
      </c>
      <c r="E70">
        <v>0</v>
      </c>
      <c r="F70">
        <v>3</v>
      </c>
      <c r="G70">
        <v>3</v>
      </c>
      <c r="H70" s="46">
        <f t="shared" si="10"/>
        <v>3.6760200955765224E-2</v>
      </c>
      <c r="J70" t="str">
        <f t="shared" si="6"/>
        <v>ATIVIDADES DE ATENCAO A SAUDE HUMANA NAO ESPECIFICADAS ANTERIORMENTE</v>
      </c>
      <c r="K70" t="s">
        <v>2317</v>
      </c>
      <c r="L70">
        <v>2</v>
      </c>
      <c r="M70" s="46">
        <f t="shared" si="7"/>
        <v>7.183908045977011E-2</v>
      </c>
      <c r="N70" t="str">
        <f t="shared" si="8"/>
        <v>SEGURANCA E ORDEM PUBLICA</v>
      </c>
      <c r="O70" t="s">
        <v>2247</v>
      </c>
      <c r="P70">
        <v>2</v>
      </c>
      <c r="Q70" s="46">
        <f t="shared" si="9"/>
        <v>3.7202380952380952E-2</v>
      </c>
    </row>
    <row r="71" spans="1:17" x14ac:dyDescent="0.25">
      <c r="A71" t="str">
        <f t="shared" si="11"/>
        <v>OUTRAS ATIVIDADES RELACIONADAS COM A ATENCAO A SAUDE</v>
      </c>
      <c r="B71" t="s">
        <v>2302</v>
      </c>
      <c r="C71">
        <v>0</v>
      </c>
      <c r="D71">
        <v>0</v>
      </c>
      <c r="E71">
        <v>0</v>
      </c>
      <c r="F71">
        <v>3</v>
      </c>
      <c r="G71">
        <v>3</v>
      </c>
      <c r="H71" s="46">
        <f t="shared" si="10"/>
        <v>3.6760200955765224E-2</v>
      </c>
      <c r="J71" t="str">
        <f t="shared" si="6"/>
        <v>CRIACAO DE AVES</v>
      </c>
      <c r="K71" t="s">
        <v>1012</v>
      </c>
      <c r="L71">
        <v>1</v>
      </c>
      <c r="M71" s="46">
        <f t="shared" si="7"/>
        <v>3.5919540229885055E-2</v>
      </c>
      <c r="N71" t="str">
        <f t="shared" si="8"/>
        <v>ATIVIDADES DE APOIO A EDUCACAO</v>
      </c>
      <c r="O71" t="s">
        <v>2306</v>
      </c>
      <c r="P71">
        <v>2</v>
      </c>
      <c r="Q71" s="46">
        <f t="shared" si="9"/>
        <v>3.7202380952380952E-2</v>
      </c>
    </row>
    <row r="72" spans="1:17" x14ac:dyDescent="0.25">
      <c r="A72" t="str">
        <f t="shared" si="11"/>
        <v>ATIVIDADES DE APOIO A EDUCACAO</v>
      </c>
      <c r="B72" t="s">
        <v>2306</v>
      </c>
      <c r="C72">
        <v>0</v>
      </c>
      <c r="D72">
        <v>0</v>
      </c>
      <c r="E72">
        <v>1</v>
      </c>
      <c r="F72">
        <v>2</v>
      </c>
      <c r="G72">
        <v>3</v>
      </c>
      <c r="H72" s="46">
        <f t="shared" si="10"/>
        <v>3.6760200955765224E-2</v>
      </c>
      <c r="J72" t="str">
        <f t="shared" si="6"/>
        <v>ATIVIDADES DE APOIO A EXTRACAO DE PETROLEO E GAS NATURAL</v>
      </c>
      <c r="K72" t="s">
        <v>1040</v>
      </c>
      <c r="L72">
        <v>1</v>
      </c>
      <c r="M72" s="46">
        <f t="shared" si="7"/>
        <v>3.5919540229885055E-2</v>
      </c>
      <c r="N72" t="str">
        <f t="shared" si="8"/>
        <v>SERVICOS MOVEIS DE ATENDIMENTO A URGENCIAS</v>
      </c>
      <c r="O72" t="s">
        <v>2311</v>
      </c>
      <c r="P72">
        <v>2</v>
      </c>
      <c r="Q72" s="46">
        <f t="shared" si="9"/>
        <v>3.7202380952380952E-2</v>
      </c>
    </row>
    <row r="73" spans="1:17" x14ac:dyDescent="0.25">
      <c r="A73" t="str">
        <f t="shared" si="11"/>
        <v>OUTRAS ATIVIDADES ASSOCIATIVAS, NAO ESPECIFICADAS ANTERIORMENTE</v>
      </c>
      <c r="B73" t="s">
        <v>2334</v>
      </c>
      <c r="C73">
        <v>0</v>
      </c>
      <c r="D73">
        <v>0</v>
      </c>
      <c r="E73">
        <v>0</v>
      </c>
      <c r="F73">
        <v>3</v>
      </c>
      <c r="G73">
        <v>3</v>
      </c>
      <c r="H73" s="46">
        <f t="shared" si="10"/>
        <v>3.6760200955765224E-2</v>
      </c>
      <c r="J73" t="str">
        <f t="shared" si="6"/>
        <v>FABRICACAO DE ALIMENTOS E PRATOS PRONTOS</v>
      </c>
      <c r="K73" t="s">
        <v>1065</v>
      </c>
      <c r="L73">
        <v>1</v>
      </c>
      <c r="M73" s="46">
        <f t="shared" si="7"/>
        <v>3.5919540229885055E-2</v>
      </c>
      <c r="N73" t="str">
        <f t="shared" si="8"/>
        <v>ATIVIDADES DE FORNECIMENTO DE INFRA-ESTRUTURA DE APOIO E ASSISTENCIA A PACIENTE NO DOMICILIO</v>
      </c>
      <c r="O73" t="s">
        <v>2319</v>
      </c>
      <c r="P73">
        <v>2</v>
      </c>
      <c r="Q73" s="46">
        <f t="shared" si="9"/>
        <v>3.7202380952380952E-2</v>
      </c>
    </row>
    <row r="74" spans="1:17" x14ac:dyDescent="0.25">
      <c r="A74" t="str">
        <f t="shared" si="11"/>
        <v>FABRICACAO DE PNEUMATICOS E DE CAMARAS-DE-AR</v>
      </c>
      <c r="B74" t="s">
        <v>1286</v>
      </c>
      <c r="C74">
        <v>0</v>
      </c>
      <c r="D74">
        <v>0</v>
      </c>
      <c r="E74">
        <v>2</v>
      </c>
      <c r="F74">
        <v>0</v>
      </c>
      <c r="G74">
        <v>2</v>
      </c>
      <c r="H74" s="46">
        <f t="shared" si="10"/>
        <v>2.4506800637176817E-2</v>
      </c>
      <c r="J74" t="str">
        <f t="shared" si="6"/>
        <v>MOAGEM DE TRIGO E FABRICACAO DE DERIVADOS</v>
      </c>
      <c r="K74" t="s">
        <v>1117</v>
      </c>
      <c r="L74">
        <v>1</v>
      </c>
      <c r="M74" s="46">
        <f t="shared" si="7"/>
        <v>3.5919540229885055E-2</v>
      </c>
      <c r="N74" t="str">
        <f t="shared" si="8"/>
        <v>ATIVIDADES DE ASSOCIACOES DE DEFESA DE DIREITOS SOCIAIS</v>
      </c>
      <c r="O74" t="s">
        <v>2363</v>
      </c>
      <c r="P74">
        <v>2</v>
      </c>
      <c r="Q74" s="46">
        <f t="shared" si="9"/>
        <v>3.7202380952380952E-2</v>
      </c>
    </row>
    <row r="75" spans="1:17" x14ac:dyDescent="0.25">
      <c r="A75" t="str">
        <f t="shared" si="11"/>
        <v>COMERCIO ATACADISTA DE MERCADORIAS EM GERAL, COM PREDOMINANCIA DE INSUMOS AGROPECUARIOS</v>
      </c>
      <c r="B75" t="s">
        <v>1620</v>
      </c>
      <c r="C75">
        <v>0</v>
      </c>
      <c r="D75">
        <v>0</v>
      </c>
      <c r="E75">
        <v>2</v>
      </c>
      <c r="F75">
        <v>0</v>
      </c>
      <c r="G75">
        <v>2</v>
      </c>
      <c r="H75" s="46">
        <f t="shared" si="10"/>
        <v>2.4506800637176817E-2</v>
      </c>
      <c r="J75" t="str">
        <f t="shared" si="6"/>
        <v>FABRICACAO DE CHAPAS E DE EMBALAGENS DE PAPELAO ONDULADO</v>
      </c>
      <c r="K75" t="s">
        <v>1155</v>
      </c>
      <c r="L75">
        <v>1</v>
      </c>
      <c r="M75" s="46">
        <f t="shared" si="7"/>
        <v>3.5919540229885055E-2</v>
      </c>
      <c r="N75" t="str">
        <f t="shared" si="8"/>
        <v>USINAS DE ACUCAR</v>
      </c>
      <c r="O75" t="s">
        <v>1123</v>
      </c>
      <c r="P75">
        <v>1</v>
      </c>
      <c r="Q75" s="46">
        <f t="shared" si="9"/>
        <v>1.8601190476190476E-2</v>
      </c>
    </row>
    <row r="76" spans="1:17" x14ac:dyDescent="0.25">
      <c r="A76" t="str">
        <f t="shared" si="11"/>
        <v>COMERCIO VAREJISTA DE MERCADORIAS EM GERAL, COM PREDOMINANCIA DE PRODUTOS ALIMENTICIOS - HIPERMERCAD</v>
      </c>
      <c r="B76" t="s">
        <v>1622</v>
      </c>
      <c r="C76">
        <v>0</v>
      </c>
      <c r="D76">
        <v>0</v>
      </c>
      <c r="E76">
        <v>2</v>
      </c>
      <c r="F76">
        <v>0</v>
      </c>
      <c r="G76">
        <v>2</v>
      </c>
      <c r="H76" s="46">
        <f t="shared" si="10"/>
        <v>2.4506800637176817E-2</v>
      </c>
      <c r="J76" t="str">
        <f t="shared" si="6"/>
        <v>SERVICOS DE PRE-IMPRESSAO</v>
      </c>
      <c r="K76" t="s">
        <v>1177</v>
      </c>
      <c r="L76">
        <v>1</v>
      </c>
      <c r="M76" s="46">
        <f t="shared" si="7"/>
        <v>3.5919540229885055E-2</v>
      </c>
      <c r="N76" t="str">
        <f t="shared" si="8"/>
        <v>FABRICACAO DE CALCADOS DE OUTROS MATERIAIS</v>
      </c>
      <c r="O76" t="s">
        <v>1191</v>
      </c>
      <c r="P76">
        <v>1</v>
      </c>
      <c r="Q76" s="46">
        <f t="shared" si="9"/>
        <v>1.8601190476190476E-2</v>
      </c>
    </row>
    <row r="77" spans="1:17" x14ac:dyDescent="0.25">
      <c r="A77" t="str">
        <f t="shared" si="11"/>
        <v>COMERCIO VAREJISTA DE ARTIGOS MEDICOS E ORTOPEDICOS</v>
      </c>
      <c r="B77" t="s">
        <v>1647</v>
      </c>
      <c r="C77">
        <v>0</v>
      </c>
      <c r="D77">
        <v>0</v>
      </c>
      <c r="E77">
        <v>1</v>
      </c>
      <c r="F77">
        <v>1</v>
      </c>
      <c r="G77">
        <v>2</v>
      </c>
      <c r="H77" s="46">
        <f t="shared" si="10"/>
        <v>2.4506800637176817E-2</v>
      </c>
      <c r="J77" t="str">
        <f t="shared" si="6"/>
        <v>FABRICACAO DE CALCADOS DE COURO</v>
      </c>
      <c r="K77" t="s">
        <v>1186</v>
      </c>
      <c r="L77">
        <v>1</v>
      </c>
      <c r="M77" s="46">
        <f t="shared" si="7"/>
        <v>3.5919540229885055E-2</v>
      </c>
      <c r="N77" t="str">
        <f t="shared" si="8"/>
        <v>CONSTRUCAO DE EDIFICIOS</v>
      </c>
      <c r="O77" t="s">
        <v>1539</v>
      </c>
      <c r="P77">
        <v>1</v>
      </c>
      <c r="Q77" s="46">
        <f t="shared" si="9"/>
        <v>1.8601190476190476E-2</v>
      </c>
    </row>
    <row r="78" spans="1:17" x14ac:dyDescent="0.25">
      <c r="A78" t="str">
        <f t="shared" si="11"/>
        <v>COMERCIO AMBULANTE E OUTROS TIPOS DE COMERCIO VAREJISTA</v>
      </c>
      <c r="B78" t="s">
        <v>1653</v>
      </c>
      <c r="C78">
        <v>0</v>
      </c>
      <c r="D78">
        <v>0</v>
      </c>
      <c r="E78">
        <v>2</v>
      </c>
      <c r="F78">
        <v>0</v>
      </c>
      <c r="G78">
        <v>2</v>
      </c>
      <c r="H78" s="46">
        <f t="shared" si="10"/>
        <v>2.4506800637176817E-2</v>
      </c>
      <c r="J78" t="str">
        <f t="shared" si="6"/>
        <v>FABRICACAO DE SABOES E DETERGENTES SINTETICOS</v>
      </c>
      <c r="K78" t="s">
        <v>1204</v>
      </c>
      <c r="L78">
        <v>1</v>
      </c>
      <c r="M78" s="46">
        <f t="shared" si="7"/>
        <v>3.5919540229885055E-2</v>
      </c>
      <c r="N78" t="str">
        <f t="shared" si="8"/>
        <v>COMERCIO ATACADISTA DE PRODUTOS FARMACEUTICOS PARA USO HUMANO E VETERINARIO</v>
      </c>
      <c r="O78" t="s">
        <v>1594</v>
      </c>
      <c r="P78">
        <v>1</v>
      </c>
      <c r="Q78" s="46">
        <f t="shared" si="9"/>
        <v>1.8601190476190476E-2</v>
      </c>
    </row>
    <row r="79" spans="1:17" x14ac:dyDescent="0.25">
      <c r="A79" t="str">
        <f t="shared" si="11"/>
        <v>TRANSPORTE RODOVIARIO COLETIVO DE PASSAGEIROS, COM ITINERARIO FIXO, MUNICIPAL E EM REGIAO METROPOLIT</v>
      </c>
      <c r="B79" t="s">
        <v>1656</v>
      </c>
      <c r="C79">
        <v>0</v>
      </c>
      <c r="D79">
        <v>0</v>
      </c>
      <c r="E79">
        <v>2</v>
      </c>
      <c r="F79">
        <v>0</v>
      </c>
      <c r="G79">
        <v>2</v>
      </c>
      <c r="H79" s="46">
        <f t="shared" si="10"/>
        <v>2.4506800637176817E-2</v>
      </c>
      <c r="J79" t="str">
        <f t="shared" si="6"/>
        <v>FABRICACAO DE CHAPAS, FILMES, PAPEIS E OUTROS MATERIAIS E PRODUTOS QUIMICOS PARA FOTOGRAFIA</v>
      </c>
      <c r="K79" t="s">
        <v>1282</v>
      </c>
      <c r="L79">
        <v>1</v>
      </c>
      <c r="M79" s="46">
        <f t="shared" si="7"/>
        <v>3.5919540229885055E-2</v>
      </c>
      <c r="N79" t="str">
        <f t="shared" si="8"/>
        <v>COMERCIO ATACADISTA DE COMPONENTES ELETRONICOS E EQUIPAMENTOS DE TELEFONIA E COMUNICACAO</v>
      </c>
      <c r="O79" t="s">
        <v>1600</v>
      </c>
      <c r="P79">
        <v>1</v>
      </c>
      <c r="Q79" s="46">
        <f t="shared" si="9"/>
        <v>1.8601190476190476E-2</v>
      </c>
    </row>
    <row r="80" spans="1:17" x14ac:dyDescent="0.25">
      <c r="A80" t="str">
        <f t="shared" si="11"/>
        <v>COMERCIO ATACADISTA DE OUTROS PRODUTOS ALIMENTICIOS, NAO ESPECIFICADOS ANTERIORMENTE</v>
      </c>
      <c r="B80" t="s">
        <v>2028</v>
      </c>
      <c r="C80">
        <v>0</v>
      </c>
      <c r="D80">
        <v>0</v>
      </c>
      <c r="E80">
        <v>2</v>
      </c>
      <c r="F80">
        <v>0</v>
      </c>
      <c r="G80">
        <v>2</v>
      </c>
      <c r="H80" s="46">
        <f t="shared" si="10"/>
        <v>2.4506800637176817E-2</v>
      </c>
      <c r="J80" t="str">
        <f t="shared" si="6"/>
        <v>INCORPORACAO DE EMPREENDIMENTOS IMOBILIARIOS</v>
      </c>
      <c r="K80" t="s">
        <v>1538</v>
      </c>
      <c r="L80">
        <v>1</v>
      </c>
      <c r="M80" s="46">
        <f t="shared" si="7"/>
        <v>3.5919540229885055E-2</v>
      </c>
      <c r="N80" t="str">
        <f t="shared" si="8"/>
        <v>COMERCIO VAREJISTA DE PRODUTOS ALIMENTICIOS EM GERAL OU ESPECIALIZADO EM PRODUTOS ALIMENTICIOS NAO E</v>
      </c>
      <c r="O80" t="s">
        <v>1628</v>
      </c>
      <c r="P80">
        <v>1</v>
      </c>
      <c r="Q80" s="46">
        <f t="shared" si="9"/>
        <v>1.8601190476190476E-2</v>
      </c>
    </row>
    <row r="81" spans="1:17" x14ac:dyDescent="0.25">
      <c r="A81" t="str">
        <f t="shared" si="11"/>
        <v>COMERCIO VAREJISTA DE CALCADOS, ARTIGOS DE COURO E VIAGEM</v>
      </c>
      <c r="B81" t="s">
        <v>2043</v>
      </c>
      <c r="C81">
        <v>0</v>
      </c>
      <c r="D81">
        <v>0</v>
      </c>
      <c r="E81">
        <v>0</v>
      </c>
      <c r="F81">
        <v>2</v>
      </c>
      <c r="G81">
        <v>2</v>
      </c>
      <c r="H81" s="46">
        <f t="shared" si="10"/>
        <v>2.4506800637176817E-2</v>
      </c>
      <c r="J81" t="str">
        <f t="shared" si="6"/>
        <v>OBRAS PORTUARIAS, MARITIMAS E FLUVIAIS</v>
      </c>
      <c r="K81" t="s">
        <v>1546</v>
      </c>
      <c r="L81">
        <v>1</v>
      </c>
      <c r="M81" s="46">
        <f t="shared" si="7"/>
        <v>3.5919540229885055E-2</v>
      </c>
      <c r="N81" t="str">
        <f t="shared" si="8"/>
        <v>COMERCIO VAREJISTA DE FERRAGENS, MADEIRA E MATERIAIS DE CONSTRUCAO</v>
      </c>
      <c r="O81" t="s">
        <v>1634</v>
      </c>
      <c r="P81">
        <v>1</v>
      </c>
      <c r="Q81" s="46">
        <f t="shared" si="9"/>
        <v>1.8601190476190476E-2</v>
      </c>
    </row>
    <row r="82" spans="1:17" x14ac:dyDescent="0.25">
      <c r="A82" t="str">
        <f t="shared" si="11"/>
        <v>LANCHONETES E SIMILARES</v>
      </c>
      <c r="B82" t="s">
        <v>2066</v>
      </c>
      <c r="C82">
        <v>0</v>
      </c>
      <c r="D82">
        <v>0</v>
      </c>
      <c r="E82">
        <v>1</v>
      </c>
      <c r="F82">
        <v>1</v>
      </c>
      <c r="G82">
        <v>2</v>
      </c>
      <c r="H82" s="46">
        <f t="shared" si="10"/>
        <v>2.4506800637176817E-2</v>
      </c>
      <c r="J82" t="str">
        <f t="shared" si="6"/>
        <v>COMERCIO DE PECAS E ACESSORIOS PARA VEICULOS AUTOMOTORES</v>
      </c>
      <c r="K82" t="s">
        <v>1566</v>
      </c>
      <c r="L82">
        <v>1</v>
      </c>
      <c r="M82" s="46">
        <f t="shared" si="7"/>
        <v>3.5919540229885055E-2</v>
      </c>
      <c r="N82" t="str">
        <f t="shared" si="8"/>
        <v>COMERCIO VAREJISTA ESPECIALIZADO DE EQUIPAMENTOS DE TELEFONIA E COMUNICACAO</v>
      </c>
      <c r="O82" t="s">
        <v>1636</v>
      </c>
      <c r="P82">
        <v>1</v>
      </c>
      <c r="Q82" s="46">
        <f t="shared" si="9"/>
        <v>1.8601190476190476E-2</v>
      </c>
    </row>
    <row r="83" spans="1:17" x14ac:dyDescent="0.25">
      <c r="A83" t="str">
        <f t="shared" si="11"/>
        <v>BANCOS MULTIPLOS, COM CARTEIRA COMERCIAL</v>
      </c>
      <c r="B83" t="s">
        <v>2134</v>
      </c>
      <c r="C83">
        <v>0</v>
      </c>
      <c r="D83">
        <v>0</v>
      </c>
      <c r="E83">
        <v>1</v>
      </c>
      <c r="F83">
        <v>1</v>
      </c>
      <c r="G83">
        <v>2</v>
      </c>
      <c r="H83" s="46">
        <f t="shared" si="10"/>
        <v>2.4506800637176817E-2</v>
      </c>
      <c r="J83" t="str">
        <f t="shared" si="6"/>
        <v>OBRAS DE ACABAMENTO</v>
      </c>
      <c r="K83" t="s">
        <v>1575</v>
      </c>
      <c r="L83">
        <v>1</v>
      </c>
      <c r="M83" s="46">
        <f t="shared" si="7"/>
        <v>3.5919540229885055E-2</v>
      </c>
      <c r="N83" t="str">
        <f t="shared" si="8"/>
        <v>COMERCIO VAREJISTA DE COSMETICOS, PRODUTOS DE PERFUMARIA E DE HIGIENE PESSOAL</v>
      </c>
      <c r="O83" t="s">
        <v>1646</v>
      </c>
      <c r="P83">
        <v>1</v>
      </c>
      <c r="Q83" s="46">
        <f t="shared" si="9"/>
        <v>1.8601190476190476E-2</v>
      </c>
    </row>
    <row r="84" spans="1:17" x14ac:dyDescent="0.25">
      <c r="A84" t="str">
        <f t="shared" si="11"/>
        <v>ATIVIDADES AUXILIARES DOS SEGUROS, DA PREVIDENCIA COMPLEMENTAR E DOS PLANOS DE SAUDE NAO ESPECIFICAD</v>
      </c>
      <c r="B84" t="s">
        <v>2175</v>
      </c>
      <c r="C84">
        <v>0</v>
      </c>
      <c r="D84">
        <v>0</v>
      </c>
      <c r="E84">
        <v>0</v>
      </c>
      <c r="F84">
        <v>2</v>
      </c>
      <c r="G84">
        <v>2</v>
      </c>
      <c r="H84" s="46">
        <f t="shared" si="10"/>
        <v>2.4506800637176817E-2</v>
      </c>
      <c r="J84" t="str">
        <f t="shared" si="6"/>
        <v>COMERCIO ATACADISTA DE CARNES, PRODUTOS DA CARNE E PESCADO</v>
      </c>
      <c r="K84" t="s">
        <v>1588</v>
      </c>
      <c r="L84">
        <v>1</v>
      </c>
      <c r="M84" s="46">
        <f t="shared" si="7"/>
        <v>3.5919540229885055E-2</v>
      </c>
      <c r="N84" t="str">
        <f t="shared" si="8"/>
        <v>COMERCIO VAREJISTA DE ARTIGOS MEDICOS E ORTOPEDICOS</v>
      </c>
      <c r="O84" t="s">
        <v>1647</v>
      </c>
      <c r="P84">
        <v>1</v>
      </c>
      <c r="Q84" s="46">
        <f t="shared" si="9"/>
        <v>1.8601190476190476E-2</v>
      </c>
    </row>
    <row r="85" spans="1:17" x14ac:dyDescent="0.25">
      <c r="A85" t="str">
        <f t="shared" si="11"/>
        <v>SEDES DE EMPRESAS E UNIDADES ADMINISTRATIVAS LOCAIS</v>
      </c>
      <c r="B85" t="s">
        <v>2226</v>
      </c>
      <c r="C85">
        <v>0</v>
      </c>
      <c r="D85">
        <v>0</v>
      </c>
      <c r="E85">
        <v>2</v>
      </c>
      <c r="F85">
        <v>0</v>
      </c>
      <c r="G85">
        <v>2</v>
      </c>
      <c r="H85" s="46">
        <f t="shared" si="10"/>
        <v>2.4506800637176817E-2</v>
      </c>
      <c r="J85" t="str">
        <f t="shared" si="6"/>
        <v>COMERCIO ATACADISTA DE MAQUINAS E EQUIPAMENTOS PARA USO INDUSTRIAL, PARTES E PECAS</v>
      </c>
      <c r="K85" t="s">
        <v>1603</v>
      </c>
      <c r="L85">
        <v>1</v>
      </c>
      <c r="M85" s="46">
        <f t="shared" si="7"/>
        <v>3.5919540229885055E-2</v>
      </c>
      <c r="N85" t="str">
        <f t="shared" si="8"/>
        <v>COMERCIO VAREJISTA DE ARTIGOS DO VESTUARIO E ACESSORIOS</v>
      </c>
      <c r="O85" t="s">
        <v>1649</v>
      </c>
      <c r="P85">
        <v>1</v>
      </c>
      <c r="Q85" s="46">
        <f t="shared" si="9"/>
        <v>1.8601190476190476E-2</v>
      </c>
    </row>
    <row r="86" spans="1:17" x14ac:dyDescent="0.25">
      <c r="A86" t="str">
        <f t="shared" si="11"/>
        <v>JUSTICA</v>
      </c>
      <c r="B86" t="s">
        <v>2246</v>
      </c>
      <c r="C86">
        <v>0</v>
      </c>
      <c r="D86">
        <v>0</v>
      </c>
      <c r="E86">
        <v>0</v>
      </c>
      <c r="F86">
        <v>2</v>
      </c>
      <c r="G86">
        <v>2</v>
      </c>
      <c r="H86" s="46">
        <f t="shared" si="10"/>
        <v>2.4506800637176817E-2</v>
      </c>
      <c r="J86" t="str">
        <f t="shared" si="6"/>
        <v>COMERCIO ATACADISTA DE FERRAGENS E FERRAMENTAS</v>
      </c>
      <c r="K86" t="s">
        <v>1608</v>
      </c>
      <c r="L86">
        <v>1</v>
      </c>
      <c r="M86" s="46">
        <f t="shared" si="7"/>
        <v>3.5919540229885055E-2</v>
      </c>
      <c r="N86" t="str">
        <f t="shared" si="8"/>
        <v>TRENS TURISTICOS, TELEFERICOS E SIMILARES</v>
      </c>
      <c r="O86" t="s">
        <v>1662</v>
      </c>
      <c r="P86">
        <v>1</v>
      </c>
      <c r="Q86" s="46">
        <f t="shared" si="9"/>
        <v>1.8601190476190476E-2</v>
      </c>
    </row>
    <row r="87" spans="1:17" x14ac:dyDescent="0.25">
      <c r="A87" t="str">
        <f t="shared" si="11"/>
        <v>SERVICOS COMBINADOS DE ESCRITORIO E APOIO ADMINISTRATIVO</v>
      </c>
      <c r="B87" t="s">
        <v>2286</v>
      </c>
      <c r="C87">
        <v>0</v>
      </c>
      <c r="D87">
        <v>0</v>
      </c>
      <c r="E87">
        <v>1</v>
      </c>
      <c r="F87">
        <v>1</v>
      </c>
      <c r="G87">
        <v>2</v>
      </c>
      <c r="H87" s="46">
        <f t="shared" si="10"/>
        <v>2.4506800637176817E-2</v>
      </c>
      <c r="J87" t="str">
        <f t="shared" si="6"/>
        <v>COMERCIO VAREJISTA DE TINTAS E MATERIAIS PARA PINTURA</v>
      </c>
      <c r="K87" t="s">
        <v>1631</v>
      </c>
      <c r="L87">
        <v>1</v>
      </c>
      <c r="M87" s="46">
        <f t="shared" si="7"/>
        <v>3.5919540229885055E-2</v>
      </c>
      <c r="N87" t="str">
        <f t="shared" si="8"/>
        <v>REPRESENTANTES COMERCIAIS E AGENTES DO COMERCIO DE MERCADORIAS EM GERAL (NAO ESPECIALIZADOS)</v>
      </c>
      <c r="O87" t="s">
        <v>2017</v>
      </c>
      <c r="P87">
        <v>1</v>
      </c>
      <c r="Q87" s="46">
        <f t="shared" si="9"/>
        <v>1.8601190476190476E-2</v>
      </c>
    </row>
    <row r="88" spans="1:17" x14ac:dyDescent="0.25">
      <c r="A88" t="str">
        <f t="shared" si="11"/>
        <v>ATIVIDADES DE FORNECIMENTO DE INFRA-ESTRUTURA DE APOIO E ASSISTENCIA A PACIENTE NO DOMICILIO</v>
      </c>
      <c r="B88" t="s">
        <v>2319</v>
      </c>
      <c r="C88">
        <v>0</v>
      </c>
      <c r="D88">
        <v>0</v>
      </c>
      <c r="E88">
        <v>0</v>
      </c>
      <c r="F88">
        <v>2</v>
      </c>
      <c r="G88">
        <v>2</v>
      </c>
      <c r="H88" s="46">
        <f t="shared" si="10"/>
        <v>2.4506800637176817E-2</v>
      </c>
      <c r="J88" t="str">
        <f t="shared" si="6"/>
        <v>COMERCIO VAREJISTA ESPECIALIZADO DE EQUIPAMENTOS E SUPRIMENTOS DE INFORMATICA</v>
      </c>
      <c r="K88" t="s">
        <v>1635</v>
      </c>
      <c r="L88">
        <v>1</v>
      </c>
      <c r="M88" s="46">
        <f t="shared" si="7"/>
        <v>3.5919540229885055E-2</v>
      </c>
      <c r="N88" t="str">
        <f t="shared" si="8"/>
        <v>COMERCIO ATACADISTA DE CALCADOS</v>
      </c>
      <c r="O88" t="s">
        <v>2031</v>
      </c>
      <c r="P88">
        <v>1</v>
      </c>
      <c r="Q88" s="46">
        <f t="shared" si="9"/>
        <v>1.8601190476190476E-2</v>
      </c>
    </row>
    <row r="89" spans="1:17" x14ac:dyDescent="0.25">
      <c r="A89" t="str">
        <f t="shared" si="11"/>
        <v>ATIVIDADES DE ASSOCIACOES DE DEFESA DE DIREITOS SOCIAIS</v>
      </c>
      <c r="B89" t="s">
        <v>2363</v>
      </c>
      <c r="C89">
        <v>0</v>
      </c>
      <c r="D89">
        <v>0</v>
      </c>
      <c r="E89">
        <v>0</v>
      </c>
      <c r="F89">
        <v>2</v>
      </c>
      <c r="G89">
        <v>2</v>
      </c>
      <c r="H89" s="46">
        <f t="shared" si="10"/>
        <v>2.4506800637176817E-2</v>
      </c>
      <c r="J89" t="str">
        <f t="shared" si="6"/>
        <v>COMERCIO VAREJISTA DE ARTIGOS MEDICOS E ORTOPEDICOS</v>
      </c>
      <c r="K89" t="s">
        <v>1647</v>
      </c>
      <c r="L89">
        <v>1</v>
      </c>
      <c r="M89" s="46">
        <f t="shared" si="7"/>
        <v>3.5919540229885055E-2</v>
      </c>
      <c r="N89" t="str">
        <f t="shared" si="8"/>
        <v>COMERCIO ATACADISTA DE ELETRODOMESTICOS E OUTROS EQUIPAMENTOS DE USOS PESSOAL E DOMESTICO</v>
      </c>
      <c r="O89" t="s">
        <v>2032</v>
      </c>
      <c r="P89">
        <v>1</v>
      </c>
      <c r="Q89" s="46">
        <f t="shared" si="9"/>
        <v>1.8601190476190476E-2</v>
      </c>
    </row>
    <row r="90" spans="1:17" x14ac:dyDescent="0.25">
      <c r="A90" t="str">
        <f t="shared" si="11"/>
        <v>CRIACAO DE AVES</v>
      </c>
      <c r="B90" t="s">
        <v>1012</v>
      </c>
      <c r="C90">
        <v>0</v>
      </c>
      <c r="D90">
        <v>0</v>
      </c>
      <c r="E90">
        <v>1</v>
      </c>
      <c r="F90">
        <v>0</v>
      </c>
      <c r="G90">
        <v>1</v>
      </c>
      <c r="H90" s="46">
        <f t="shared" si="10"/>
        <v>1.2253400318588408E-2</v>
      </c>
      <c r="J90" t="str">
        <f t="shared" si="6"/>
        <v>TRANSPORTE RODOVIARIO DE TAXI</v>
      </c>
      <c r="K90" t="s">
        <v>1658</v>
      </c>
      <c r="L90">
        <v>1</v>
      </c>
      <c r="M90" s="46">
        <f t="shared" si="7"/>
        <v>3.5919540229885055E-2</v>
      </c>
      <c r="N90" t="str">
        <f t="shared" si="8"/>
        <v>COMERCIO VAREJISTA NAO ESPECIALIZADO, SEM PREDOMINANCIA DE PRODUTOS ALIMENTICIOS</v>
      </c>
      <c r="O90" t="s">
        <v>1701</v>
      </c>
      <c r="P90">
        <v>1</v>
      </c>
      <c r="Q90" s="46">
        <f t="shared" si="9"/>
        <v>1.8601190476190476E-2</v>
      </c>
    </row>
    <row r="91" spans="1:17" x14ac:dyDescent="0.25">
      <c r="A91" t="str">
        <f t="shared" si="11"/>
        <v>ATIVIDADES DE APOIO A EXTRACAO DE PETROLEO E GAS NATURAL</v>
      </c>
      <c r="B91" t="s">
        <v>1040</v>
      </c>
      <c r="C91">
        <v>0</v>
      </c>
      <c r="D91">
        <v>0</v>
      </c>
      <c r="E91">
        <v>1</v>
      </c>
      <c r="F91">
        <v>0</v>
      </c>
      <c r="G91">
        <v>1</v>
      </c>
      <c r="H91" s="46">
        <f t="shared" si="10"/>
        <v>1.2253400318588408E-2</v>
      </c>
      <c r="J91" t="str">
        <f t="shared" si="6"/>
        <v>TRANSPORTE RODOVIARIO DE CARGA</v>
      </c>
      <c r="K91" t="s">
        <v>1661</v>
      </c>
      <c r="L91">
        <v>1</v>
      </c>
      <c r="M91" s="46">
        <f t="shared" si="7"/>
        <v>3.5919540229885055E-2</v>
      </c>
      <c r="N91" t="str">
        <f t="shared" si="8"/>
        <v xml:space="preserve">COMERCIO VAREJISTA DE OUTROS PRODUTOS ALIMENTICIOS NAO ESPECIFICADOS ANTERIORMENTE E DE PRODUTOS DO </v>
      </c>
      <c r="O91" t="s">
        <v>2038</v>
      </c>
      <c r="P91">
        <v>1</v>
      </c>
      <c r="Q91" s="46">
        <f t="shared" si="9"/>
        <v>1.8601190476190476E-2</v>
      </c>
    </row>
    <row r="92" spans="1:17" x14ac:dyDescent="0.25">
      <c r="A92" t="str">
        <f t="shared" si="11"/>
        <v>FABRICACAO DE ALIMENTOS E PRATOS PRONTOS</v>
      </c>
      <c r="B92" t="s">
        <v>1065</v>
      </c>
      <c r="C92">
        <v>0</v>
      </c>
      <c r="D92">
        <v>0</v>
      </c>
      <c r="E92">
        <v>1</v>
      </c>
      <c r="F92">
        <v>0</v>
      </c>
      <c r="G92">
        <v>1</v>
      </c>
      <c r="H92" s="46">
        <f t="shared" si="10"/>
        <v>1.2253400318588408E-2</v>
      </c>
      <c r="J92" t="str">
        <f t="shared" si="6"/>
        <v>MANUTENCAO E REPARACAO DE VEICULOS AUTOMOTORES</v>
      </c>
      <c r="K92" t="s">
        <v>1664</v>
      </c>
      <c r="L92">
        <v>1</v>
      </c>
      <c r="M92" s="46">
        <f t="shared" si="7"/>
        <v>3.5919540229885055E-2</v>
      </c>
      <c r="N92" t="str">
        <f t="shared" si="8"/>
        <v>COMERCIO VAREJISTA DE PRODUTOS FARMACEUTICOS, ARTIGOS MEDICOS E ORTOPEDICOS, DE PERFUMARIA E COSMETI</v>
      </c>
      <c r="O92" t="s">
        <v>2045</v>
      </c>
      <c r="P92">
        <v>1</v>
      </c>
      <c r="Q92" s="46">
        <f t="shared" si="9"/>
        <v>1.8601190476190476E-2</v>
      </c>
    </row>
    <row r="93" spans="1:17" x14ac:dyDescent="0.25">
      <c r="A93" t="str">
        <f t="shared" si="11"/>
        <v>MOAGEM DE TRIGO E FABRICACAO DE DERIVADOS</v>
      </c>
      <c r="B93" t="s">
        <v>1117</v>
      </c>
      <c r="C93">
        <v>0</v>
      </c>
      <c r="D93">
        <v>0</v>
      </c>
      <c r="E93">
        <v>1</v>
      </c>
      <c r="F93">
        <v>0</v>
      </c>
      <c r="G93">
        <v>1</v>
      </c>
      <c r="H93" s="46">
        <f t="shared" si="10"/>
        <v>1.2253400318588408E-2</v>
      </c>
      <c r="J93" t="str">
        <f t="shared" si="6"/>
        <v>COMERCIO A VAREJO E POR ATACADO DE MOTOCICLETAS, PARTES, PECAS E ACESSORIOS</v>
      </c>
      <c r="K93" t="s">
        <v>1668</v>
      </c>
      <c r="L93">
        <v>1</v>
      </c>
      <c r="M93" s="46">
        <f t="shared" si="7"/>
        <v>3.5919540229885055E-2</v>
      </c>
      <c r="N93" t="str">
        <f t="shared" si="8"/>
        <v>HOTEIS E SIMILARES</v>
      </c>
      <c r="O93" t="s">
        <v>2062</v>
      </c>
      <c r="P93">
        <v>1</v>
      </c>
      <c r="Q93" s="46">
        <f t="shared" si="9"/>
        <v>1.8601190476190476E-2</v>
      </c>
    </row>
    <row r="94" spans="1:17" x14ac:dyDescent="0.25">
      <c r="A94" t="str">
        <f t="shared" si="11"/>
        <v>USINAS DE ACUCAR</v>
      </c>
      <c r="B94" t="s">
        <v>1123</v>
      </c>
      <c r="C94">
        <v>0</v>
      </c>
      <c r="D94">
        <v>0</v>
      </c>
      <c r="E94">
        <v>0</v>
      </c>
      <c r="F94">
        <v>1</v>
      </c>
      <c r="G94">
        <v>1</v>
      </c>
      <c r="H94" s="46">
        <f t="shared" si="10"/>
        <v>1.2253400318588408E-2</v>
      </c>
      <c r="J94" t="str">
        <f t="shared" si="6"/>
        <v>TRANSPORTE AEREO DE PASSAGEIROS NAO-REGULAR</v>
      </c>
      <c r="K94" t="s">
        <v>1676</v>
      </c>
      <c r="L94">
        <v>1</v>
      </c>
      <c r="M94" s="46">
        <f t="shared" si="7"/>
        <v>3.5919540229885055E-2</v>
      </c>
      <c r="N94" t="str">
        <f t="shared" si="8"/>
        <v>RESTAURANTES E ESTABELECIMENTOS DE BEBIDAS, COM SERVICO COMPLETO</v>
      </c>
      <c r="O94" t="s">
        <v>2065</v>
      </c>
      <c r="P94">
        <v>1</v>
      </c>
      <c r="Q94" s="46">
        <f t="shared" si="9"/>
        <v>1.8601190476190476E-2</v>
      </c>
    </row>
    <row r="95" spans="1:17" x14ac:dyDescent="0.25">
      <c r="A95" t="str">
        <f t="shared" si="11"/>
        <v>FABRICACAO DE CHAPAS E DE EMBALAGENS DE PAPELAO ONDULADO</v>
      </c>
      <c r="B95" t="s">
        <v>1155</v>
      </c>
      <c r="C95">
        <v>0</v>
      </c>
      <c r="D95">
        <v>0</v>
      </c>
      <c r="E95">
        <v>1</v>
      </c>
      <c r="F95">
        <v>0</v>
      </c>
      <c r="G95">
        <v>1</v>
      </c>
      <c r="H95" s="46">
        <f t="shared" si="10"/>
        <v>1.2253400318588408E-2</v>
      </c>
      <c r="J95" t="str">
        <f t="shared" si="6"/>
        <v>COMERCIO ATACADISTA DE BEBIDAS</v>
      </c>
      <c r="K95" t="s">
        <v>2026</v>
      </c>
      <c r="L95">
        <v>1</v>
      </c>
      <c r="M95" s="46">
        <f t="shared" si="7"/>
        <v>3.5919540229885055E-2</v>
      </c>
      <c r="N95" t="str">
        <f t="shared" si="8"/>
        <v>LANCHONETES E SIMILARES</v>
      </c>
      <c r="O95" t="s">
        <v>2066</v>
      </c>
      <c r="P95">
        <v>1</v>
      </c>
      <c r="Q95" s="46">
        <f t="shared" si="9"/>
        <v>1.8601190476190476E-2</v>
      </c>
    </row>
    <row r="96" spans="1:17" x14ac:dyDescent="0.25">
      <c r="A96" t="str">
        <f t="shared" si="11"/>
        <v>SERVICOS DE PRE-IMPRESSAO</v>
      </c>
      <c r="B96" t="s">
        <v>1177</v>
      </c>
      <c r="C96">
        <v>0</v>
      </c>
      <c r="D96">
        <v>0</v>
      </c>
      <c r="E96">
        <v>1</v>
      </c>
      <c r="F96">
        <v>0</v>
      </c>
      <c r="G96">
        <v>1</v>
      </c>
      <c r="H96" s="46">
        <f t="shared" si="10"/>
        <v>1.2253400318588408E-2</v>
      </c>
      <c r="J96" t="str">
        <f t="shared" si="6"/>
        <v>COMERCIO VAREJISTA DE MERCADORIAS EM GERAL, COM PREDOMINANCIA DE PRODUTOS ALIMENTICIOS INDUSTRIALIZA</v>
      </c>
      <c r="K96" t="s">
        <v>1700</v>
      </c>
      <c r="L96">
        <v>1</v>
      </c>
      <c r="M96" s="46">
        <f t="shared" si="7"/>
        <v>3.5919540229885055E-2</v>
      </c>
      <c r="N96" t="str">
        <f t="shared" si="8"/>
        <v>FORNECIMENTO DE COMIDA PREPARADA</v>
      </c>
      <c r="O96" t="s">
        <v>2068</v>
      </c>
      <c r="P96">
        <v>1</v>
      </c>
      <c r="Q96" s="46">
        <f t="shared" si="9"/>
        <v>1.8601190476190476E-2</v>
      </c>
    </row>
    <row r="97" spans="1:17" x14ac:dyDescent="0.25">
      <c r="A97" t="str">
        <f t="shared" si="11"/>
        <v>FABRICACAO DE CALCADOS DE COURO</v>
      </c>
      <c r="B97" t="s">
        <v>1186</v>
      </c>
      <c r="C97">
        <v>0</v>
      </c>
      <c r="D97">
        <v>0</v>
      </c>
      <c r="E97">
        <v>1</v>
      </c>
      <c r="F97">
        <v>0</v>
      </c>
      <c r="G97">
        <v>1</v>
      </c>
      <c r="H97" s="46">
        <f t="shared" si="10"/>
        <v>1.2253400318588408E-2</v>
      </c>
      <c r="J97" t="str">
        <f t="shared" si="6"/>
        <v>COMERCIO VAREJISTA DE BEBIDAS</v>
      </c>
      <c r="K97" t="s">
        <v>2036</v>
      </c>
      <c r="L97">
        <v>1</v>
      </c>
      <c r="M97" s="46">
        <f t="shared" si="7"/>
        <v>3.5919540229885055E-2</v>
      </c>
      <c r="N97" t="str">
        <f t="shared" si="8"/>
        <v>TELECOMUNICACOES POR SATELITE</v>
      </c>
      <c r="O97" t="s">
        <v>2107</v>
      </c>
      <c r="P97">
        <v>1</v>
      </c>
      <c r="Q97" s="46">
        <f t="shared" si="9"/>
        <v>1.8601190476190476E-2</v>
      </c>
    </row>
    <row r="98" spans="1:17" x14ac:dyDescent="0.25">
      <c r="A98" t="str">
        <f t="shared" si="11"/>
        <v>FABRICACAO DE CALCADOS DE OUTROS MATERIAIS</v>
      </c>
      <c r="B98" t="s">
        <v>1191</v>
      </c>
      <c r="C98">
        <v>0</v>
      </c>
      <c r="D98">
        <v>0</v>
      </c>
      <c r="E98">
        <v>0</v>
      </c>
      <c r="F98">
        <v>1</v>
      </c>
      <c r="G98">
        <v>1</v>
      </c>
      <c r="H98" s="46">
        <f t="shared" si="10"/>
        <v>1.2253400318588408E-2</v>
      </c>
      <c r="J98" t="str">
        <f t="shared" si="6"/>
        <v>COMERCIO VAREJISTA DE MOVEIS, ARTIGOS DE ILUMINACAO E OUTROS ARTIGOS PARA RESIDENCIA</v>
      </c>
      <c r="K98" t="s">
        <v>2047</v>
      </c>
      <c r="L98">
        <v>1</v>
      </c>
      <c r="M98" s="46">
        <f t="shared" si="7"/>
        <v>3.5919540229885055E-2</v>
      </c>
      <c r="N98" t="str">
        <f t="shared" si="8"/>
        <v>CARGA E DESCARGA</v>
      </c>
      <c r="O98" t="s">
        <v>2120</v>
      </c>
      <c r="P98">
        <v>1</v>
      </c>
      <c r="Q98" s="46">
        <f t="shared" si="9"/>
        <v>1.8601190476190476E-2</v>
      </c>
    </row>
    <row r="99" spans="1:17" x14ac:dyDescent="0.25">
      <c r="A99" t="str">
        <f t="shared" si="11"/>
        <v>FABRICACAO DE SABOES E DETERGENTES SINTETICOS</v>
      </c>
      <c r="B99" t="s">
        <v>1204</v>
      </c>
      <c r="C99">
        <v>0</v>
      </c>
      <c r="D99">
        <v>0</v>
      </c>
      <c r="E99">
        <v>1</v>
      </c>
      <c r="F99">
        <v>0</v>
      </c>
      <c r="G99">
        <v>1</v>
      </c>
      <c r="H99" s="46">
        <f t="shared" si="10"/>
        <v>1.2253400318588408E-2</v>
      </c>
      <c r="J99" t="str">
        <f t="shared" si="6"/>
        <v>COMERCIO VAREJISTA DE GAS LIQUEFEITO DE PETROLEO (GLP)</v>
      </c>
      <c r="K99" t="s">
        <v>2051</v>
      </c>
      <c r="L99">
        <v>1</v>
      </c>
      <c r="M99" s="46">
        <f t="shared" si="7"/>
        <v>3.5919540229885055E-2</v>
      </c>
      <c r="N99" t="str">
        <f t="shared" si="8"/>
        <v>BANCOS MULTIPLOS, COM CARTEIRA COMERCIAL</v>
      </c>
      <c r="O99" t="s">
        <v>2134</v>
      </c>
      <c r="P99">
        <v>1</v>
      </c>
      <c r="Q99" s="46">
        <f t="shared" si="9"/>
        <v>1.8601190476190476E-2</v>
      </c>
    </row>
    <row r="100" spans="1:17" x14ac:dyDescent="0.25">
      <c r="A100" t="str">
        <f t="shared" si="11"/>
        <v>FABRICACAO DE CHAPAS, FILMES, PAPEIS E OUTROS MATERIAIS E PRODUTOS QUIMICOS PARA FOTOGRAFIA</v>
      </c>
      <c r="B100" t="s">
        <v>1282</v>
      </c>
      <c r="C100">
        <v>0</v>
      </c>
      <c r="D100">
        <v>0</v>
      </c>
      <c r="E100">
        <v>1</v>
      </c>
      <c r="F100">
        <v>0</v>
      </c>
      <c r="G100">
        <v>1</v>
      </c>
      <c r="H100" s="46">
        <f t="shared" si="10"/>
        <v>1.2253400318588408E-2</v>
      </c>
      <c r="J100" t="str">
        <f t="shared" si="6"/>
        <v>ATIVIDADES RELACIONADAS A ORGANIZACAO DO TRANSPORTE DE CARGA</v>
      </c>
      <c r="K100" t="s">
        <v>2054</v>
      </c>
      <c r="L100">
        <v>1</v>
      </c>
      <c r="M100" s="46">
        <f t="shared" si="7"/>
        <v>3.5919540229885055E-2</v>
      </c>
      <c r="N100" t="str">
        <f t="shared" si="8"/>
        <v>ATIVIDADES DE CONTABILIDADE, CONSULTORIA E AUDITORIA CONTABIL E TRIBUTARIA</v>
      </c>
      <c r="O100" t="s">
        <v>2187</v>
      </c>
      <c r="P100">
        <v>1</v>
      </c>
      <c r="Q100" s="46">
        <f t="shared" si="9"/>
        <v>1.8601190476190476E-2</v>
      </c>
    </row>
    <row r="101" spans="1:17" x14ac:dyDescent="0.25">
      <c r="A101" t="str">
        <f t="shared" si="11"/>
        <v>INCORPORACAO DE EMPREENDIMENTOS IMOBILIARIOS</v>
      </c>
      <c r="B101" t="s">
        <v>1538</v>
      </c>
      <c r="C101">
        <v>0</v>
      </c>
      <c r="D101">
        <v>0</v>
      </c>
      <c r="E101">
        <v>1</v>
      </c>
      <c r="F101">
        <v>0</v>
      </c>
      <c r="G101">
        <v>1</v>
      </c>
      <c r="H101" s="46">
        <f t="shared" si="10"/>
        <v>1.2253400318588408E-2</v>
      </c>
      <c r="J101" t="str">
        <f t="shared" si="6"/>
        <v>ATIVIDADES DE MALOTE E DE ENTREGA</v>
      </c>
      <c r="K101" t="s">
        <v>2061</v>
      </c>
      <c r="L101">
        <v>1</v>
      </c>
      <c r="M101" s="46">
        <f t="shared" si="7"/>
        <v>3.5919540229885055E-2</v>
      </c>
      <c r="N101" t="str">
        <f t="shared" si="8"/>
        <v>ATIVIDADES DE ASSESSORIA EM GESTAO EMPRESARIAL</v>
      </c>
      <c r="O101" t="s">
        <v>2227</v>
      </c>
      <c r="P101">
        <v>1</v>
      </c>
      <c r="Q101" s="46">
        <f t="shared" si="9"/>
        <v>1.8601190476190476E-2</v>
      </c>
    </row>
    <row r="102" spans="1:17" x14ac:dyDescent="0.25">
      <c r="A102" t="str">
        <f t="shared" si="11"/>
        <v>OBRAS PORTUARIAS, MARITIMAS E FLUVIAIS</v>
      </c>
      <c r="B102" t="s">
        <v>1546</v>
      </c>
      <c r="C102">
        <v>0</v>
      </c>
      <c r="D102">
        <v>0</v>
      </c>
      <c r="E102">
        <v>1</v>
      </c>
      <c r="F102">
        <v>0</v>
      </c>
      <c r="G102">
        <v>1</v>
      </c>
      <c r="H102" s="46">
        <f t="shared" si="10"/>
        <v>1.2253400318588408E-2</v>
      </c>
      <c r="J102" t="str">
        <f t="shared" si="6"/>
        <v>LANCHONETES E SIMILARES</v>
      </c>
      <c r="K102" t="s">
        <v>2066</v>
      </c>
      <c r="L102">
        <v>1</v>
      </c>
      <c r="M102" s="46">
        <f t="shared" si="7"/>
        <v>3.5919540229885055E-2</v>
      </c>
      <c r="N102" t="str">
        <f t="shared" si="8"/>
        <v>ATIVIDADES DE IMUNIZACAO, HIGIENIZACAO E DE LIMPEZA EM PREDIOS E EM DOMICILIOS</v>
      </c>
      <c r="O102" t="s">
        <v>2234</v>
      </c>
      <c r="P102">
        <v>1</v>
      </c>
      <c r="Q102" s="46">
        <f t="shared" si="9"/>
        <v>1.8601190476190476E-2</v>
      </c>
    </row>
    <row r="103" spans="1:17" x14ac:dyDescent="0.25">
      <c r="A103" t="str">
        <f t="shared" si="11"/>
        <v>COMERCIO DE PECAS E ACESSORIOS PARA VEICULOS AUTOMOTORES</v>
      </c>
      <c r="B103" t="s">
        <v>1566</v>
      </c>
      <c r="C103">
        <v>0</v>
      </c>
      <c r="D103">
        <v>0</v>
      </c>
      <c r="E103">
        <v>1</v>
      </c>
      <c r="F103">
        <v>0</v>
      </c>
      <c r="G103">
        <v>1</v>
      </c>
      <c r="H103" s="46">
        <f t="shared" si="10"/>
        <v>1.2253400318588408E-2</v>
      </c>
      <c r="J103" t="str">
        <f t="shared" si="6"/>
        <v>RESTAURANTES E OUTROS ESTABELECIMENTOS DE SERVICOS DE ALIMENTACAO E BEBIDAS</v>
      </c>
      <c r="K103" t="s">
        <v>2071</v>
      </c>
      <c r="L103">
        <v>1</v>
      </c>
      <c r="M103" s="46">
        <f t="shared" si="7"/>
        <v>3.5919540229885055E-2</v>
      </c>
      <c r="N103" t="str">
        <f t="shared" si="8"/>
        <v>ATIVIDADES DE APOIO A ADMINISTRACAO PUBLICA</v>
      </c>
      <c r="O103" t="s">
        <v>2243</v>
      </c>
      <c r="P103">
        <v>1</v>
      </c>
      <c r="Q103" s="46">
        <f t="shared" si="9"/>
        <v>1.8601190476190476E-2</v>
      </c>
    </row>
    <row r="104" spans="1:17" x14ac:dyDescent="0.25">
      <c r="A104" t="str">
        <f t="shared" si="11"/>
        <v>OBRAS DE ACABAMENTO</v>
      </c>
      <c r="B104" t="s">
        <v>1575</v>
      </c>
      <c r="C104">
        <v>0</v>
      </c>
      <c r="D104">
        <v>0</v>
      </c>
      <c r="E104">
        <v>1</v>
      </c>
      <c r="F104">
        <v>0</v>
      </c>
      <c r="G104">
        <v>1</v>
      </c>
      <c r="H104" s="46">
        <f t="shared" si="10"/>
        <v>1.2253400318588408E-2</v>
      </c>
      <c r="J104" t="str">
        <f t="shared" si="6"/>
        <v>TRANSPORTE RODOVIARIO DE CARGAS, EM GERAL</v>
      </c>
      <c r="K104" t="s">
        <v>2095</v>
      </c>
      <c r="L104">
        <v>1</v>
      </c>
      <c r="M104" s="46">
        <f t="shared" si="7"/>
        <v>3.5919540229885055E-2</v>
      </c>
      <c r="N104" t="str">
        <f t="shared" si="8"/>
        <v>SEGURIDADE SOCIAL</v>
      </c>
      <c r="O104" t="s">
        <v>2249</v>
      </c>
      <c r="P104">
        <v>1</v>
      </c>
      <c r="Q104" s="46">
        <f t="shared" si="9"/>
        <v>1.8601190476190476E-2</v>
      </c>
    </row>
    <row r="105" spans="1:17" x14ac:dyDescent="0.25">
      <c r="A105" t="str">
        <f t="shared" si="11"/>
        <v>COMERCIO ATACADISTA DE CARNES, PRODUTOS DA CARNE E PESCADO</v>
      </c>
      <c r="B105" t="s">
        <v>1588</v>
      </c>
      <c r="C105">
        <v>0</v>
      </c>
      <c r="D105">
        <v>0</v>
      </c>
      <c r="E105">
        <v>1</v>
      </c>
      <c r="F105">
        <v>0</v>
      </c>
      <c r="G105">
        <v>1</v>
      </c>
      <c r="H105" s="46">
        <f t="shared" si="10"/>
        <v>1.2253400318588408E-2</v>
      </c>
      <c r="J105" t="str">
        <f t="shared" si="6"/>
        <v>SUPORTE TECNICO, MANUTENCAO E OUTROS SERVICOS EM TECNOLOGIA DA INFORMACAO</v>
      </c>
      <c r="K105" t="s">
        <v>2116</v>
      </c>
      <c r="L105">
        <v>1</v>
      </c>
      <c r="M105" s="46">
        <f t="shared" si="7"/>
        <v>3.5919540229885055E-2</v>
      </c>
      <c r="N105" t="str">
        <f t="shared" si="8"/>
        <v>ENSINO FUNDAMENTAL</v>
      </c>
      <c r="O105" t="s">
        <v>2271</v>
      </c>
      <c r="P105">
        <v>1</v>
      </c>
      <c r="Q105" s="46">
        <f t="shared" si="9"/>
        <v>1.8601190476190476E-2</v>
      </c>
    </row>
    <row r="106" spans="1:17" x14ac:dyDescent="0.25">
      <c r="A106" t="str">
        <f t="shared" si="11"/>
        <v>COMERCIO ATACADISTA DE PRODUTOS FARMACEUTICOS PARA USO HUMANO E VETERINARIO</v>
      </c>
      <c r="B106" t="s">
        <v>1594</v>
      </c>
      <c r="C106">
        <v>0</v>
      </c>
      <c r="D106">
        <v>0</v>
      </c>
      <c r="E106">
        <v>0</v>
      </c>
      <c r="F106">
        <v>1</v>
      </c>
      <c r="G106">
        <v>1</v>
      </c>
      <c r="H106" s="46">
        <f t="shared" si="10"/>
        <v>1.2253400318588408E-2</v>
      </c>
      <c r="J106" t="str">
        <f t="shared" ref="J106:J169" si="12">MID(K106,12,100)</f>
        <v>ATIVIDADES RELACIONADAS A ORGANIZACAO DO TRANSPORTE DE CARGAS</v>
      </c>
      <c r="K106" t="s">
        <v>2128</v>
      </c>
      <c r="L106">
        <v>1</v>
      </c>
      <c r="M106" s="46">
        <f t="shared" ref="M106:M169" si="13">L106*100/L$1126</f>
        <v>3.5919540229885055E-2</v>
      </c>
      <c r="N106" t="str">
        <f t="shared" ref="N106:N169" si="14">MID(O106,12,100)</f>
        <v>OUTRAS ATIVIDADES DE ENSINO</v>
      </c>
      <c r="O106" t="s">
        <v>2280</v>
      </c>
      <c r="P106">
        <v>1</v>
      </c>
      <c r="Q106" s="46">
        <f t="shared" ref="Q106:Q169" si="15">P106*100/P$1126</f>
        <v>1.8601190476190476E-2</v>
      </c>
    </row>
    <row r="107" spans="1:17" x14ac:dyDescent="0.25">
      <c r="A107" t="str">
        <f t="shared" si="11"/>
        <v>COMERCIO ATACADISTA DE COMPONENTES ELETRONICOS E EQUIPAMENTOS DE TELEFONIA E COMUNICACAO</v>
      </c>
      <c r="B107" t="s">
        <v>1600</v>
      </c>
      <c r="C107">
        <v>0</v>
      </c>
      <c r="D107">
        <v>0</v>
      </c>
      <c r="E107">
        <v>0</v>
      </c>
      <c r="F107">
        <v>1</v>
      </c>
      <c r="G107">
        <v>1</v>
      </c>
      <c r="H107" s="46">
        <f t="shared" ref="H107:H170" si="16">G107*100/G$1126</f>
        <v>1.2253400318588408E-2</v>
      </c>
      <c r="J107" t="str">
        <f t="shared" si="12"/>
        <v>BANCOS MULTIPLOS, COM CARTEIRA COMERCIAL</v>
      </c>
      <c r="K107" t="s">
        <v>2134</v>
      </c>
      <c r="L107">
        <v>1</v>
      </c>
      <c r="M107" s="46">
        <f t="shared" si="13"/>
        <v>3.5919540229885055E-2</v>
      </c>
      <c r="N107" t="str">
        <f t="shared" si="14"/>
        <v>ATIVIDADES DE LIMPEZA NAO ESPECIFICADAS ANTERIORMENTE</v>
      </c>
      <c r="O107" t="s">
        <v>2284</v>
      </c>
      <c r="P107">
        <v>1</v>
      </c>
      <c r="Q107" s="46">
        <f t="shared" si="15"/>
        <v>1.8601190476190476E-2</v>
      </c>
    </row>
    <row r="108" spans="1:17" x14ac:dyDescent="0.25">
      <c r="A108" t="str">
        <f t="shared" ref="A108:A171" si="17">MID(B108,12,100)</f>
        <v>COMERCIO ATACADISTA DE MAQUINAS E EQUIPAMENTOS PARA USO INDUSTRIAL, PARTES E PECAS</v>
      </c>
      <c r="B108" t="s">
        <v>1603</v>
      </c>
      <c r="C108">
        <v>0</v>
      </c>
      <c r="D108">
        <v>0</v>
      </c>
      <c r="E108">
        <v>1</v>
      </c>
      <c r="F108">
        <v>0</v>
      </c>
      <c r="G108">
        <v>1</v>
      </c>
      <c r="H108" s="46">
        <f t="shared" si="16"/>
        <v>1.2253400318588408E-2</v>
      </c>
      <c r="J108" t="str">
        <f t="shared" si="12"/>
        <v>HOLDINGS DE INSTITUICOES FINANCEIRAS</v>
      </c>
      <c r="K108" t="s">
        <v>2139</v>
      </c>
      <c r="L108">
        <v>1</v>
      </c>
      <c r="M108" s="46">
        <f t="shared" si="13"/>
        <v>3.5919540229885055E-2</v>
      </c>
      <c r="N108" t="str">
        <f t="shared" si="14"/>
        <v>SERVICOS COMBINADOS DE ESCRITORIO E APOIO ADMINISTRATIVO</v>
      </c>
      <c r="O108" t="s">
        <v>2286</v>
      </c>
      <c r="P108">
        <v>1</v>
      </c>
      <c r="Q108" s="46">
        <f t="shared" si="15"/>
        <v>1.8601190476190476E-2</v>
      </c>
    </row>
    <row r="109" spans="1:17" x14ac:dyDescent="0.25">
      <c r="A109" t="str">
        <f t="shared" si="17"/>
        <v>COMERCIO ATACADISTA DE FERRAGENS E FERRAMENTAS</v>
      </c>
      <c r="B109" t="s">
        <v>1608</v>
      </c>
      <c r="C109">
        <v>0</v>
      </c>
      <c r="D109">
        <v>0</v>
      </c>
      <c r="E109">
        <v>1</v>
      </c>
      <c r="F109">
        <v>0</v>
      </c>
      <c r="G109">
        <v>1</v>
      </c>
      <c r="H109" s="46">
        <f t="shared" si="16"/>
        <v>1.2253400318588408E-2</v>
      </c>
      <c r="J109" t="str">
        <f t="shared" si="12"/>
        <v>SECURITIZACAO DE CREDITOS</v>
      </c>
      <c r="K109" t="s">
        <v>2143</v>
      </c>
      <c r="L109">
        <v>1</v>
      </c>
      <c r="M109" s="46">
        <f t="shared" si="13"/>
        <v>3.5919540229885055E-2</v>
      </c>
      <c r="N109" t="str">
        <f t="shared" si="14"/>
        <v>ATIVIDADES DE OUTROS PROFISSIONAIS DA AREA DE SAUDE</v>
      </c>
      <c r="O109" t="s">
        <v>2301</v>
      </c>
      <c r="P109">
        <v>1</v>
      </c>
      <c r="Q109" s="46">
        <f t="shared" si="15"/>
        <v>1.8601190476190476E-2</v>
      </c>
    </row>
    <row r="110" spans="1:17" x14ac:dyDescent="0.25">
      <c r="A110" t="str">
        <f t="shared" si="17"/>
        <v>COMERCIO VAREJISTA DE TINTAS E MATERIAIS PARA PINTURA</v>
      </c>
      <c r="B110" t="s">
        <v>1631</v>
      </c>
      <c r="C110">
        <v>0</v>
      </c>
      <c r="D110">
        <v>0</v>
      </c>
      <c r="E110">
        <v>1</v>
      </c>
      <c r="F110">
        <v>0</v>
      </c>
      <c r="G110">
        <v>1</v>
      </c>
      <c r="H110" s="46">
        <f t="shared" si="16"/>
        <v>1.2253400318588408E-2</v>
      </c>
      <c r="J110" t="str">
        <f t="shared" si="12"/>
        <v>BANCOS MULTIPLOS (COM CARTEIRA COMERCIAL)</v>
      </c>
      <c r="K110" t="s">
        <v>2149</v>
      </c>
      <c r="L110">
        <v>1</v>
      </c>
      <c r="M110" s="46">
        <f t="shared" si="13"/>
        <v>3.5919540229885055E-2</v>
      </c>
      <c r="N110" t="str">
        <f t="shared" si="14"/>
        <v>SERVICOS DE ASSISTENCIA SOCIAL SEM ALOJAMENTO</v>
      </c>
      <c r="O110" t="s">
        <v>2322</v>
      </c>
      <c r="P110">
        <v>1</v>
      </c>
      <c r="Q110" s="46">
        <f t="shared" si="15"/>
        <v>1.8601190476190476E-2</v>
      </c>
    </row>
    <row r="111" spans="1:17" x14ac:dyDescent="0.25">
      <c r="A111" t="str">
        <f t="shared" si="17"/>
        <v>COMERCIO VAREJISTA DE FERRAGENS, MADEIRA E MATERIAIS DE CONSTRUCAO</v>
      </c>
      <c r="B111" t="s">
        <v>1634</v>
      </c>
      <c r="C111">
        <v>0</v>
      </c>
      <c r="D111">
        <v>0</v>
      </c>
      <c r="E111">
        <v>0</v>
      </c>
      <c r="F111">
        <v>1</v>
      </c>
      <c r="G111">
        <v>1</v>
      </c>
      <c r="H111" s="46">
        <f t="shared" si="16"/>
        <v>1.2253400318588408E-2</v>
      </c>
      <c r="J111" t="str">
        <f t="shared" si="12"/>
        <v>AVALIACAO DE RISCOS E PERDAS</v>
      </c>
      <c r="K111" t="s">
        <v>2172</v>
      </c>
      <c r="L111">
        <v>1</v>
      </c>
      <c r="M111" s="46">
        <f t="shared" si="13"/>
        <v>3.5919540229885055E-2</v>
      </c>
      <c r="N111" t="str">
        <f t="shared" si="14"/>
        <v>OUTRAS ATIVIDADES DE SERVICOS PESSOAIS, NAO ESPECIFICADAS ANTERIORMENTE</v>
      </c>
      <c r="O111" t="s">
        <v>2354</v>
      </c>
      <c r="P111">
        <v>1</v>
      </c>
      <c r="Q111" s="46">
        <f t="shared" si="15"/>
        <v>1.8601190476190476E-2</v>
      </c>
    </row>
    <row r="112" spans="1:17" x14ac:dyDescent="0.25">
      <c r="A112" t="str">
        <f t="shared" si="17"/>
        <v>COMERCIO VAREJISTA ESPECIALIZADO DE EQUIPAMENTOS E SUPRIMENTOS DE INFORMATICA</v>
      </c>
      <c r="B112" t="s">
        <v>1635</v>
      </c>
      <c r="C112">
        <v>0</v>
      </c>
      <c r="D112">
        <v>0</v>
      </c>
      <c r="E112">
        <v>1</v>
      </c>
      <c r="F112">
        <v>0</v>
      </c>
      <c r="G112">
        <v>1</v>
      </c>
      <c r="H112" s="46">
        <f t="shared" si="16"/>
        <v>1.2253400318588408E-2</v>
      </c>
      <c r="J112" t="str">
        <f t="shared" si="12"/>
        <v>CORRETORES E AGENTES DE SEGUROS, DE PLANOS DE PREVIDENCIA COMPLEMENTAR E DE SAUDE</v>
      </c>
      <c r="K112" t="s">
        <v>2174</v>
      </c>
      <c r="L112">
        <v>1</v>
      </c>
      <c r="M112" s="46">
        <f t="shared" si="13"/>
        <v>3.5919540229885055E-2</v>
      </c>
      <c r="N112" t="str">
        <f t="shared" si="14"/>
        <v>PARQUES DE DIVERSAO E PARQUES TEMATICOS</v>
      </c>
      <c r="O112" t="s">
        <v>2359</v>
      </c>
      <c r="P112">
        <v>1</v>
      </c>
      <c r="Q112" s="46">
        <f t="shared" si="15"/>
        <v>1.8601190476190476E-2</v>
      </c>
    </row>
    <row r="113" spans="1:17" x14ac:dyDescent="0.25">
      <c r="A113" t="str">
        <f t="shared" si="17"/>
        <v>COMERCIO VAREJISTA ESPECIALIZADO DE EQUIPAMENTOS DE TELEFONIA E COMUNICACAO</v>
      </c>
      <c r="B113" t="s">
        <v>1636</v>
      </c>
      <c r="C113">
        <v>0</v>
      </c>
      <c r="D113">
        <v>0</v>
      </c>
      <c r="E113">
        <v>0</v>
      </c>
      <c r="F113">
        <v>1</v>
      </c>
      <c r="G113">
        <v>1</v>
      </c>
      <c r="H113" s="46">
        <f t="shared" si="16"/>
        <v>1.2253400318588408E-2</v>
      </c>
      <c r="J113" t="str">
        <f t="shared" si="12"/>
        <v>ATIVIDADES IMOBILIARIAS DE IMOVEIS PROPRIOS</v>
      </c>
      <c r="K113" t="s">
        <v>2182</v>
      </c>
      <c r="L113">
        <v>1</v>
      </c>
      <c r="M113" s="46">
        <f t="shared" si="13"/>
        <v>3.5919540229885055E-2</v>
      </c>
      <c r="N113" t="str">
        <f t="shared" si="14"/>
        <v>ATIVIDADES DE ORGANIZACOES ASSOCIATIVAS PATRONAIS E EMPRESARIAIS</v>
      </c>
      <c r="O113" t="s">
        <v>2361</v>
      </c>
      <c r="P113">
        <v>1</v>
      </c>
      <c r="Q113" s="46">
        <f t="shared" si="15"/>
        <v>1.8601190476190476E-2</v>
      </c>
    </row>
    <row r="114" spans="1:17" x14ac:dyDescent="0.25">
      <c r="A114" t="str">
        <f t="shared" si="17"/>
        <v>COMERCIO VAREJISTA DE COSMETICOS, PRODUTOS DE PERFUMARIA E DE HIGIENE PESSOAL</v>
      </c>
      <c r="B114" t="s">
        <v>1646</v>
      </c>
      <c r="C114">
        <v>0</v>
      </c>
      <c r="D114">
        <v>0</v>
      </c>
      <c r="E114">
        <v>0</v>
      </c>
      <c r="F114">
        <v>1</v>
      </c>
      <c r="G114">
        <v>1</v>
      </c>
      <c r="H114" s="46">
        <f t="shared" si="16"/>
        <v>1.2253400318588408E-2</v>
      </c>
      <c r="J114" t="str">
        <f t="shared" si="12"/>
        <v>ALUGUEL DE MAQUINAS E EQUIPAMENTOS DE OUTROS TIPOS, NAO ESPECIFICADOS ANTERIORMENTE</v>
      </c>
      <c r="K114" t="s">
        <v>2205</v>
      </c>
      <c r="L114">
        <v>1</v>
      </c>
      <c r="M114" s="46">
        <f t="shared" si="13"/>
        <v>3.5919540229885055E-2</v>
      </c>
      <c r="N114" t="str">
        <f t="shared" si="14"/>
        <v>SERVICOS DOMESTICOS</v>
      </c>
      <c r="O114" t="s">
        <v>2366</v>
      </c>
      <c r="P114">
        <v>1</v>
      </c>
      <c r="Q114" s="46">
        <f t="shared" si="15"/>
        <v>1.8601190476190476E-2</v>
      </c>
    </row>
    <row r="115" spans="1:17" x14ac:dyDescent="0.25">
      <c r="A115" t="str">
        <f t="shared" si="17"/>
        <v>COMERCIO VAREJISTA DE ARTIGOS DO VESTUARIO E ACESSORIOS</v>
      </c>
      <c r="B115" t="s">
        <v>1649</v>
      </c>
      <c r="C115">
        <v>0</v>
      </c>
      <c r="D115">
        <v>0</v>
      </c>
      <c r="E115">
        <v>0</v>
      </c>
      <c r="F115">
        <v>1</v>
      </c>
      <c r="G115">
        <v>1</v>
      </c>
      <c r="H115" s="46">
        <f t="shared" si="16"/>
        <v>1.2253400318588408E-2</v>
      </c>
      <c r="J115" t="str">
        <f t="shared" si="12"/>
        <v>ATIVIDADES DE VIGILANCIA E SEGURANCA PRIVADA</v>
      </c>
      <c r="K115" t="s">
        <v>2267</v>
      </c>
      <c r="L115">
        <v>1</v>
      </c>
      <c r="M115" s="46">
        <f t="shared" si="13"/>
        <v>3.5919540229885055E-2</v>
      </c>
      <c r="N115" t="str">
        <f t="shared" si="14"/>
        <v>CULTIVO DE CEREAIS PARA GRAOS</v>
      </c>
      <c r="O115" t="s">
        <v>983</v>
      </c>
      <c r="P115">
        <v>0</v>
      </c>
      <c r="Q115" s="46">
        <f t="shared" si="15"/>
        <v>0</v>
      </c>
    </row>
    <row r="116" spans="1:17" x14ac:dyDescent="0.25">
      <c r="A116" t="str">
        <f t="shared" si="17"/>
        <v>TRANSPORTE RODOVIARIO DE TAXI</v>
      </c>
      <c r="B116" t="s">
        <v>1658</v>
      </c>
      <c r="C116">
        <v>0</v>
      </c>
      <c r="D116">
        <v>0</v>
      </c>
      <c r="E116">
        <v>1</v>
      </c>
      <c r="F116">
        <v>0</v>
      </c>
      <c r="G116">
        <v>1</v>
      </c>
      <c r="H116" s="46">
        <f t="shared" si="16"/>
        <v>1.2253400318588408E-2</v>
      </c>
      <c r="J116" t="str">
        <f t="shared" si="12"/>
        <v>ATIVIDADES DE TRANSPORTE DE VALORES</v>
      </c>
      <c r="K116" t="s">
        <v>2268</v>
      </c>
      <c r="L116">
        <v>1</v>
      </c>
      <c r="M116" s="46">
        <f t="shared" si="13"/>
        <v>3.5919540229885055E-2</v>
      </c>
      <c r="N116" t="str">
        <f t="shared" si="14"/>
        <v>CULTIVO DE CEREAIS</v>
      </c>
      <c r="O116" t="s">
        <v>984</v>
      </c>
      <c r="P116">
        <v>0</v>
      </c>
      <c r="Q116" s="46">
        <f t="shared" si="15"/>
        <v>0</v>
      </c>
    </row>
    <row r="117" spans="1:17" x14ac:dyDescent="0.25">
      <c r="A117" t="str">
        <f t="shared" si="17"/>
        <v>TRANSPORTE RODOVIARIO DE CARGA</v>
      </c>
      <c r="B117" t="s">
        <v>1661</v>
      </c>
      <c r="C117">
        <v>0</v>
      </c>
      <c r="D117">
        <v>0</v>
      </c>
      <c r="E117">
        <v>1</v>
      </c>
      <c r="F117">
        <v>0</v>
      </c>
      <c r="G117">
        <v>1</v>
      </c>
      <c r="H117" s="46">
        <f t="shared" si="16"/>
        <v>1.2253400318588408E-2</v>
      </c>
      <c r="J117" t="str">
        <f t="shared" si="12"/>
        <v>EDUCACAO PROFISSIONAL DE NIVEL TECNICO</v>
      </c>
      <c r="K117" t="s">
        <v>2278</v>
      </c>
      <c r="L117">
        <v>1</v>
      </c>
      <c r="M117" s="46">
        <f t="shared" si="13"/>
        <v>3.5919540229885055E-2</v>
      </c>
      <c r="N117" t="str">
        <f t="shared" si="14"/>
        <v>CULTIVO DE ALGODAO HERBACEO</v>
      </c>
      <c r="O117" t="s">
        <v>985</v>
      </c>
      <c r="P117">
        <v>0</v>
      </c>
      <c r="Q117" s="46">
        <f t="shared" si="15"/>
        <v>0</v>
      </c>
    </row>
    <row r="118" spans="1:17" x14ac:dyDescent="0.25">
      <c r="A118" t="str">
        <f t="shared" si="17"/>
        <v>TRENS TURISTICOS, TELEFERICOS E SIMILARES</v>
      </c>
      <c r="B118" t="s">
        <v>1662</v>
      </c>
      <c r="C118">
        <v>0</v>
      </c>
      <c r="D118">
        <v>0</v>
      </c>
      <c r="E118">
        <v>0</v>
      </c>
      <c r="F118">
        <v>1</v>
      </c>
      <c r="G118">
        <v>1</v>
      </c>
      <c r="H118" s="46">
        <f t="shared" si="16"/>
        <v>1.2253400318588408E-2</v>
      </c>
      <c r="J118" t="str">
        <f t="shared" si="12"/>
        <v>LIMPEZA EM PREDIOS E EM DOMICILIOS</v>
      </c>
      <c r="K118" t="s">
        <v>2282</v>
      </c>
      <c r="L118">
        <v>1</v>
      </c>
      <c r="M118" s="46">
        <f t="shared" si="13"/>
        <v>3.5919540229885055E-2</v>
      </c>
      <c r="N118" t="str">
        <f t="shared" si="14"/>
        <v>CULTIVO DE ALGODAO HERBACEO E DE OUTRAS FIBRAS DE LAVOURA TEMPORARIA</v>
      </c>
      <c r="O118" t="s">
        <v>986</v>
      </c>
      <c r="P118">
        <v>0</v>
      </c>
      <c r="Q118" s="46">
        <f t="shared" si="15"/>
        <v>0</v>
      </c>
    </row>
    <row r="119" spans="1:17" x14ac:dyDescent="0.25">
      <c r="A119" t="str">
        <f t="shared" si="17"/>
        <v>MANUTENCAO E REPARACAO DE VEICULOS AUTOMOTORES</v>
      </c>
      <c r="B119" t="s">
        <v>1664</v>
      </c>
      <c r="C119">
        <v>0</v>
      </c>
      <c r="D119">
        <v>0</v>
      </c>
      <c r="E119">
        <v>1</v>
      </c>
      <c r="F119">
        <v>0</v>
      </c>
      <c r="G119">
        <v>1</v>
      </c>
      <c r="H119" s="46">
        <f t="shared" si="16"/>
        <v>1.2253400318588408E-2</v>
      </c>
      <c r="J119" t="str">
        <f t="shared" si="12"/>
        <v>SERVICOS COMBINADOS DE ESCRITORIO E APOIO ADMINISTRATIVO</v>
      </c>
      <c r="K119" t="s">
        <v>2286</v>
      </c>
      <c r="L119">
        <v>1</v>
      </c>
      <c r="M119" s="46">
        <f t="shared" si="13"/>
        <v>3.5919540229885055E-2</v>
      </c>
      <c r="N119" t="str">
        <f t="shared" si="14"/>
        <v>CULTIVO DE CANA-DE-ACUCAR</v>
      </c>
      <c r="O119" t="s">
        <v>987</v>
      </c>
      <c r="P119">
        <v>0</v>
      </c>
      <c r="Q119" s="46">
        <f t="shared" si="15"/>
        <v>0</v>
      </c>
    </row>
    <row r="120" spans="1:17" x14ac:dyDescent="0.25">
      <c r="A120" t="str">
        <f t="shared" si="17"/>
        <v>COMERCIO A VAREJO E POR ATACADO DE MOTOCICLETAS, PARTES, PECAS E ACESSORIOS</v>
      </c>
      <c r="B120" t="s">
        <v>1668</v>
      </c>
      <c r="C120">
        <v>0</v>
      </c>
      <c r="D120">
        <v>0</v>
      </c>
      <c r="E120">
        <v>1</v>
      </c>
      <c r="F120">
        <v>0</v>
      </c>
      <c r="G120">
        <v>1</v>
      </c>
      <c r="H120" s="46">
        <f t="shared" si="16"/>
        <v>1.2253400318588408E-2</v>
      </c>
      <c r="J120" t="str">
        <f t="shared" si="12"/>
        <v>SERVICOS VETERINARIOS</v>
      </c>
      <c r="K120" t="s">
        <v>2303</v>
      </c>
      <c r="L120">
        <v>1</v>
      </c>
      <c r="M120" s="46">
        <f t="shared" si="13"/>
        <v>3.5919540229885055E-2</v>
      </c>
      <c r="N120" t="str">
        <f t="shared" si="14"/>
        <v>CULTIVO DE CANA-DE ACUCAR</v>
      </c>
      <c r="O120" t="s">
        <v>988</v>
      </c>
      <c r="P120">
        <v>0</v>
      </c>
      <c r="Q120" s="46">
        <f t="shared" si="15"/>
        <v>0</v>
      </c>
    </row>
    <row r="121" spans="1:17" x14ac:dyDescent="0.25">
      <c r="A121" t="str">
        <f t="shared" si="17"/>
        <v>TRANSPORTE AEREO DE PASSAGEIROS NAO-REGULAR</v>
      </c>
      <c r="B121" t="s">
        <v>1676</v>
      </c>
      <c r="C121">
        <v>0</v>
      </c>
      <c r="D121">
        <v>0</v>
      </c>
      <c r="E121">
        <v>1</v>
      </c>
      <c r="F121">
        <v>0</v>
      </c>
      <c r="G121">
        <v>1</v>
      </c>
      <c r="H121" s="46">
        <f t="shared" si="16"/>
        <v>1.2253400318588408E-2</v>
      </c>
      <c r="J121" t="str">
        <f t="shared" si="12"/>
        <v>ATIVIDADES DE APOIO A EDUCACAO</v>
      </c>
      <c r="K121" t="s">
        <v>2306</v>
      </c>
      <c r="L121">
        <v>1</v>
      </c>
      <c r="M121" s="46">
        <f t="shared" si="13"/>
        <v>3.5919540229885055E-2</v>
      </c>
      <c r="N121" t="str">
        <f t="shared" si="14"/>
        <v>CULTIVO DE FUMO</v>
      </c>
      <c r="O121" t="s">
        <v>989</v>
      </c>
      <c r="P121">
        <v>0</v>
      </c>
      <c r="Q121" s="46">
        <f t="shared" si="15"/>
        <v>0</v>
      </c>
    </row>
    <row r="122" spans="1:17" x14ac:dyDescent="0.25">
      <c r="A122" t="str">
        <f t="shared" si="17"/>
        <v>REPRESENTANTES COMERCIAIS E AGENTES DO COMERCIO DE MERCADORIAS EM GERAL (NAO ESPECIALIZADOS)</v>
      </c>
      <c r="B122" t="s">
        <v>2017</v>
      </c>
      <c r="C122">
        <v>0</v>
      </c>
      <c r="D122">
        <v>0</v>
      </c>
      <c r="E122">
        <v>0</v>
      </c>
      <c r="F122">
        <v>1</v>
      </c>
      <c r="G122">
        <v>1</v>
      </c>
      <c r="H122" s="46">
        <f t="shared" si="16"/>
        <v>1.2253400318588408E-2</v>
      </c>
      <c r="J122" t="str">
        <f t="shared" si="12"/>
        <v xml:space="preserve">ATIVIDADES DE ASSISTENCIA A IDOSOS, DEFICIENTES FISICOS, IMUNODEPRIMIDOS E CONVALESCENTES PRESTADAS </v>
      </c>
      <c r="K122" t="s">
        <v>2318</v>
      </c>
      <c r="L122">
        <v>1</v>
      </c>
      <c r="M122" s="46">
        <f t="shared" si="13"/>
        <v>3.5919540229885055E-2</v>
      </c>
      <c r="N122" t="str">
        <f t="shared" si="14"/>
        <v>CULTIVO DE SOJA</v>
      </c>
      <c r="O122" t="s">
        <v>990</v>
      </c>
      <c r="P122">
        <v>0</v>
      </c>
      <c r="Q122" s="46">
        <f t="shared" si="15"/>
        <v>0</v>
      </c>
    </row>
    <row r="123" spans="1:17" x14ac:dyDescent="0.25">
      <c r="A123" t="str">
        <f t="shared" si="17"/>
        <v>COMERCIO ATACADISTA DE BEBIDAS</v>
      </c>
      <c r="B123" t="s">
        <v>2026</v>
      </c>
      <c r="C123">
        <v>0</v>
      </c>
      <c r="D123">
        <v>0</v>
      </c>
      <c r="E123">
        <v>1</v>
      </c>
      <c r="F123">
        <v>0</v>
      </c>
      <c r="G123">
        <v>1</v>
      </c>
      <c r="H123" s="46">
        <f t="shared" si="16"/>
        <v>1.2253400318588408E-2</v>
      </c>
      <c r="J123" t="str">
        <f t="shared" si="12"/>
        <v>ATIVIDADES DE ORGANIZACOES SINDICAIS</v>
      </c>
      <c r="K123" t="s">
        <v>2331</v>
      </c>
      <c r="L123">
        <v>1</v>
      </c>
      <c r="M123" s="46">
        <f t="shared" si="13"/>
        <v>3.5919540229885055E-2</v>
      </c>
      <c r="N123" t="str">
        <f t="shared" si="14"/>
        <v>CULTIVO DE OLEAGINOSAS DE LAVOURA TEMPORARIA, EXCETO SOJA</v>
      </c>
      <c r="O123" t="s">
        <v>991</v>
      </c>
      <c r="P123">
        <v>0</v>
      </c>
      <c r="Q123" s="46">
        <f t="shared" si="15"/>
        <v>0</v>
      </c>
    </row>
    <row r="124" spans="1:17" x14ac:dyDescent="0.25">
      <c r="A124" t="str">
        <f t="shared" si="17"/>
        <v>COMERCIO ATACADISTA DE CALCADOS</v>
      </c>
      <c r="B124" t="s">
        <v>2031</v>
      </c>
      <c r="C124">
        <v>0</v>
      </c>
      <c r="D124">
        <v>0</v>
      </c>
      <c r="E124">
        <v>0</v>
      </c>
      <c r="F124">
        <v>1</v>
      </c>
      <c r="G124">
        <v>1</v>
      </c>
      <c r="H124" s="46">
        <f t="shared" si="16"/>
        <v>1.2253400318588408E-2</v>
      </c>
      <c r="J124" t="str">
        <f t="shared" si="12"/>
        <v>ATIVIDADES DE RADIO</v>
      </c>
      <c r="K124" t="s">
        <v>2339</v>
      </c>
      <c r="L124">
        <v>1</v>
      </c>
      <c r="M124" s="46">
        <f t="shared" si="13"/>
        <v>3.5919540229885055E-2</v>
      </c>
      <c r="N124" t="str">
        <f t="shared" si="14"/>
        <v>CULTIVO DE OUTROS PRODUTOS DE LAVOURA TEMPORARIA</v>
      </c>
      <c r="O124" t="s">
        <v>992</v>
      </c>
      <c r="P124">
        <v>0</v>
      </c>
      <c r="Q124" s="46">
        <f t="shared" si="15"/>
        <v>0</v>
      </c>
    </row>
    <row r="125" spans="1:17" x14ac:dyDescent="0.25">
      <c r="A125" t="str">
        <f t="shared" si="17"/>
        <v>COMERCIO ATACADISTA DE ELETRODOMESTICOS E OUTROS EQUIPAMENTOS DE USOS PESSOAL E DOMESTICO</v>
      </c>
      <c r="B125" t="s">
        <v>2032</v>
      </c>
      <c r="C125">
        <v>0</v>
      </c>
      <c r="D125">
        <v>0</v>
      </c>
      <c r="E125">
        <v>0</v>
      </c>
      <c r="F125">
        <v>1</v>
      </c>
      <c r="G125">
        <v>1</v>
      </c>
      <c r="H125" s="46">
        <f t="shared" si="16"/>
        <v>1.2253400318588408E-2</v>
      </c>
      <c r="J125" t="str">
        <f t="shared" si="12"/>
        <v>CULTIVO DE CEREAIS PARA GRAOS</v>
      </c>
      <c r="K125" t="s">
        <v>983</v>
      </c>
      <c r="L125">
        <v>0</v>
      </c>
      <c r="M125" s="46">
        <f t="shared" si="13"/>
        <v>0</v>
      </c>
      <c r="N125" t="str">
        <f t="shared" si="14"/>
        <v>CULTIVO DE PLANTAS DE LAVOURA TEMPORARIA NAO ESPECIFICADAS ANTERIORMENTE</v>
      </c>
      <c r="O125" t="s">
        <v>993</v>
      </c>
      <c r="P125">
        <v>0</v>
      </c>
      <c r="Q125" s="46">
        <f t="shared" si="15"/>
        <v>0</v>
      </c>
    </row>
    <row r="126" spans="1:17" x14ac:dyDescent="0.25">
      <c r="A126" t="str">
        <f t="shared" si="17"/>
        <v>COMERCIO VAREJISTA DE MERCADORIAS EM GERAL, COM PREDOMINANCIA DE PRODUTOS ALIMENTICIOS INDUSTRIALIZA</v>
      </c>
      <c r="B126" t="s">
        <v>1700</v>
      </c>
      <c r="C126">
        <v>0</v>
      </c>
      <c r="D126">
        <v>0</v>
      </c>
      <c r="E126">
        <v>1</v>
      </c>
      <c r="F126">
        <v>0</v>
      </c>
      <c r="G126">
        <v>1</v>
      </c>
      <c r="H126" s="46">
        <f t="shared" si="16"/>
        <v>1.2253400318588408E-2</v>
      </c>
      <c r="J126" t="str">
        <f t="shared" si="12"/>
        <v>CULTIVO DE CEREAIS</v>
      </c>
      <c r="K126" t="s">
        <v>984</v>
      </c>
      <c r="L126">
        <v>0</v>
      </c>
      <c r="M126" s="46">
        <f t="shared" si="13"/>
        <v>0</v>
      </c>
      <c r="N126" t="str">
        <f t="shared" si="14"/>
        <v>CULTIVO DE HORTALICAS, LEGUMES E OUTROS PRODUTOS DA HORTICULTURA</v>
      </c>
      <c r="O126" t="s">
        <v>994</v>
      </c>
      <c r="P126">
        <v>0</v>
      </c>
      <c r="Q126" s="46">
        <f t="shared" si="15"/>
        <v>0</v>
      </c>
    </row>
    <row r="127" spans="1:17" x14ac:dyDescent="0.25">
      <c r="A127" t="str">
        <f t="shared" si="17"/>
        <v>COMERCIO VAREJISTA NAO ESPECIALIZADO, SEM PREDOMINANCIA DE PRODUTOS ALIMENTICIOS</v>
      </c>
      <c r="B127" t="s">
        <v>1701</v>
      </c>
      <c r="C127">
        <v>0</v>
      </c>
      <c r="D127">
        <v>0</v>
      </c>
      <c r="E127">
        <v>0</v>
      </c>
      <c r="F127">
        <v>1</v>
      </c>
      <c r="G127">
        <v>1</v>
      </c>
      <c r="H127" s="46">
        <f t="shared" si="16"/>
        <v>1.2253400318588408E-2</v>
      </c>
      <c r="J127" t="str">
        <f t="shared" si="12"/>
        <v>CULTIVO DE ALGODAO HERBACEO</v>
      </c>
      <c r="K127" t="s">
        <v>985</v>
      </c>
      <c r="L127">
        <v>0</v>
      </c>
      <c r="M127" s="46">
        <f t="shared" si="13"/>
        <v>0</v>
      </c>
      <c r="N127" t="str">
        <f t="shared" si="14"/>
        <v>HORTICULTURA</v>
      </c>
      <c r="O127" t="s">
        <v>995</v>
      </c>
      <c r="P127">
        <v>0</v>
      </c>
      <c r="Q127" s="46">
        <f t="shared" si="15"/>
        <v>0</v>
      </c>
    </row>
    <row r="128" spans="1:17" x14ac:dyDescent="0.25">
      <c r="A128" t="str">
        <f t="shared" si="17"/>
        <v>COMERCIO VAREJISTA DE BEBIDAS</v>
      </c>
      <c r="B128" t="s">
        <v>2036</v>
      </c>
      <c r="C128">
        <v>0</v>
      </c>
      <c r="D128">
        <v>0</v>
      </c>
      <c r="E128">
        <v>1</v>
      </c>
      <c r="F128">
        <v>0</v>
      </c>
      <c r="G128">
        <v>1</v>
      </c>
      <c r="H128" s="46">
        <f t="shared" si="16"/>
        <v>1.2253400318588408E-2</v>
      </c>
      <c r="J128" t="str">
        <f t="shared" si="12"/>
        <v>CULTIVO DE ALGODAO HERBACEO E DE OUTRAS FIBRAS DE LAVOURA TEMPORARIA</v>
      </c>
      <c r="K128" t="s">
        <v>986</v>
      </c>
      <c r="L128">
        <v>0</v>
      </c>
      <c r="M128" s="46">
        <f t="shared" si="13"/>
        <v>0</v>
      </c>
      <c r="N128" t="str">
        <f t="shared" si="14"/>
        <v>CULTIVO DE FLORES, PLANTAS ORNAMENTAIS E PRODUTOS DE VIVEIRO</v>
      </c>
      <c r="O128" t="s">
        <v>996</v>
      </c>
      <c r="P128">
        <v>0</v>
      </c>
      <c r="Q128" s="46">
        <f t="shared" si="15"/>
        <v>0</v>
      </c>
    </row>
    <row r="129" spans="1:17" x14ac:dyDescent="0.25">
      <c r="A129" t="str">
        <f t="shared" si="17"/>
        <v>COMERCIO VAREJISTA DE PRODUTOS FARMACEUTICOS, ARTIGOS MEDICOS E ORTOPEDICOS, DE PERFUMARIA E COSMETI</v>
      </c>
      <c r="B129" t="s">
        <v>2045</v>
      </c>
      <c r="C129">
        <v>0</v>
      </c>
      <c r="D129">
        <v>0</v>
      </c>
      <c r="E129">
        <v>0</v>
      </c>
      <c r="F129">
        <v>1</v>
      </c>
      <c r="G129">
        <v>1</v>
      </c>
      <c r="H129" s="46">
        <f t="shared" si="16"/>
        <v>1.2253400318588408E-2</v>
      </c>
      <c r="J129" t="str">
        <f t="shared" si="12"/>
        <v>CULTIVO DE CANA-DE-ACUCAR</v>
      </c>
      <c r="K129" t="s">
        <v>987</v>
      </c>
      <c r="L129">
        <v>0</v>
      </c>
      <c r="M129" s="46">
        <f t="shared" si="13"/>
        <v>0</v>
      </c>
      <c r="N129" t="str">
        <f t="shared" si="14"/>
        <v>CULTIVO DE FLORES E PLANTAS ORNAMENTAIS</v>
      </c>
      <c r="O129" t="s">
        <v>997</v>
      </c>
      <c r="P129">
        <v>0</v>
      </c>
      <c r="Q129" s="46">
        <f t="shared" si="15"/>
        <v>0</v>
      </c>
    </row>
    <row r="130" spans="1:17" x14ac:dyDescent="0.25">
      <c r="A130" t="str">
        <f t="shared" si="17"/>
        <v>COMERCIO VAREJISTA DE MOVEIS, ARTIGOS DE ILUMINACAO E OUTROS ARTIGOS PARA RESIDENCIA</v>
      </c>
      <c r="B130" t="s">
        <v>2047</v>
      </c>
      <c r="C130">
        <v>0</v>
      </c>
      <c r="D130">
        <v>0</v>
      </c>
      <c r="E130">
        <v>1</v>
      </c>
      <c r="F130">
        <v>0</v>
      </c>
      <c r="G130">
        <v>1</v>
      </c>
      <c r="H130" s="46">
        <f t="shared" si="16"/>
        <v>1.2253400318588408E-2</v>
      </c>
      <c r="J130" t="str">
        <f t="shared" si="12"/>
        <v>CULTIVO DE CANA-DE ACUCAR</v>
      </c>
      <c r="K130" t="s">
        <v>988</v>
      </c>
      <c r="L130">
        <v>0</v>
      </c>
      <c r="M130" s="46">
        <f t="shared" si="13"/>
        <v>0</v>
      </c>
      <c r="N130" t="str">
        <f t="shared" si="14"/>
        <v>CULTIVO DE FRUTAS CITRICAS</v>
      </c>
      <c r="O130" t="s">
        <v>998</v>
      </c>
      <c r="P130">
        <v>0</v>
      </c>
      <c r="Q130" s="46">
        <f t="shared" si="15"/>
        <v>0</v>
      </c>
    </row>
    <row r="131" spans="1:17" x14ac:dyDescent="0.25">
      <c r="A131" t="str">
        <f t="shared" si="17"/>
        <v>COMERCIO VAREJISTA DE GAS LIQUEFEITO DE PETROLEO (GLP)</v>
      </c>
      <c r="B131" t="s">
        <v>2051</v>
      </c>
      <c r="C131">
        <v>0</v>
      </c>
      <c r="D131">
        <v>0</v>
      </c>
      <c r="E131">
        <v>1</v>
      </c>
      <c r="F131">
        <v>0</v>
      </c>
      <c r="G131">
        <v>1</v>
      </c>
      <c r="H131" s="46">
        <f t="shared" si="16"/>
        <v>1.2253400318588408E-2</v>
      </c>
      <c r="J131" t="str">
        <f t="shared" si="12"/>
        <v>CULTIVO DE FUMO</v>
      </c>
      <c r="K131" t="s">
        <v>989</v>
      </c>
      <c r="L131">
        <v>0</v>
      </c>
      <c r="M131" s="46">
        <f t="shared" si="13"/>
        <v>0</v>
      </c>
      <c r="N131" t="str">
        <f t="shared" si="14"/>
        <v>CULTIVO DE LARANJA</v>
      </c>
      <c r="O131" t="s">
        <v>999</v>
      </c>
      <c r="P131">
        <v>0</v>
      </c>
      <c r="Q131" s="46">
        <f t="shared" si="15"/>
        <v>0</v>
      </c>
    </row>
    <row r="132" spans="1:17" x14ac:dyDescent="0.25">
      <c r="A132" t="str">
        <f t="shared" si="17"/>
        <v>ATIVIDADES RELACIONADAS A ORGANIZACAO DO TRANSPORTE DE CARGA</v>
      </c>
      <c r="B132" t="s">
        <v>2054</v>
      </c>
      <c r="C132">
        <v>0</v>
      </c>
      <c r="D132">
        <v>0</v>
      </c>
      <c r="E132">
        <v>1</v>
      </c>
      <c r="F132">
        <v>0</v>
      </c>
      <c r="G132">
        <v>1</v>
      </c>
      <c r="H132" s="46">
        <f t="shared" si="16"/>
        <v>1.2253400318588408E-2</v>
      </c>
      <c r="J132" t="str">
        <f t="shared" si="12"/>
        <v>CULTIVO DE SOJA</v>
      </c>
      <c r="K132" t="s">
        <v>990</v>
      </c>
      <c r="L132">
        <v>0</v>
      </c>
      <c r="M132" s="46">
        <f t="shared" si="13"/>
        <v>0</v>
      </c>
      <c r="N132" t="str">
        <f t="shared" si="14"/>
        <v>CULTIVO DE CAFE</v>
      </c>
      <c r="O132" t="s">
        <v>1000</v>
      </c>
      <c r="P132">
        <v>0</v>
      </c>
      <c r="Q132" s="46">
        <f t="shared" si="15"/>
        <v>0</v>
      </c>
    </row>
    <row r="133" spans="1:17" x14ac:dyDescent="0.25">
      <c r="A133" t="str">
        <f t="shared" si="17"/>
        <v>ATIVIDADES DE MALOTE E DE ENTREGA</v>
      </c>
      <c r="B133" t="s">
        <v>2061</v>
      </c>
      <c r="C133">
        <v>0</v>
      </c>
      <c r="D133">
        <v>0</v>
      </c>
      <c r="E133">
        <v>1</v>
      </c>
      <c r="F133">
        <v>0</v>
      </c>
      <c r="G133">
        <v>1</v>
      </c>
      <c r="H133" s="46">
        <f t="shared" si="16"/>
        <v>1.2253400318588408E-2</v>
      </c>
      <c r="J133" t="str">
        <f t="shared" si="12"/>
        <v>CULTIVO DE OLEAGINOSAS DE LAVOURA TEMPORARIA, EXCETO SOJA</v>
      </c>
      <c r="K133" t="s">
        <v>991</v>
      </c>
      <c r="L133">
        <v>0</v>
      </c>
      <c r="M133" s="46">
        <f t="shared" si="13"/>
        <v>0</v>
      </c>
      <c r="N133" t="str">
        <f t="shared" si="14"/>
        <v>CULTIVO DE CACAU</v>
      </c>
      <c r="O133" t="s">
        <v>1001</v>
      </c>
      <c r="P133">
        <v>0</v>
      </c>
      <c r="Q133" s="46">
        <f t="shared" si="15"/>
        <v>0</v>
      </c>
    </row>
    <row r="134" spans="1:17" x14ac:dyDescent="0.25">
      <c r="A134" t="str">
        <f t="shared" si="17"/>
        <v>HOTEIS E SIMILARES</v>
      </c>
      <c r="B134" t="s">
        <v>2062</v>
      </c>
      <c r="C134">
        <v>0</v>
      </c>
      <c r="D134">
        <v>0</v>
      </c>
      <c r="E134">
        <v>0</v>
      </c>
      <c r="F134">
        <v>1</v>
      </c>
      <c r="G134">
        <v>1</v>
      </c>
      <c r="H134" s="46">
        <f t="shared" si="16"/>
        <v>1.2253400318588408E-2</v>
      </c>
      <c r="J134" t="str">
        <f t="shared" si="12"/>
        <v>CULTIVO DE OUTROS PRODUTOS DE LAVOURA TEMPORARIA</v>
      </c>
      <c r="K134" t="s">
        <v>992</v>
      </c>
      <c r="L134">
        <v>0</v>
      </c>
      <c r="M134" s="46">
        <f t="shared" si="13"/>
        <v>0</v>
      </c>
      <c r="N134" t="str">
        <f t="shared" si="14"/>
        <v>CULTIVO DE FRUTAS DE LAVOURA PERMANENTE, EXCETO LARANJA E UVA</v>
      </c>
      <c r="O134" t="s">
        <v>1002</v>
      </c>
      <c r="P134">
        <v>0</v>
      </c>
      <c r="Q134" s="46">
        <f t="shared" si="15"/>
        <v>0</v>
      </c>
    </row>
    <row r="135" spans="1:17" x14ac:dyDescent="0.25">
      <c r="A135" t="str">
        <f t="shared" si="17"/>
        <v>RESTAURANTES E ESTABELECIMENTOS DE BEBIDAS, COM SERVICO COMPLETO</v>
      </c>
      <c r="B135" t="s">
        <v>2065</v>
      </c>
      <c r="C135">
        <v>0</v>
      </c>
      <c r="D135">
        <v>0</v>
      </c>
      <c r="E135">
        <v>0</v>
      </c>
      <c r="F135">
        <v>1</v>
      </c>
      <c r="G135">
        <v>1</v>
      </c>
      <c r="H135" s="46">
        <f t="shared" si="16"/>
        <v>1.2253400318588408E-2</v>
      </c>
      <c r="J135" t="str">
        <f t="shared" si="12"/>
        <v>CULTIVO DE PLANTAS DE LAVOURA TEMPORARIA NAO ESPECIFICADAS ANTERIORMENTE</v>
      </c>
      <c r="K135" t="s">
        <v>993</v>
      </c>
      <c r="L135">
        <v>0</v>
      </c>
      <c r="M135" s="46">
        <f t="shared" si="13"/>
        <v>0</v>
      </c>
      <c r="N135" t="str">
        <f t="shared" si="14"/>
        <v>CULTIVO DE UVA</v>
      </c>
      <c r="O135" t="s">
        <v>1003</v>
      </c>
      <c r="P135">
        <v>0</v>
      </c>
      <c r="Q135" s="46">
        <f t="shared" si="15"/>
        <v>0</v>
      </c>
    </row>
    <row r="136" spans="1:17" x14ac:dyDescent="0.25">
      <c r="A136" t="str">
        <f t="shared" si="17"/>
        <v>FORNECIMENTO DE COMIDA PREPARADA</v>
      </c>
      <c r="B136" t="s">
        <v>2068</v>
      </c>
      <c r="C136">
        <v>0</v>
      </c>
      <c r="D136">
        <v>0</v>
      </c>
      <c r="E136">
        <v>0</v>
      </c>
      <c r="F136">
        <v>1</v>
      </c>
      <c r="G136">
        <v>1</v>
      </c>
      <c r="H136" s="46">
        <f t="shared" si="16"/>
        <v>1.2253400318588408E-2</v>
      </c>
      <c r="J136" t="str">
        <f t="shared" si="12"/>
        <v>CULTIVO DE HORTALICAS, LEGUMES E OUTROS PRODUTOS DA HORTICULTURA</v>
      </c>
      <c r="K136" t="s">
        <v>994</v>
      </c>
      <c r="L136">
        <v>0</v>
      </c>
      <c r="M136" s="46">
        <f t="shared" si="13"/>
        <v>0</v>
      </c>
      <c r="N136" t="str">
        <f t="shared" si="14"/>
        <v>CULTIVO DE OUTROS PRODUTOS DE LAVOURA PERMANENTE</v>
      </c>
      <c r="O136" t="s">
        <v>1004</v>
      </c>
      <c r="P136">
        <v>0</v>
      </c>
      <c r="Q136" s="46">
        <f t="shared" si="15"/>
        <v>0</v>
      </c>
    </row>
    <row r="137" spans="1:17" x14ac:dyDescent="0.25">
      <c r="A137" t="str">
        <f t="shared" si="17"/>
        <v>TRANSPORTE RODOVIARIO DE CARGAS, EM GERAL</v>
      </c>
      <c r="B137" t="s">
        <v>2095</v>
      </c>
      <c r="C137">
        <v>0</v>
      </c>
      <c r="D137">
        <v>0</v>
      </c>
      <c r="E137">
        <v>1</v>
      </c>
      <c r="F137">
        <v>0</v>
      </c>
      <c r="G137">
        <v>1</v>
      </c>
      <c r="H137" s="46">
        <f t="shared" si="16"/>
        <v>1.2253400318588408E-2</v>
      </c>
      <c r="J137" t="str">
        <f t="shared" si="12"/>
        <v>HORTICULTURA</v>
      </c>
      <c r="K137" t="s">
        <v>995</v>
      </c>
      <c r="L137">
        <v>0</v>
      </c>
      <c r="M137" s="46">
        <f t="shared" si="13"/>
        <v>0</v>
      </c>
      <c r="N137" t="str">
        <f t="shared" si="14"/>
        <v>CULTIVO DE PLANTAS DE LAVOURA PERMANENTE NAO ESPECIFICADAS ANTERIORMENTE</v>
      </c>
      <c r="O137" t="s">
        <v>1005</v>
      </c>
      <c r="P137">
        <v>0</v>
      </c>
      <c r="Q137" s="46">
        <f t="shared" si="15"/>
        <v>0</v>
      </c>
    </row>
    <row r="138" spans="1:17" x14ac:dyDescent="0.25">
      <c r="A138" t="str">
        <f t="shared" si="17"/>
        <v>TELECOMUNICACOES POR SATELITE</v>
      </c>
      <c r="B138" t="s">
        <v>2107</v>
      </c>
      <c r="C138">
        <v>0</v>
      </c>
      <c r="D138">
        <v>0</v>
      </c>
      <c r="E138">
        <v>0</v>
      </c>
      <c r="F138">
        <v>1</v>
      </c>
      <c r="G138">
        <v>1</v>
      </c>
      <c r="H138" s="46">
        <f t="shared" si="16"/>
        <v>1.2253400318588408E-2</v>
      </c>
      <c r="J138" t="str">
        <f t="shared" si="12"/>
        <v>CULTIVO DE FLORES, PLANTAS ORNAMENTAIS E PRODUTOS DE VIVEIRO</v>
      </c>
      <c r="K138" t="s">
        <v>996</v>
      </c>
      <c r="L138">
        <v>0</v>
      </c>
      <c r="M138" s="46">
        <f t="shared" si="13"/>
        <v>0</v>
      </c>
      <c r="N138" t="str">
        <f t="shared" si="14"/>
        <v>CRIACAO DE BOVINOS</v>
      </c>
      <c r="O138" t="s">
        <v>1006</v>
      </c>
      <c r="P138">
        <v>0</v>
      </c>
      <c r="Q138" s="46">
        <f t="shared" si="15"/>
        <v>0</v>
      </c>
    </row>
    <row r="139" spans="1:17" x14ac:dyDescent="0.25">
      <c r="A139" t="str">
        <f t="shared" si="17"/>
        <v>SUPORTE TECNICO, MANUTENCAO E OUTROS SERVICOS EM TECNOLOGIA DA INFORMACAO</v>
      </c>
      <c r="B139" t="s">
        <v>2116</v>
      </c>
      <c r="C139">
        <v>0</v>
      </c>
      <c r="D139">
        <v>0</v>
      </c>
      <c r="E139">
        <v>1</v>
      </c>
      <c r="F139">
        <v>0</v>
      </c>
      <c r="G139">
        <v>1</v>
      </c>
      <c r="H139" s="46">
        <f t="shared" si="16"/>
        <v>1.2253400318588408E-2</v>
      </c>
      <c r="J139" t="str">
        <f t="shared" si="12"/>
        <v>CULTIVO DE FLORES E PLANTAS ORNAMENTAIS</v>
      </c>
      <c r="K139" t="s">
        <v>997</v>
      </c>
      <c r="L139">
        <v>0</v>
      </c>
      <c r="M139" s="46">
        <f t="shared" si="13"/>
        <v>0</v>
      </c>
      <c r="N139" t="str">
        <f t="shared" si="14"/>
        <v>PRODUCAO DE SEMENTES CERTIFICADAS</v>
      </c>
      <c r="O139" t="s">
        <v>1007</v>
      </c>
      <c r="P139">
        <v>0</v>
      </c>
      <c r="Q139" s="46">
        <f t="shared" si="15"/>
        <v>0</v>
      </c>
    </row>
    <row r="140" spans="1:17" x14ac:dyDescent="0.25">
      <c r="A140" t="str">
        <f t="shared" si="17"/>
        <v>CARGA E DESCARGA</v>
      </c>
      <c r="B140" t="s">
        <v>2120</v>
      </c>
      <c r="C140">
        <v>0</v>
      </c>
      <c r="D140">
        <v>0</v>
      </c>
      <c r="E140">
        <v>0</v>
      </c>
      <c r="F140">
        <v>1</v>
      </c>
      <c r="G140">
        <v>1</v>
      </c>
      <c r="H140" s="46">
        <f t="shared" si="16"/>
        <v>1.2253400318588408E-2</v>
      </c>
      <c r="J140" t="str">
        <f t="shared" si="12"/>
        <v>CULTIVO DE FRUTAS CITRICAS</v>
      </c>
      <c r="K140" t="s">
        <v>998</v>
      </c>
      <c r="L140">
        <v>0</v>
      </c>
      <c r="M140" s="46">
        <f t="shared" si="13"/>
        <v>0</v>
      </c>
      <c r="N140" t="str">
        <f t="shared" si="14"/>
        <v>CRIACAO DE OUTROS ANIMAIS DE GRANDE PORTE</v>
      </c>
      <c r="O140" t="s">
        <v>1008</v>
      </c>
      <c r="P140">
        <v>0</v>
      </c>
      <c r="Q140" s="46">
        <f t="shared" si="15"/>
        <v>0</v>
      </c>
    </row>
    <row r="141" spans="1:17" x14ac:dyDescent="0.25">
      <c r="A141" t="str">
        <f t="shared" si="17"/>
        <v>ATIVIDADES RELACIONADAS A ORGANIZACAO DO TRANSPORTE DE CARGAS</v>
      </c>
      <c r="B141" t="s">
        <v>2128</v>
      </c>
      <c r="C141">
        <v>0</v>
      </c>
      <c r="D141">
        <v>0</v>
      </c>
      <c r="E141">
        <v>1</v>
      </c>
      <c r="F141">
        <v>0</v>
      </c>
      <c r="G141">
        <v>1</v>
      </c>
      <c r="H141" s="46">
        <f t="shared" si="16"/>
        <v>1.2253400318588408E-2</v>
      </c>
      <c r="J141" t="str">
        <f t="shared" si="12"/>
        <v>CULTIVO DE LARANJA</v>
      </c>
      <c r="K141" t="s">
        <v>999</v>
      </c>
      <c r="L141">
        <v>0</v>
      </c>
      <c r="M141" s="46">
        <f t="shared" si="13"/>
        <v>0</v>
      </c>
      <c r="N141" t="str">
        <f t="shared" si="14"/>
        <v>PRODUCAO DE MUDAS E OUTRAS FORMAS DE PROPAGACAO VEGETAL, CERTIFICADAS</v>
      </c>
      <c r="O141" t="s">
        <v>1009</v>
      </c>
      <c r="P141">
        <v>0</v>
      </c>
      <c r="Q141" s="46">
        <f t="shared" si="15"/>
        <v>0</v>
      </c>
    </row>
    <row r="142" spans="1:17" x14ac:dyDescent="0.25">
      <c r="A142" t="str">
        <f t="shared" si="17"/>
        <v>HOLDINGS DE INSTITUICOES FINANCEIRAS</v>
      </c>
      <c r="B142" t="s">
        <v>2139</v>
      </c>
      <c r="C142">
        <v>0</v>
      </c>
      <c r="D142">
        <v>0</v>
      </c>
      <c r="E142">
        <v>1</v>
      </c>
      <c r="F142">
        <v>0</v>
      </c>
      <c r="G142">
        <v>1</v>
      </c>
      <c r="H142" s="46">
        <f t="shared" si="16"/>
        <v>1.2253400318588408E-2</v>
      </c>
      <c r="J142" t="str">
        <f t="shared" si="12"/>
        <v>CULTIVO DE CAFE</v>
      </c>
      <c r="K142" t="s">
        <v>1000</v>
      </c>
      <c r="L142">
        <v>0</v>
      </c>
      <c r="M142" s="46">
        <f t="shared" si="13"/>
        <v>0</v>
      </c>
      <c r="N142" t="str">
        <f t="shared" si="14"/>
        <v>CRIACAO DE OVINOS</v>
      </c>
      <c r="O142" t="s">
        <v>1010</v>
      </c>
      <c r="P142">
        <v>0</v>
      </c>
      <c r="Q142" s="46">
        <f t="shared" si="15"/>
        <v>0</v>
      </c>
    </row>
    <row r="143" spans="1:17" x14ac:dyDescent="0.25">
      <c r="A143" t="str">
        <f t="shared" si="17"/>
        <v>SECURITIZACAO DE CREDITOS</v>
      </c>
      <c r="B143" t="s">
        <v>2143</v>
      </c>
      <c r="C143">
        <v>0</v>
      </c>
      <c r="D143">
        <v>0</v>
      </c>
      <c r="E143">
        <v>1</v>
      </c>
      <c r="F143">
        <v>0</v>
      </c>
      <c r="G143">
        <v>1</v>
      </c>
      <c r="H143" s="46">
        <f t="shared" si="16"/>
        <v>1.2253400318588408E-2</v>
      </c>
      <c r="J143" t="str">
        <f t="shared" si="12"/>
        <v>CULTIVO DE CACAU</v>
      </c>
      <c r="K143" t="s">
        <v>1001</v>
      </c>
      <c r="L143">
        <v>0</v>
      </c>
      <c r="M143" s="46">
        <f t="shared" si="13"/>
        <v>0</v>
      </c>
      <c r="N143" t="str">
        <f t="shared" si="14"/>
        <v>CRIACAO DE SUINOS</v>
      </c>
      <c r="O143" t="s">
        <v>1011</v>
      </c>
      <c r="P143">
        <v>0</v>
      </c>
      <c r="Q143" s="46">
        <f t="shared" si="15"/>
        <v>0</v>
      </c>
    </row>
    <row r="144" spans="1:17" x14ac:dyDescent="0.25">
      <c r="A144" t="str">
        <f t="shared" si="17"/>
        <v>BANCOS MULTIPLOS (COM CARTEIRA COMERCIAL)</v>
      </c>
      <c r="B144" t="s">
        <v>2149</v>
      </c>
      <c r="C144">
        <v>0</v>
      </c>
      <c r="D144">
        <v>0</v>
      </c>
      <c r="E144">
        <v>1</v>
      </c>
      <c r="F144">
        <v>0</v>
      </c>
      <c r="G144">
        <v>1</v>
      </c>
      <c r="H144" s="46">
        <f t="shared" si="16"/>
        <v>1.2253400318588408E-2</v>
      </c>
      <c r="J144" t="str">
        <f t="shared" si="12"/>
        <v>CULTIVO DE FRUTAS DE LAVOURA PERMANENTE, EXCETO LARANJA E UVA</v>
      </c>
      <c r="K144" t="s">
        <v>1002</v>
      </c>
      <c r="L144">
        <v>0</v>
      </c>
      <c r="M144" s="46">
        <f t="shared" si="13"/>
        <v>0</v>
      </c>
      <c r="N144" t="str">
        <f t="shared" si="14"/>
        <v>CRIACAO DE AVES</v>
      </c>
      <c r="O144" t="s">
        <v>1012</v>
      </c>
      <c r="P144">
        <v>0</v>
      </c>
      <c r="Q144" s="46">
        <f t="shared" si="15"/>
        <v>0</v>
      </c>
    </row>
    <row r="145" spans="1:17" x14ac:dyDescent="0.25">
      <c r="A145" t="str">
        <f t="shared" si="17"/>
        <v>AVALIACAO DE RISCOS E PERDAS</v>
      </c>
      <c r="B145" t="s">
        <v>2172</v>
      </c>
      <c r="C145">
        <v>0</v>
      </c>
      <c r="D145">
        <v>0</v>
      </c>
      <c r="E145">
        <v>1</v>
      </c>
      <c r="F145">
        <v>0</v>
      </c>
      <c r="G145">
        <v>1</v>
      </c>
      <c r="H145" s="46">
        <f t="shared" si="16"/>
        <v>1.2253400318588408E-2</v>
      </c>
      <c r="J145" t="str">
        <f t="shared" si="12"/>
        <v>CULTIVO DE UVA</v>
      </c>
      <c r="K145" t="s">
        <v>1003</v>
      </c>
      <c r="L145">
        <v>0</v>
      </c>
      <c r="M145" s="46">
        <f t="shared" si="13"/>
        <v>0</v>
      </c>
      <c r="N145" t="str">
        <f t="shared" si="14"/>
        <v>CRIACAO DE OUTROS ANIMAIS</v>
      </c>
      <c r="O145" t="s">
        <v>1013</v>
      </c>
      <c r="P145">
        <v>0</v>
      </c>
      <c r="Q145" s="46">
        <f t="shared" si="15"/>
        <v>0</v>
      </c>
    </row>
    <row r="146" spans="1:17" x14ac:dyDescent="0.25">
      <c r="A146" t="str">
        <f t="shared" si="17"/>
        <v>CORRETORES E AGENTES DE SEGUROS, DE PLANOS DE PREVIDENCIA COMPLEMENTAR E DE SAUDE</v>
      </c>
      <c r="B146" t="s">
        <v>2174</v>
      </c>
      <c r="C146">
        <v>0</v>
      </c>
      <c r="D146">
        <v>0</v>
      </c>
      <c r="E146">
        <v>1</v>
      </c>
      <c r="F146">
        <v>0</v>
      </c>
      <c r="G146">
        <v>1</v>
      </c>
      <c r="H146" s="46">
        <f t="shared" si="16"/>
        <v>1.2253400318588408E-2</v>
      </c>
      <c r="J146" t="str">
        <f t="shared" si="12"/>
        <v>CULTIVO DE OUTROS PRODUTOS DE LAVOURA PERMANENTE</v>
      </c>
      <c r="K146" t="s">
        <v>1004</v>
      </c>
      <c r="L146">
        <v>0</v>
      </c>
      <c r="M146" s="46">
        <f t="shared" si="13"/>
        <v>0</v>
      </c>
      <c r="N146" t="str">
        <f t="shared" si="14"/>
        <v>PRODUCAO MISTA  LAVOURA E PECUARIA</v>
      </c>
      <c r="O146" t="s">
        <v>1014</v>
      </c>
      <c r="P146">
        <v>0</v>
      </c>
      <c r="Q146" s="46">
        <f t="shared" si="15"/>
        <v>0</v>
      </c>
    </row>
    <row r="147" spans="1:17" x14ac:dyDescent="0.25">
      <c r="A147" t="str">
        <f t="shared" si="17"/>
        <v>ATIVIDADES IMOBILIARIAS DE IMOVEIS PROPRIOS</v>
      </c>
      <c r="B147" t="s">
        <v>2182</v>
      </c>
      <c r="C147">
        <v>0</v>
      </c>
      <c r="D147">
        <v>0</v>
      </c>
      <c r="E147">
        <v>1</v>
      </c>
      <c r="F147">
        <v>0</v>
      </c>
      <c r="G147">
        <v>1</v>
      </c>
      <c r="H147" s="46">
        <f t="shared" si="16"/>
        <v>1.2253400318588408E-2</v>
      </c>
      <c r="J147" t="str">
        <f t="shared" si="12"/>
        <v>CULTIVO DE PLANTAS DE LAVOURA PERMANENTE NAO ESPECIFICADAS ANTERIORMENTE</v>
      </c>
      <c r="K147" t="s">
        <v>1005</v>
      </c>
      <c r="L147">
        <v>0</v>
      </c>
      <c r="M147" s="46">
        <f t="shared" si="13"/>
        <v>0</v>
      </c>
      <c r="N147" t="str">
        <f t="shared" si="14"/>
        <v>CRIACAO DE CAPRINOS E OVINOS</v>
      </c>
      <c r="O147" t="s">
        <v>1015</v>
      </c>
      <c r="P147">
        <v>0</v>
      </c>
      <c r="Q147" s="46">
        <f t="shared" si="15"/>
        <v>0</v>
      </c>
    </row>
    <row r="148" spans="1:17" x14ac:dyDescent="0.25">
      <c r="A148" t="str">
        <f t="shared" si="17"/>
        <v>ATIVIDADES DE CONTABILIDADE, CONSULTORIA E AUDITORIA CONTABIL E TRIBUTARIA</v>
      </c>
      <c r="B148" t="s">
        <v>2187</v>
      </c>
      <c r="C148">
        <v>0</v>
      </c>
      <c r="D148">
        <v>0</v>
      </c>
      <c r="E148">
        <v>0</v>
      </c>
      <c r="F148">
        <v>1</v>
      </c>
      <c r="G148">
        <v>1</v>
      </c>
      <c r="H148" s="46">
        <f t="shared" si="16"/>
        <v>1.2253400318588408E-2</v>
      </c>
      <c r="J148" t="str">
        <f t="shared" si="12"/>
        <v>CRIACAO DE BOVINOS</v>
      </c>
      <c r="K148" t="s">
        <v>1006</v>
      </c>
      <c r="L148">
        <v>0</v>
      </c>
      <c r="M148" s="46">
        <f t="shared" si="13"/>
        <v>0</v>
      </c>
      <c r="N148" t="str">
        <f t="shared" si="14"/>
        <v>CRIACAO DE ANIMAIS NAO ESPECIFICADOS ANTERIORMENTE</v>
      </c>
      <c r="O148" t="s">
        <v>1016</v>
      </c>
      <c r="P148">
        <v>0</v>
      </c>
      <c r="Q148" s="46">
        <f t="shared" si="15"/>
        <v>0</v>
      </c>
    </row>
    <row r="149" spans="1:17" x14ac:dyDescent="0.25">
      <c r="A149" t="str">
        <f t="shared" si="17"/>
        <v>ALUGUEL DE MAQUINAS E EQUIPAMENTOS DE OUTROS TIPOS, NAO ESPECIFICADOS ANTERIORMENTE</v>
      </c>
      <c r="B149" t="s">
        <v>2205</v>
      </c>
      <c r="C149">
        <v>0</v>
      </c>
      <c r="D149">
        <v>0</v>
      </c>
      <c r="E149">
        <v>1</v>
      </c>
      <c r="F149">
        <v>0</v>
      </c>
      <c r="G149">
        <v>1</v>
      </c>
      <c r="H149" s="46">
        <f t="shared" si="16"/>
        <v>1.2253400318588408E-2</v>
      </c>
      <c r="J149" t="str">
        <f t="shared" si="12"/>
        <v>PRODUCAO DE SEMENTES CERTIFICADAS</v>
      </c>
      <c r="K149" t="s">
        <v>1007</v>
      </c>
      <c r="L149">
        <v>0</v>
      </c>
      <c r="M149" s="46">
        <f t="shared" si="13"/>
        <v>0</v>
      </c>
      <c r="N149" t="str">
        <f t="shared" si="14"/>
        <v>ATIVIDADES DE APOIO A AGRICULTURA</v>
      </c>
      <c r="O149" t="s">
        <v>1017</v>
      </c>
      <c r="P149">
        <v>0</v>
      </c>
      <c r="Q149" s="46">
        <f t="shared" si="15"/>
        <v>0</v>
      </c>
    </row>
    <row r="150" spans="1:17" x14ac:dyDescent="0.25">
      <c r="A150" t="str">
        <f t="shared" si="17"/>
        <v>ATIVIDADES DE ASSESSORIA EM GESTAO EMPRESARIAL</v>
      </c>
      <c r="B150" t="s">
        <v>2227</v>
      </c>
      <c r="C150">
        <v>0</v>
      </c>
      <c r="D150">
        <v>0</v>
      </c>
      <c r="E150">
        <v>0</v>
      </c>
      <c r="F150">
        <v>1</v>
      </c>
      <c r="G150">
        <v>1</v>
      </c>
      <c r="H150" s="46">
        <f t="shared" si="16"/>
        <v>1.2253400318588408E-2</v>
      </c>
      <c r="J150" t="str">
        <f t="shared" si="12"/>
        <v>CRIACAO DE OUTROS ANIMAIS DE GRANDE PORTE</v>
      </c>
      <c r="K150" t="s">
        <v>1008</v>
      </c>
      <c r="L150">
        <v>0</v>
      </c>
      <c r="M150" s="46">
        <f t="shared" si="13"/>
        <v>0</v>
      </c>
      <c r="N150" t="str">
        <f t="shared" si="14"/>
        <v>ATIVIDADES DE SERVICOS RELACIONADOS COM A AGRICULTURA</v>
      </c>
      <c r="O150" t="s">
        <v>1018</v>
      </c>
      <c r="P150">
        <v>0</v>
      </c>
      <c r="Q150" s="46">
        <f t="shared" si="15"/>
        <v>0</v>
      </c>
    </row>
    <row r="151" spans="1:17" x14ac:dyDescent="0.25">
      <c r="A151" t="str">
        <f t="shared" si="17"/>
        <v>ATIVIDADES DE IMUNIZACAO, HIGIENIZACAO E DE LIMPEZA EM PREDIOS E EM DOMICILIOS</v>
      </c>
      <c r="B151" t="s">
        <v>2234</v>
      </c>
      <c r="C151">
        <v>0</v>
      </c>
      <c r="D151">
        <v>0</v>
      </c>
      <c r="E151">
        <v>0</v>
      </c>
      <c r="F151">
        <v>1</v>
      </c>
      <c r="G151">
        <v>1</v>
      </c>
      <c r="H151" s="46">
        <f t="shared" si="16"/>
        <v>1.2253400318588408E-2</v>
      </c>
      <c r="J151" t="str">
        <f t="shared" si="12"/>
        <v>PRODUCAO DE MUDAS E OUTRAS FORMAS DE PROPAGACAO VEGETAL, CERTIFICADAS</v>
      </c>
      <c r="K151" t="s">
        <v>1009</v>
      </c>
      <c r="L151">
        <v>0</v>
      </c>
      <c r="M151" s="46">
        <f t="shared" si="13"/>
        <v>0</v>
      </c>
      <c r="N151" t="str">
        <f t="shared" si="14"/>
        <v>ATIVIDADES DE SERVICOS RELACIONADOS COM A PECUARIA, EXCETO ATIVIDADES VETERINARIAS</v>
      </c>
      <c r="O151" t="s">
        <v>1019</v>
      </c>
      <c r="P151">
        <v>0</v>
      </c>
      <c r="Q151" s="46">
        <f t="shared" si="15"/>
        <v>0</v>
      </c>
    </row>
    <row r="152" spans="1:17" x14ac:dyDescent="0.25">
      <c r="A152" t="str">
        <f t="shared" si="17"/>
        <v>ATIVIDADES DE APOIO A ADMINISTRACAO PUBLICA</v>
      </c>
      <c r="B152" t="s">
        <v>2243</v>
      </c>
      <c r="C152">
        <v>0</v>
      </c>
      <c r="D152">
        <v>0</v>
      </c>
      <c r="E152">
        <v>0</v>
      </c>
      <c r="F152">
        <v>1</v>
      </c>
      <c r="G152">
        <v>1</v>
      </c>
      <c r="H152" s="46">
        <f t="shared" si="16"/>
        <v>1.2253400318588408E-2</v>
      </c>
      <c r="J152" t="str">
        <f t="shared" si="12"/>
        <v>CRIACAO DE OVINOS</v>
      </c>
      <c r="K152" t="s">
        <v>1010</v>
      </c>
      <c r="L152">
        <v>0</v>
      </c>
      <c r="M152" s="46">
        <f t="shared" si="13"/>
        <v>0</v>
      </c>
      <c r="N152" t="str">
        <f t="shared" si="14"/>
        <v>ATIVIDADES DE APOIO A PECUARIA</v>
      </c>
      <c r="O152" t="s">
        <v>1020</v>
      </c>
      <c r="P152">
        <v>0</v>
      </c>
      <c r="Q152" s="46">
        <f t="shared" si="15"/>
        <v>0</v>
      </c>
    </row>
    <row r="153" spans="1:17" x14ac:dyDescent="0.25">
      <c r="A153" t="str">
        <f t="shared" si="17"/>
        <v>SEGURIDADE SOCIAL</v>
      </c>
      <c r="B153" t="s">
        <v>2249</v>
      </c>
      <c r="C153">
        <v>0</v>
      </c>
      <c r="D153">
        <v>0</v>
      </c>
      <c r="E153">
        <v>0</v>
      </c>
      <c r="F153">
        <v>1</v>
      </c>
      <c r="G153">
        <v>1</v>
      </c>
      <c r="H153" s="46">
        <f t="shared" si="16"/>
        <v>1.2253400318588408E-2</v>
      </c>
      <c r="J153" t="str">
        <f t="shared" si="12"/>
        <v>CRIACAO DE SUINOS</v>
      </c>
      <c r="K153" t="s">
        <v>1011</v>
      </c>
      <c r="L153">
        <v>0</v>
      </c>
      <c r="M153" s="46">
        <f t="shared" si="13"/>
        <v>0</v>
      </c>
      <c r="N153" t="str">
        <f t="shared" si="14"/>
        <v>ATIVIDADES DE POS-COLHEITA</v>
      </c>
      <c r="O153" t="s">
        <v>1021</v>
      </c>
      <c r="P153">
        <v>0</v>
      </c>
      <c r="Q153" s="46">
        <f t="shared" si="15"/>
        <v>0</v>
      </c>
    </row>
    <row r="154" spans="1:17" x14ac:dyDescent="0.25">
      <c r="A154" t="str">
        <f t="shared" si="17"/>
        <v>ATIVIDADES DE VIGILANCIA E SEGURANCA PRIVADA</v>
      </c>
      <c r="B154" t="s">
        <v>2267</v>
      </c>
      <c r="C154">
        <v>0</v>
      </c>
      <c r="D154">
        <v>0</v>
      </c>
      <c r="E154">
        <v>1</v>
      </c>
      <c r="F154">
        <v>0</v>
      </c>
      <c r="G154">
        <v>1</v>
      </c>
      <c r="H154" s="46">
        <f t="shared" si="16"/>
        <v>1.2253400318588408E-2</v>
      </c>
      <c r="J154" t="str">
        <f t="shared" si="12"/>
        <v>CRIACAO DE OUTROS ANIMAIS</v>
      </c>
      <c r="K154" t="s">
        <v>1013</v>
      </c>
      <c r="L154">
        <v>0</v>
      </c>
      <c r="M154" s="46">
        <f t="shared" si="13"/>
        <v>0</v>
      </c>
      <c r="N154" t="str">
        <f t="shared" si="14"/>
        <v>CACA, REPOVOAMENTO CINEGETICO E SERVICOS RELACIONADOS</v>
      </c>
      <c r="O154" t="s">
        <v>1022</v>
      </c>
      <c r="P154">
        <v>0</v>
      </c>
      <c r="Q154" s="46">
        <f t="shared" si="15"/>
        <v>0</v>
      </c>
    </row>
    <row r="155" spans="1:17" x14ac:dyDescent="0.25">
      <c r="A155" t="str">
        <f t="shared" si="17"/>
        <v>ATIVIDADES DE TRANSPORTE DE VALORES</v>
      </c>
      <c r="B155" t="s">
        <v>2268</v>
      </c>
      <c r="C155">
        <v>0</v>
      </c>
      <c r="D155">
        <v>0</v>
      </c>
      <c r="E155">
        <v>1</v>
      </c>
      <c r="F155">
        <v>0</v>
      </c>
      <c r="G155">
        <v>1</v>
      </c>
      <c r="H155" s="46">
        <f t="shared" si="16"/>
        <v>1.2253400318588408E-2</v>
      </c>
      <c r="J155" t="str">
        <f t="shared" si="12"/>
        <v>PRODUCAO MISTA  LAVOURA E PECUARIA</v>
      </c>
      <c r="K155" t="s">
        <v>1014</v>
      </c>
      <c r="L155">
        <v>0</v>
      </c>
      <c r="M155" s="46">
        <f t="shared" si="13"/>
        <v>0</v>
      </c>
      <c r="N155" t="str">
        <f t="shared" si="14"/>
        <v>CACA E SERVICOS RELACIONADOS</v>
      </c>
      <c r="O155" t="s">
        <v>1023</v>
      </c>
      <c r="P155">
        <v>0</v>
      </c>
      <c r="Q155" s="46">
        <f t="shared" si="15"/>
        <v>0</v>
      </c>
    </row>
    <row r="156" spans="1:17" x14ac:dyDescent="0.25">
      <c r="A156" t="str">
        <f t="shared" si="17"/>
        <v>ENSINO FUNDAMENTAL</v>
      </c>
      <c r="B156" t="s">
        <v>2271</v>
      </c>
      <c r="C156">
        <v>0</v>
      </c>
      <c r="D156">
        <v>0</v>
      </c>
      <c r="E156">
        <v>0</v>
      </c>
      <c r="F156">
        <v>1</v>
      </c>
      <c r="G156">
        <v>1</v>
      </c>
      <c r="H156" s="46">
        <f t="shared" si="16"/>
        <v>1.2253400318588408E-2</v>
      </c>
      <c r="J156" t="str">
        <f t="shared" si="12"/>
        <v>CRIACAO DE CAPRINOS E OVINOS</v>
      </c>
      <c r="K156" t="s">
        <v>1015</v>
      </c>
      <c r="L156">
        <v>0</v>
      </c>
      <c r="M156" s="46">
        <f t="shared" si="13"/>
        <v>0</v>
      </c>
      <c r="N156" t="str">
        <f t="shared" si="14"/>
        <v>PRODUCAO FLORESTAL - FLORESTAS PLANTADAS</v>
      </c>
      <c r="O156" t="s">
        <v>1024</v>
      </c>
      <c r="P156">
        <v>0</v>
      </c>
      <c r="Q156" s="46">
        <f t="shared" si="15"/>
        <v>0</v>
      </c>
    </row>
    <row r="157" spans="1:17" x14ac:dyDescent="0.25">
      <c r="A157" t="str">
        <f t="shared" si="17"/>
        <v>EDUCACAO PROFISSIONAL DE NIVEL TECNICO</v>
      </c>
      <c r="B157" t="s">
        <v>2278</v>
      </c>
      <c r="C157">
        <v>0</v>
      </c>
      <c r="D157">
        <v>0</v>
      </c>
      <c r="E157">
        <v>1</v>
      </c>
      <c r="F157">
        <v>0</v>
      </c>
      <c r="G157">
        <v>1</v>
      </c>
      <c r="H157" s="46">
        <f t="shared" si="16"/>
        <v>1.2253400318588408E-2</v>
      </c>
      <c r="J157" t="str">
        <f t="shared" si="12"/>
        <v>CRIACAO DE ANIMAIS NAO ESPECIFICADOS ANTERIORMENTE</v>
      </c>
      <c r="K157" t="s">
        <v>1016</v>
      </c>
      <c r="L157">
        <v>0</v>
      </c>
      <c r="M157" s="46">
        <f t="shared" si="13"/>
        <v>0</v>
      </c>
      <c r="N157" t="str">
        <f t="shared" si="14"/>
        <v>SILVICULTURA</v>
      </c>
      <c r="O157" t="s">
        <v>1025</v>
      </c>
      <c r="P157">
        <v>0</v>
      </c>
      <c r="Q157" s="46">
        <f t="shared" si="15"/>
        <v>0</v>
      </c>
    </row>
    <row r="158" spans="1:17" x14ac:dyDescent="0.25">
      <c r="A158" t="str">
        <f t="shared" si="17"/>
        <v>OUTRAS ATIVIDADES DE ENSINO</v>
      </c>
      <c r="B158" t="s">
        <v>2280</v>
      </c>
      <c r="C158">
        <v>0</v>
      </c>
      <c r="D158">
        <v>0</v>
      </c>
      <c r="E158">
        <v>0</v>
      </c>
      <c r="F158">
        <v>1</v>
      </c>
      <c r="G158">
        <v>1</v>
      </c>
      <c r="H158" s="46">
        <f t="shared" si="16"/>
        <v>1.2253400318588408E-2</v>
      </c>
      <c r="J158" t="str">
        <f t="shared" si="12"/>
        <v>ATIVIDADES DE APOIO A AGRICULTURA</v>
      </c>
      <c r="K158" t="s">
        <v>1017</v>
      </c>
      <c r="L158">
        <v>0</v>
      </c>
      <c r="M158" s="46">
        <f t="shared" si="13"/>
        <v>0</v>
      </c>
      <c r="N158" t="str">
        <f t="shared" si="14"/>
        <v>EXPLORACAO FLORESTAL</v>
      </c>
      <c r="O158" t="s">
        <v>1026</v>
      </c>
      <c r="P158">
        <v>0</v>
      </c>
      <c r="Q158" s="46">
        <f t="shared" si="15"/>
        <v>0</v>
      </c>
    </row>
    <row r="159" spans="1:17" x14ac:dyDescent="0.25">
      <c r="A159" t="str">
        <f t="shared" si="17"/>
        <v>ATIVIDADES DE LIMPEZA NAO ESPECIFICADAS ANTERIORMENTE</v>
      </c>
      <c r="B159" t="s">
        <v>2284</v>
      </c>
      <c r="C159">
        <v>0</v>
      </c>
      <c r="D159">
        <v>0</v>
      </c>
      <c r="E159">
        <v>0</v>
      </c>
      <c r="F159">
        <v>1</v>
      </c>
      <c r="G159">
        <v>1</v>
      </c>
      <c r="H159" s="46">
        <f t="shared" si="16"/>
        <v>1.2253400318588408E-2</v>
      </c>
      <c r="J159" t="str">
        <f t="shared" si="12"/>
        <v>ATIVIDADES DE SERVICOS RELACIONADOS COM A AGRICULTURA</v>
      </c>
      <c r="K159" t="s">
        <v>1018</v>
      </c>
      <c r="L159">
        <v>0</v>
      </c>
      <c r="M159" s="46">
        <f t="shared" si="13"/>
        <v>0</v>
      </c>
      <c r="N159" t="str">
        <f t="shared" si="14"/>
        <v>ATIVIDADES DE SERVICOS RELACIONADOS COM A SILVICULTURA E A EXPLORACAO FLORESTAL</v>
      </c>
      <c r="O159" t="s">
        <v>1027</v>
      </c>
      <c r="P159">
        <v>0</v>
      </c>
      <c r="Q159" s="46">
        <f t="shared" si="15"/>
        <v>0</v>
      </c>
    </row>
    <row r="160" spans="1:17" x14ac:dyDescent="0.25">
      <c r="A160" t="str">
        <f t="shared" si="17"/>
        <v>ATIVIDADES DE OUTROS PROFISSIONAIS DA AREA DE SAUDE</v>
      </c>
      <c r="B160" t="s">
        <v>2301</v>
      </c>
      <c r="C160">
        <v>0</v>
      </c>
      <c r="D160">
        <v>0</v>
      </c>
      <c r="E160">
        <v>0</v>
      </c>
      <c r="F160">
        <v>1</v>
      </c>
      <c r="G160">
        <v>1</v>
      </c>
      <c r="H160" s="46">
        <f t="shared" si="16"/>
        <v>1.2253400318588408E-2</v>
      </c>
      <c r="J160" t="str">
        <f t="shared" si="12"/>
        <v>ATIVIDADES DE SERVICOS RELACIONADOS COM A PECUARIA, EXCETO ATIVIDADES VETERINARIAS</v>
      </c>
      <c r="K160" t="s">
        <v>1019</v>
      </c>
      <c r="L160">
        <v>0</v>
      </c>
      <c r="M160" s="46">
        <f t="shared" si="13"/>
        <v>0</v>
      </c>
      <c r="N160" t="str">
        <f t="shared" si="14"/>
        <v>PRODUCAO FLORESTAL - FLORESTAS NATIVAS</v>
      </c>
      <c r="O160" t="s">
        <v>1028</v>
      </c>
      <c r="P160">
        <v>0</v>
      </c>
      <c r="Q160" s="46">
        <f t="shared" si="15"/>
        <v>0</v>
      </c>
    </row>
    <row r="161" spans="1:17" x14ac:dyDescent="0.25">
      <c r="A161" t="str">
        <f t="shared" si="17"/>
        <v>SERVICOS VETERINARIOS</v>
      </c>
      <c r="B161" t="s">
        <v>2303</v>
      </c>
      <c r="C161">
        <v>0</v>
      </c>
      <c r="D161">
        <v>0</v>
      </c>
      <c r="E161">
        <v>1</v>
      </c>
      <c r="F161">
        <v>0</v>
      </c>
      <c r="G161">
        <v>1</v>
      </c>
      <c r="H161" s="46">
        <f t="shared" si="16"/>
        <v>1.2253400318588408E-2</v>
      </c>
      <c r="J161" t="str">
        <f t="shared" si="12"/>
        <v>ATIVIDADES DE APOIO A PECUARIA</v>
      </c>
      <c r="K161" t="s">
        <v>1020</v>
      </c>
      <c r="L161">
        <v>0</v>
      </c>
      <c r="M161" s="46">
        <f t="shared" si="13"/>
        <v>0</v>
      </c>
      <c r="N161" t="str">
        <f t="shared" si="14"/>
        <v>ATIVIDADES DE APOIO A PRODUCAO FLORESTAL</v>
      </c>
      <c r="O161" t="s">
        <v>1029</v>
      </c>
      <c r="P161">
        <v>0</v>
      </c>
      <c r="Q161" s="46">
        <f t="shared" si="15"/>
        <v>0</v>
      </c>
    </row>
    <row r="162" spans="1:17" x14ac:dyDescent="0.25">
      <c r="A162" t="str">
        <f t="shared" si="17"/>
        <v>SERVICOS DE ASSISTENCIA SOCIAL SEM ALOJAMENTO</v>
      </c>
      <c r="B162" t="s">
        <v>2322</v>
      </c>
      <c r="C162">
        <v>0</v>
      </c>
      <c r="D162">
        <v>0</v>
      </c>
      <c r="E162">
        <v>0</v>
      </c>
      <c r="F162">
        <v>1</v>
      </c>
      <c r="G162">
        <v>1</v>
      </c>
      <c r="H162" s="46">
        <f t="shared" si="16"/>
        <v>1.2253400318588408E-2</v>
      </c>
      <c r="J162" t="str">
        <f t="shared" si="12"/>
        <v>ATIVIDADES DE POS-COLHEITA</v>
      </c>
      <c r="K162" t="s">
        <v>1021</v>
      </c>
      <c r="L162">
        <v>0</v>
      </c>
      <c r="M162" s="46">
        <f t="shared" si="13"/>
        <v>0</v>
      </c>
      <c r="N162" t="str">
        <f t="shared" si="14"/>
        <v>PESCA EM AGUA SALGADA</v>
      </c>
      <c r="O162" t="s">
        <v>1030</v>
      </c>
      <c r="P162">
        <v>0</v>
      </c>
      <c r="Q162" s="46">
        <f t="shared" si="15"/>
        <v>0</v>
      </c>
    </row>
    <row r="163" spans="1:17" x14ac:dyDescent="0.25">
      <c r="A163" t="str">
        <f t="shared" si="17"/>
        <v>ATIVIDADES DE ORGANIZACOES SINDICAIS</v>
      </c>
      <c r="B163" t="s">
        <v>2331</v>
      </c>
      <c r="C163">
        <v>0</v>
      </c>
      <c r="D163">
        <v>0</v>
      </c>
      <c r="E163">
        <v>1</v>
      </c>
      <c r="F163">
        <v>0</v>
      </c>
      <c r="G163">
        <v>1</v>
      </c>
      <c r="H163" s="46">
        <f t="shared" si="16"/>
        <v>1.2253400318588408E-2</v>
      </c>
      <c r="J163" t="str">
        <f t="shared" si="12"/>
        <v>CACA, REPOVOAMENTO CINEGETICO E SERVICOS RELACIONADOS</v>
      </c>
      <c r="K163" t="s">
        <v>1022</v>
      </c>
      <c r="L163">
        <v>0</v>
      </c>
      <c r="M163" s="46">
        <f t="shared" si="13"/>
        <v>0</v>
      </c>
      <c r="N163" t="str">
        <f t="shared" si="14"/>
        <v>PESCA EM AGUA DOCE</v>
      </c>
      <c r="O163" t="s">
        <v>1031</v>
      </c>
      <c r="P163">
        <v>0</v>
      </c>
      <c r="Q163" s="46">
        <f t="shared" si="15"/>
        <v>0</v>
      </c>
    </row>
    <row r="164" spans="1:17" x14ac:dyDescent="0.25">
      <c r="A164" t="str">
        <f t="shared" si="17"/>
        <v>ATIVIDADES DE RADIO</v>
      </c>
      <c r="B164" t="s">
        <v>2339</v>
      </c>
      <c r="C164">
        <v>0</v>
      </c>
      <c r="D164">
        <v>0</v>
      </c>
      <c r="E164">
        <v>1</v>
      </c>
      <c r="F164">
        <v>0</v>
      </c>
      <c r="G164">
        <v>1</v>
      </c>
      <c r="H164" s="46">
        <f t="shared" si="16"/>
        <v>1.2253400318588408E-2</v>
      </c>
      <c r="J164" t="str">
        <f t="shared" si="12"/>
        <v>CACA E SERVICOS RELACIONADOS</v>
      </c>
      <c r="K164" t="s">
        <v>1023</v>
      </c>
      <c r="L164">
        <v>0</v>
      </c>
      <c r="M164" s="46">
        <f t="shared" si="13"/>
        <v>0</v>
      </c>
      <c r="N164" t="str">
        <f t="shared" si="14"/>
        <v>AQUICULTURA EM AGUA SALGADA E SALOBRA</v>
      </c>
      <c r="O164" t="s">
        <v>1032</v>
      </c>
      <c r="P164">
        <v>0</v>
      </c>
      <c r="Q164" s="46">
        <f t="shared" si="15"/>
        <v>0</v>
      </c>
    </row>
    <row r="165" spans="1:17" x14ac:dyDescent="0.25">
      <c r="A165" t="str">
        <f t="shared" si="17"/>
        <v>OUTRAS ATIVIDADES DE SERVICOS PESSOAIS, NAO ESPECIFICADAS ANTERIORMENTE</v>
      </c>
      <c r="B165" t="s">
        <v>2354</v>
      </c>
      <c r="C165">
        <v>0</v>
      </c>
      <c r="D165">
        <v>0</v>
      </c>
      <c r="E165">
        <v>0</v>
      </c>
      <c r="F165">
        <v>1</v>
      </c>
      <c r="G165">
        <v>1</v>
      </c>
      <c r="H165" s="46">
        <f t="shared" si="16"/>
        <v>1.2253400318588408E-2</v>
      </c>
      <c r="J165" t="str">
        <f t="shared" si="12"/>
        <v>PRODUCAO FLORESTAL - FLORESTAS PLANTADAS</v>
      </c>
      <c r="K165" t="s">
        <v>1024</v>
      </c>
      <c r="L165">
        <v>0</v>
      </c>
      <c r="M165" s="46">
        <f t="shared" si="13"/>
        <v>0</v>
      </c>
      <c r="N165" t="str">
        <f t="shared" si="14"/>
        <v>AQUICULTURA EM AGUA DOCE</v>
      </c>
      <c r="O165" t="s">
        <v>1033</v>
      </c>
      <c r="P165">
        <v>0</v>
      </c>
      <c r="Q165" s="46">
        <f t="shared" si="15"/>
        <v>0</v>
      </c>
    </row>
    <row r="166" spans="1:17" x14ac:dyDescent="0.25">
      <c r="A166" t="str">
        <f t="shared" si="17"/>
        <v>PARQUES DE DIVERSAO E PARQUES TEMATICOS</v>
      </c>
      <c r="B166" t="s">
        <v>2359</v>
      </c>
      <c r="C166">
        <v>0</v>
      </c>
      <c r="D166">
        <v>0</v>
      </c>
      <c r="E166">
        <v>0</v>
      </c>
      <c r="F166">
        <v>1</v>
      </c>
      <c r="G166">
        <v>1</v>
      </c>
      <c r="H166" s="46">
        <f t="shared" si="16"/>
        <v>1.2253400318588408E-2</v>
      </c>
      <c r="J166" t="str">
        <f t="shared" si="12"/>
        <v>SILVICULTURA</v>
      </c>
      <c r="K166" t="s">
        <v>1025</v>
      </c>
      <c r="L166">
        <v>0</v>
      </c>
      <c r="M166" s="46">
        <f t="shared" si="13"/>
        <v>0</v>
      </c>
      <c r="N166" t="str">
        <f t="shared" si="14"/>
        <v>PESCA E SERVICOS RELACIONADOS</v>
      </c>
      <c r="O166" t="s">
        <v>1034</v>
      </c>
      <c r="P166">
        <v>0</v>
      </c>
      <c r="Q166" s="46">
        <f t="shared" si="15"/>
        <v>0</v>
      </c>
    </row>
    <row r="167" spans="1:17" x14ac:dyDescent="0.25">
      <c r="A167" t="str">
        <f t="shared" si="17"/>
        <v>ATIVIDADES DE ORGANIZACOES ASSOCIATIVAS PATRONAIS E EMPRESARIAIS</v>
      </c>
      <c r="B167" t="s">
        <v>2361</v>
      </c>
      <c r="C167">
        <v>0</v>
      </c>
      <c r="D167">
        <v>0</v>
      </c>
      <c r="E167">
        <v>0</v>
      </c>
      <c r="F167">
        <v>1</v>
      </c>
      <c r="G167">
        <v>1</v>
      </c>
      <c r="H167" s="46">
        <f t="shared" si="16"/>
        <v>1.2253400318588408E-2</v>
      </c>
      <c r="J167" t="str">
        <f t="shared" si="12"/>
        <v>EXPLORACAO FLORESTAL</v>
      </c>
      <c r="K167" t="s">
        <v>1026</v>
      </c>
      <c r="L167">
        <v>0</v>
      </c>
      <c r="M167" s="46">
        <f t="shared" si="13"/>
        <v>0</v>
      </c>
      <c r="N167" t="str">
        <f t="shared" si="14"/>
        <v>AGRICULTURA E SERVICOS RELACIONADOS</v>
      </c>
      <c r="O167" t="s">
        <v>1035</v>
      </c>
      <c r="P167">
        <v>0</v>
      </c>
      <c r="Q167" s="46">
        <f t="shared" si="15"/>
        <v>0</v>
      </c>
    </row>
    <row r="168" spans="1:17" x14ac:dyDescent="0.25">
      <c r="A168" t="str">
        <f t="shared" si="17"/>
        <v>SERVICOS DOMESTICOS</v>
      </c>
      <c r="B168" t="s">
        <v>2366</v>
      </c>
      <c r="C168">
        <v>0</v>
      </c>
      <c r="D168">
        <v>0</v>
      </c>
      <c r="E168">
        <v>0</v>
      </c>
      <c r="F168">
        <v>1</v>
      </c>
      <c r="G168">
        <v>1</v>
      </c>
      <c r="H168" s="46">
        <f t="shared" si="16"/>
        <v>1.2253400318588408E-2</v>
      </c>
      <c r="J168" t="str">
        <f t="shared" si="12"/>
        <v>ATIVIDADES DE SERVICOS RELACIONADOS COM A SILVICULTURA E A EXPLORACAO FLORESTAL</v>
      </c>
      <c r="K168" t="s">
        <v>1027</v>
      </c>
      <c r="L168">
        <v>0</v>
      </c>
      <c r="M168" s="46">
        <f t="shared" si="13"/>
        <v>0</v>
      </c>
      <c r="N168" t="str">
        <f t="shared" si="14"/>
        <v>EXTRACAO DE MINERAIS METALICOS NAO-FERROSOS NAO ESPECIFICADOS ANTERIORMENTE</v>
      </c>
      <c r="O168" t="s">
        <v>1036</v>
      </c>
      <c r="P168">
        <v>0</v>
      </c>
      <c r="Q168" s="46">
        <f t="shared" si="15"/>
        <v>0</v>
      </c>
    </row>
    <row r="169" spans="1:17" x14ac:dyDescent="0.25">
      <c r="A169" t="str">
        <f t="shared" si="17"/>
        <v>CULTIVO DE CEREAIS PARA GRAOS</v>
      </c>
      <c r="B169" t="s">
        <v>983</v>
      </c>
      <c r="C169">
        <v>0</v>
      </c>
      <c r="D169">
        <v>0</v>
      </c>
      <c r="E169">
        <v>0</v>
      </c>
      <c r="F169">
        <v>0</v>
      </c>
      <c r="G169">
        <v>0</v>
      </c>
      <c r="H169" s="46">
        <f t="shared" si="16"/>
        <v>0</v>
      </c>
      <c r="J169" t="str">
        <f t="shared" si="12"/>
        <v>PRODUCAO FLORESTAL - FLORESTAS NATIVAS</v>
      </c>
      <c r="K169" t="s">
        <v>1028</v>
      </c>
      <c r="L169">
        <v>0</v>
      </c>
      <c r="M169" s="46">
        <f t="shared" si="13"/>
        <v>0</v>
      </c>
      <c r="N169" t="str">
        <f t="shared" si="14"/>
        <v>EXTRACAO DE MINERAIS PARA FABRICACAO DE ADUBOS, FERTILIZANTES E OUTROS PRODUTOS QUIMICOS</v>
      </c>
      <c r="O169" t="s">
        <v>1037</v>
      </c>
      <c r="P169">
        <v>0</v>
      </c>
      <c r="Q169" s="46">
        <f t="shared" si="15"/>
        <v>0</v>
      </c>
    </row>
    <row r="170" spans="1:17" x14ac:dyDescent="0.25">
      <c r="A170" t="str">
        <f>MID(B170,12,100)</f>
        <v>CULTIVO DE CEREAIS</v>
      </c>
      <c r="B170" t="s">
        <v>984</v>
      </c>
      <c r="C170">
        <v>0</v>
      </c>
      <c r="D170">
        <v>0</v>
      </c>
      <c r="E170">
        <v>0</v>
      </c>
      <c r="F170">
        <v>0</v>
      </c>
      <c r="G170">
        <v>0</v>
      </c>
      <c r="H170" s="46">
        <f t="shared" si="16"/>
        <v>0</v>
      </c>
      <c r="J170" t="str">
        <f t="shared" ref="J170:J233" si="18">MID(K170,12,100)</f>
        <v>ATIVIDADES DE APOIO A PRODUCAO FLORESTAL</v>
      </c>
      <c r="K170" t="s">
        <v>1029</v>
      </c>
      <c r="L170">
        <v>0</v>
      </c>
      <c r="M170" s="46">
        <f t="shared" ref="M170:M233" si="19">L170*100/L$1126</f>
        <v>0</v>
      </c>
      <c r="N170" t="str">
        <f t="shared" ref="N170:N233" si="20">MID(O170,12,100)</f>
        <v>EXTRACAO DE GEMAS (PEDRAS PRECIOSAS E SEMIPRECIOSAS)</v>
      </c>
      <c r="O170" t="s">
        <v>1038</v>
      </c>
      <c r="P170">
        <v>0</v>
      </c>
      <c r="Q170" s="46">
        <f t="shared" ref="Q170:Q233" si="21">P170*100/P$1126</f>
        <v>0</v>
      </c>
    </row>
    <row r="171" spans="1:17" x14ac:dyDescent="0.25">
      <c r="A171" t="str">
        <f t="shared" si="17"/>
        <v>CULTIVO DE ALGODAO HERBACEO</v>
      </c>
      <c r="B171" t="s">
        <v>985</v>
      </c>
      <c r="C171">
        <v>0</v>
      </c>
      <c r="D171">
        <v>0</v>
      </c>
      <c r="E171">
        <v>0</v>
      </c>
      <c r="F171">
        <v>0</v>
      </c>
      <c r="G171">
        <v>0</v>
      </c>
      <c r="H171" s="46">
        <f t="shared" ref="H171:H234" si="22">G171*100/G$1126</f>
        <v>0</v>
      </c>
      <c r="J171" t="str">
        <f t="shared" si="18"/>
        <v>PESCA EM AGUA SALGADA</v>
      </c>
      <c r="K171" t="s">
        <v>1030</v>
      </c>
      <c r="L171">
        <v>0</v>
      </c>
      <c r="M171" s="46">
        <f t="shared" si="19"/>
        <v>0</v>
      </c>
      <c r="N171" t="str">
        <f t="shared" si="20"/>
        <v>EXTRACAO DE MINERAIS NAO-METALICOS NAO ESPECIFICADOS ANTERIORMENTE</v>
      </c>
      <c r="O171" t="s">
        <v>1039</v>
      </c>
      <c r="P171">
        <v>0</v>
      </c>
      <c r="Q171" s="46">
        <f t="shared" si="21"/>
        <v>0</v>
      </c>
    </row>
    <row r="172" spans="1:17" x14ac:dyDescent="0.25">
      <c r="A172" t="str">
        <f t="shared" ref="A172:A235" si="23">MID(B172,12,100)</f>
        <v>CULTIVO DE ALGODAO HERBACEO E DE OUTRAS FIBRAS DE LAVOURA TEMPORARIA</v>
      </c>
      <c r="B172" t="s">
        <v>986</v>
      </c>
      <c r="C172">
        <v>0</v>
      </c>
      <c r="D172">
        <v>0</v>
      </c>
      <c r="E172">
        <v>0</v>
      </c>
      <c r="F172">
        <v>0</v>
      </c>
      <c r="G172">
        <v>0</v>
      </c>
      <c r="H172" s="46">
        <f t="shared" si="22"/>
        <v>0</v>
      </c>
      <c r="J172" t="str">
        <f t="shared" si="18"/>
        <v>PESCA EM AGUA DOCE</v>
      </c>
      <c r="K172" t="s">
        <v>1031</v>
      </c>
      <c r="L172">
        <v>0</v>
      </c>
      <c r="M172" s="46">
        <f t="shared" si="19"/>
        <v>0</v>
      </c>
      <c r="N172" t="str">
        <f t="shared" si="20"/>
        <v>ATIVIDADES DE APOIO A EXTRACAO DE PETROLEO E GAS NATURAL</v>
      </c>
      <c r="O172" t="s">
        <v>1040</v>
      </c>
      <c r="P172">
        <v>0</v>
      </c>
      <c r="Q172" s="46">
        <f t="shared" si="21"/>
        <v>0</v>
      </c>
    </row>
    <row r="173" spans="1:17" x14ac:dyDescent="0.25">
      <c r="A173" t="str">
        <f t="shared" si="23"/>
        <v>CULTIVO DE CANA-DE-ACUCAR</v>
      </c>
      <c r="B173" t="s">
        <v>987</v>
      </c>
      <c r="C173">
        <v>0</v>
      </c>
      <c r="D173">
        <v>0</v>
      </c>
      <c r="E173">
        <v>0</v>
      </c>
      <c r="F173">
        <v>0</v>
      </c>
      <c r="G173">
        <v>0</v>
      </c>
      <c r="H173" s="46">
        <f t="shared" si="22"/>
        <v>0</v>
      </c>
      <c r="J173" t="str">
        <f t="shared" si="18"/>
        <v>AQUICULTURA EM AGUA SALGADA E SALOBRA</v>
      </c>
      <c r="K173" t="s">
        <v>1032</v>
      </c>
      <c r="L173">
        <v>0</v>
      </c>
      <c r="M173" s="46">
        <f t="shared" si="19"/>
        <v>0</v>
      </c>
      <c r="N173" t="str">
        <f t="shared" si="20"/>
        <v>ATIVIDADES DE APOIO A EXTRACAO DE MINERAIS, EXCETO PETROLEO E GAS NATURAL</v>
      </c>
      <c r="O173" t="s">
        <v>1041</v>
      </c>
      <c r="P173">
        <v>0</v>
      </c>
      <c r="Q173" s="46">
        <f t="shared" si="21"/>
        <v>0</v>
      </c>
    </row>
    <row r="174" spans="1:17" x14ac:dyDescent="0.25">
      <c r="A174" t="str">
        <f t="shared" si="23"/>
        <v>CULTIVO DE CANA-DE ACUCAR</v>
      </c>
      <c r="B174" t="s">
        <v>988</v>
      </c>
      <c r="C174">
        <v>0</v>
      </c>
      <c r="D174">
        <v>0</v>
      </c>
      <c r="E174">
        <v>0</v>
      </c>
      <c r="F174">
        <v>0</v>
      </c>
      <c r="G174">
        <v>0</v>
      </c>
      <c r="H174" s="46">
        <f t="shared" si="22"/>
        <v>0</v>
      </c>
      <c r="J174" t="str">
        <f t="shared" si="18"/>
        <v>AQUICULTURA EM AGUA DOCE</v>
      </c>
      <c r="K174" t="s">
        <v>1033</v>
      </c>
      <c r="L174">
        <v>0</v>
      </c>
      <c r="M174" s="46">
        <f t="shared" si="19"/>
        <v>0</v>
      </c>
      <c r="N174" t="str">
        <f t="shared" si="20"/>
        <v>EXTRACAO DE CARVAO MINERAL</v>
      </c>
      <c r="O174" t="s">
        <v>1042</v>
      </c>
      <c r="P174">
        <v>0</v>
      </c>
      <c r="Q174" s="46">
        <f t="shared" si="21"/>
        <v>0</v>
      </c>
    </row>
    <row r="175" spans="1:17" x14ac:dyDescent="0.25">
      <c r="A175" t="str">
        <f t="shared" si="23"/>
        <v>CULTIVO DE FUMO</v>
      </c>
      <c r="B175" t="s">
        <v>989</v>
      </c>
      <c r="C175">
        <v>0</v>
      </c>
      <c r="D175">
        <v>0</v>
      </c>
      <c r="E175">
        <v>0</v>
      </c>
      <c r="F175">
        <v>0</v>
      </c>
      <c r="G175">
        <v>0</v>
      </c>
      <c r="H175" s="46">
        <f t="shared" si="22"/>
        <v>0</v>
      </c>
      <c r="J175" t="str">
        <f t="shared" si="18"/>
        <v>PESCA E SERVICOS RELACIONADOS</v>
      </c>
      <c r="K175" t="s">
        <v>1034</v>
      </c>
      <c r="L175">
        <v>0</v>
      </c>
      <c r="M175" s="46">
        <f t="shared" si="19"/>
        <v>0</v>
      </c>
      <c r="N175" t="str">
        <f t="shared" si="20"/>
        <v>ABATE DE RESES, EXCETO SUINOS</v>
      </c>
      <c r="O175" t="s">
        <v>1043</v>
      </c>
      <c r="P175">
        <v>0</v>
      </c>
      <c r="Q175" s="46">
        <f t="shared" si="21"/>
        <v>0</v>
      </c>
    </row>
    <row r="176" spans="1:17" x14ac:dyDescent="0.25">
      <c r="A176" t="str">
        <f t="shared" si="23"/>
        <v>CULTIVO DE SOJA</v>
      </c>
      <c r="B176" t="s">
        <v>990</v>
      </c>
      <c r="C176">
        <v>0</v>
      </c>
      <c r="D176">
        <v>0</v>
      </c>
      <c r="E176">
        <v>0</v>
      </c>
      <c r="F176">
        <v>0</v>
      </c>
      <c r="G176">
        <v>0</v>
      </c>
      <c r="H176" s="46">
        <f t="shared" si="22"/>
        <v>0</v>
      </c>
      <c r="J176" t="str">
        <f t="shared" si="18"/>
        <v>AGRICULTURA E SERVICOS RELACIONADOS</v>
      </c>
      <c r="K176" t="s">
        <v>1035</v>
      </c>
      <c r="L176">
        <v>0</v>
      </c>
      <c r="M176" s="46">
        <f t="shared" si="19"/>
        <v>0</v>
      </c>
      <c r="N176" t="str">
        <f t="shared" si="20"/>
        <v>ABATE DE SUINOS, AVES E OUTROS PEQUENOS ANIMAIS</v>
      </c>
      <c r="O176" t="s">
        <v>1044</v>
      </c>
      <c r="P176">
        <v>0</v>
      </c>
      <c r="Q176" s="46">
        <f t="shared" si="21"/>
        <v>0</v>
      </c>
    </row>
    <row r="177" spans="1:17" x14ac:dyDescent="0.25">
      <c r="A177" t="str">
        <f t="shared" si="23"/>
        <v>CULTIVO DE OLEAGINOSAS DE LAVOURA TEMPORARIA, EXCETO SOJA</v>
      </c>
      <c r="B177" t="s">
        <v>991</v>
      </c>
      <c r="C177">
        <v>0</v>
      </c>
      <c r="D177">
        <v>0</v>
      </c>
      <c r="E177">
        <v>0</v>
      </c>
      <c r="F177">
        <v>0</v>
      </c>
      <c r="G177">
        <v>0</v>
      </c>
      <c r="H177" s="46">
        <f t="shared" si="22"/>
        <v>0</v>
      </c>
      <c r="J177" t="str">
        <f t="shared" si="18"/>
        <v>EXTRACAO DE MINERAIS METALICOS NAO-FERROSOS NAO ESPECIFICADOS ANTERIORMENTE</v>
      </c>
      <c r="K177" t="s">
        <v>1036</v>
      </c>
      <c r="L177">
        <v>0</v>
      </c>
      <c r="M177" s="46">
        <f t="shared" si="19"/>
        <v>0</v>
      </c>
      <c r="N177" t="str">
        <f t="shared" si="20"/>
        <v>FABRICACAO DE PRODUTOS DE CARNE</v>
      </c>
      <c r="O177" t="s">
        <v>1045</v>
      </c>
      <c r="P177">
        <v>0</v>
      </c>
      <c r="Q177" s="46">
        <f t="shared" si="21"/>
        <v>0</v>
      </c>
    </row>
    <row r="178" spans="1:17" x14ac:dyDescent="0.25">
      <c r="A178" t="str">
        <f t="shared" si="23"/>
        <v>CULTIVO DE OUTROS PRODUTOS DE LAVOURA TEMPORARIA</v>
      </c>
      <c r="B178" t="s">
        <v>992</v>
      </c>
      <c r="C178">
        <v>0</v>
      </c>
      <c r="D178">
        <v>0</v>
      </c>
      <c r="E178">
        <v>0</v>
      </c>
      <c r="F178">
        <v>0</v>
      </c>
      <c r="G178">
        <v>0</v>
      </c>
      <c r="H178" s="46">
        <f t="shared" si="22"/>
        <v>0</v>
      </c>
      <c r="J178" t="str">
        <f t="shared" si="18"/>
        <v>EXTRACAO DE MINERAIS PARA FABRICACAO DE ADUBOS, FERTILIZANTES E OUTROS PRODUTOS QUIMICOS</v>
      </c>
      <c r="K178" t="s">
        <v>1037</v>
      </c>
      <c r="L178">
        <v>0</v>
      </c>
      <c r="M178" s="46">
        <f t="shared" si="19"/>
        <v>0</v>
      </c>
      <c r="N178" t="str">
        <f t="shared" si="20"/>
        <v>PRESERVACAO DO PESCADO E FABRICACAO DE PRODUTOS DO PESCADO</v>
      </c>
      <c r="O178" t="s">
        <v>1046</v>
      </c>
      <c r="P178">
        <v>0</v>
      </c>
      <c r="Q178" s="46">
        <f t="shared" si="21"/>
        <v>0</v>
      </c>
    </row>
    <row r="179" spans="1:17" x14ac:dyDescent="0.25">
      <c r="A179" t="str">
        <f t="shared" si="23"/>
        <v>CULTIVO DE PLANTAS DE LAVOURA TEMPORARIA NAO ESPECIFICADAS ANTERIORMENTE</v>
      </c>
      <c r="B179" t="s">
        <v>993</v>
      </c>
      <c r="C179">
        <v>0</v>
      </c>
      <c r="D179">
        <v>0</v>
      </c>
      <c r="E179">
        <v>0</v>
      </c>
      <c r="F179">
        <v>0</v>
      </c>
      <c r="G179">
        <v>0</v>
      </c>
      <c r="H179" s="46">
        <f t="shared" si="22"/>
        <v>0</v>
      </c>
      <c r="J179" t="str">
        <f t="shared" si="18"/>
        <v>EXTRACAO DE GEMAS (PEDRAS PRECIOSAS E SEMIPRECIOSAS)</v>
      </c>
      <c r="K179" t="s">
        <v>1038</v>
      </c>
      <c r="L179">
        <v>0</v>
      </c>
      <c r="M179" s="46">
        <f t="shared" si="19"/>
        <v>0</v>
      </c>
      <c r="N179" t="str">
        <f t="shared" si="20"/>
        <v>FABRICACAO DE CONSERVAS DE FRUTAS</v>
      </c>
      <c r="O179" t="s">
        <v>1047</v>
      </c>
      <c r="P179">
        <v>0</v>
      </c>
      <c r="Q179" s="46">
        <f t="shared" si="21"/>
        <v>0</v>
      </c>
    </row>
    <row r="180" spans="1:17" x14ac:dyDescent="0.25">
      <c r="A180" t="str">
        <f t="shared" si="23"/>
        <v>CULTIVO DE HORTALICAS, LEGUMES E OUTROS PRODUTOS DA HORTICULTURA</v>
      </c>
      <c r="B180" t="s">
        <v>994</v>
      </c>
      <c r="C180">
        <v>0</v>
      </c>
      <c r="D180">
        <v>0</v>
      </c>
      <c r="E180">
        <v>0</v>
      </c>
      <c r="F180">
        <v>0</v>
      </c>
      <c r="G180">
        <v>0</v>
      </c>
      <c r="H180" s="46">
        <f t="shared" si="22"/>
        <v>0</v>
      </c>
      <c r="J180" t="str">
        <f t="shared" si="18"/>
        <v>EXTRACAO DE MINERAIS NAO-METALICOS NAO ESPECIFICADOS ANTERIORMENTE</v>
      </c>
      <c r="K180" t="s">
        <v>1039</v>
      </c>
      <c r="L180">
        <v>0</v>
      </c>
      <c r="M180" s="46">
        <f t="shared" si="19"/>
        <v>0</v>
      </c>
      <c r="N180" t="str">
        <f t="shared" si="20"/>
        <v>FABRICACAO DE CONSERVAS DE LEGUMES E OUTROS VEGETAIS</v>
      </c>
      <c r="O180" t="s">
        <v>1048</v>
      </c>
      <c r="P180">
        <v>0</v>
      </c>
      <c r="Q180" s="46">
        <f t="shared" si="21"/>
        <v>0</v>
      </c>
    </row>
    <row r="181" spans="1:17" x14ac:dyDescent="0.25">
      <c r="A181" t="str">
        <f t="shared" si="23"/>
        <v>HORTICULTURA</v>
      </c>
      <c r="B181" t="s">
        <v>995</v>
      </c>
      <c r="C181">
        <v>0</v>
      </c>
      <c r="D181">
        <v>0</v>
      </c>
      <c r="E181">
        <v>0</v>
      </c>
      <c r="F181">
        <v>0</v>
      </c>
      <c r="G181">
        <v>0</v>
      </c>
      <c r="H181" s="46">
        <f t="shared" si="22"/>
        <v>0</v>
      </c>
      <c r="J181" t="str">
        <f t="shared" si="18"/>
        <v>ATIVIDADES DE APOIO A EXTRACAO DE MINERAIS, EXCETO PETROLEO E GAS NATURAL</v>
      </c>
      <c r="K181" t="s">
        <v>1041</v>
      </c>
      <c r="L181">
        <v>0</v>
      </c>
      <c r="M181" s="46">
        <f t="shared" si="19"/>
        <v>0</v>
      </c>
      <c r="N181" t="str">
        <f t="shared" si="20"/>
        <v>FABRICACAO DE SUCOS DE FRUTAS, HORTALICAS E LEGUMES</v>
      </c>
      <c r="O181" t="s">
        <v>1049</v>
      </c>
      <c r="P181">
        <v>0</v>
      </c>
      <c r="Q181" s="46">
        <f t="shared" si="21"/>
        <v>0</v>
      </c>
    </row>
    <row r="182" spans="1:17" x14ac:dyDescent="0.25">
      <c r="A182" t="str">
        <f t="shared" si="23"/>
        <v>CULTIVO DE FLORES, PLANTAS ORNAMENTAIS E PRODUTOS DE VIVEIRO</v>
      </c>
      <c r="B182" t="s">
        <v>996</v>
      </c>
      <c r="C182">
        <v>0</v>
      </c>
      <c r="D182">
        <v>0</v>
      </c>
      <c r="E182">
        <v>0</v>
      </c>
      <c r="F182">
        <v>0</v>
      </c>
      <c r="G182">
        <v>0</v>
      </c>
      <c r="H182" s="46">
        <f t="shared" si="22"/>
        <v>0</v>
      </c>
      <c r="J182" t="str">
        <f t="shared" si="18"/>
        <v>EXTRACAO DE CARVAO MINERAL</v>
      </c>
      <c r="K182" t="s">
        <v>1042</v>
      </c>
      <c r="L182">
        <v>0</v>
      </c>
      <c r="M182" s="46">
        <f t="shared" si="19"/>
        <v>0</v>
      </c>
      <c r="N182" t="str">
        <f t="shared" si="20"/>
        <v>FABRICACAO DE OLEOS VEGETAIS EM BRUTO, EXCETO OLEO DE MILHO</v>
      </c>
      <c r="O182" t="s">
        <v>1050</v>
      </c>
      <c r="P182">
        <v>0</v>
      </c>
      <c r="Q182" s="46">
        <f t="shared" si="21"/>
        <v>0</v>
      </c>
    </row>
    <row r="183" spans="1:17" x14ac:dyDescent="0.25">
      <c r="A183" t="str">
        <f t="shared" si="23"/>
        <v>CULTIVO DE FLORES E PLANTAS ORNAMENTAIS</v>
      </c>
      <c r="B183" t="s">
        <v>997</v>
      </c>
      <c r="C183">
        <v>0</v>
      </c>
      <c r="D183">
        <v>0</v>
      </c>
      <c r="E183">
        <v>0</v>
      </c>
      <c r="F183">
        <v>0</v>
      </c>
      <c r="G183">
        <v>0</v>
      </c>
      <c r="H183" s="46">
        <f t="shared" si="22"/>
        <v>0</v>
      </c>
      <c r="J183" t="str">
        <f t="shared" si="18"/>
        <v>ABATE DE RESES, EXCETO SUINOS</v>
      </c>
      <c r="K183" t="s">
        <v>1043</v>
      </c>
      <c r="L183">
        <v>0</v>
      </c>
      <c r="M183" s="46">
        <f t="shared" si="19"/>
        <v>0</v>
      </c>
      <c r="N183" t="str">
        <f t="shared" si="20"/>
        <v>FABRICACAO DE OLEOS VEGETAIS REFINADOS, EXCETO OLEO DE MILHO</v>
      </c>
      <c r="O183" t="s">
        <v>1051</v>
      </c>
      <c r="P183">
        <v>0</v>
      </c>
      <c r="Q183" s="46">
        <f t="shared" si="21"/>
        <v>0</v>
      </c>
    </row>
    <row r="184" spans="1:17" x14ac:dyDescent="0.25">
      <c r="A184" t="str">
        <f t="shared" si="23"/>
        <v>CULTIVO DE FRUTAS CITRICAS</v>
      </c>
      <c r="B184" t="s">
        <v>998</v>
      </c>
      <c r="C184">
        <v>0</v>
      </c>
      <c r="D184">
        <v>0</v>
      </c>
      <c r="E184">
        <v>0</v>
      </c>
      <c r="F184">
        <v>0</v>
      </c>
      <c r="G184">
        <v>0</v>
      </c>
      <c r="H184" s="46">
        <f t="shared" si="22"/>
        <v>0</v>
      </c>
      <c r="J184" t="str">
        <f t="shared" si="18"/>
        <v>ABATE DE SUINOS, AVES E OUTROS PEQUENOS ANIMAIS</v>
      </c>
      <c r="K184" t="s">
        <v>1044</v>
      </c>
      <c r="L184">
        <v>0</v>
      </c>
      <c r="M184" s="46">
        <f t="shared" si="19"/>
        <v>0</v>
      </c>
      <c r="N184" t="str">
        <f t="shared" si="20"/>
        <v>FABRICACAO DE MARGARINA E OUTRAS GORDURAS VEGETAIS E DE OLEOS NAO-COMESTIVEIS DE ANIMAIS</v>
      </c>
      <c r="O184" t="s">
        <v>1052</v>
      </c>
      <c r="P184">
        <v>0</v>
      </c>
      <c r="Q184" s="46">
        <f t="shared" si="21"/>
        <v>0</v>
      </c>
    </row>
    <row r="185" spans="1:17" x14ac:dyDescent="0.25">
      <c r="A185" t="str">
        <f t="shared" si="23"/>
        <v>CULTIVO DE LARANJA</v>
      </c>
      <c r="B185" t="s">
        <v>999</v>
      </c>
      <c r="C185">
        <v>0</v>
      </c>
      <c r="D185">
        <v>0</v>
      </c>
      <c r="E185">
        <v>0</v>
      </c>
      <c r="F185">
        <v>0</v>
      </c>
      <c r="G185">
        <v>0</v>
      </c>
      <c r="H185" s="46">
        <f t="shared" si="22"/>
        <v>0</v>
      </c>
      <c r="J185" t="str">
        <f t="shared" si="18"/>
        <v>FABRICACAO DE PRODUTOS DE CARNE</v>
      </c>
      <c r="K185" t="s">
        <v>1045</v>
      </c>
      <c r="L185">
        <v>0</v>
      </c>
      <c r="M185" s="46">
        <f t="shared" si="19"/>
        <v>0</v>
      </c>
      <c r="N185" t="str">
        <f t="shared" si="20"/>
        <v>FABRICACAO DE SORVETES E OUTROS GELADOS COMESTIVEIS</v>
      </c>
      <c r="O185" t="s">
        <v>1054</v>
      </c>
      <c r="P185">
        <v>0</v>
      </c>
      <c r="Q185" s="46">
        <f t="shared" si="21"/>
        <v>0</v>
      </c>
    </row>
    <row r="186" spans="1:17" x14ac:dyDescent="0.25">
      <c r="A186" t="str">
        <f t="shared" si="23"/>
        <v>CULTIVO DE CAFE</v>
      </c>
      <c r="B186" t="s">
        <v>1000</v>
      </c>
      <c r="C186">
        <v>0</v>
      </c>
      <c r="D186">
        <v>0</v>
      </c>
      <c r="E186">
        <v>0</v>
      </c>
      <c r="F186">
        <v>0</v>
      </c>
      <c r="G186">
        <v>0</v>
      </c>
      <c r="H186" s="46">
        <f t="shared" si="22"/>
        <v>0</v>
      </c>
      <c r="J186" t="str">
        <f t="shared" si="18"/>
        <v>PRESERVACAO DO PESCADO E FABRICACAO DE PRODUTOS DO PESCADO</v>
      </c>
      <c r="K186" t="s">
        <v>1046</v>
      </c>
      <c r="L186">
        <v>0</v>
      </c>
      <c r="M186" s="46">
        <f t="shared" si="19"/>
        <v>0</v>
      </c>
      <c r="N186" t="str">
        <f t="shared" si="20"/>
        <v>FABRICACAO DE FARINHA DE MILHO E DERIVADOS, EXCETO OLEOS DE MILHO</v>
      </c>
      <c r="O186" t="s">
        <v>1055</v>
      </c>
      <c r="P186">
        <v>0</v>
      </c>
      <c r="Q186" s="46">
        <f t="shared" si="21"/>
        <v>0</v>
      </c>
    </row>
    <row r="187" spans="1:17" x14ac:dyDescent="0.25">
      <c r="A187" t="str">
        <f t="shared" si="23"/>
        <v>CULTIVO DE CACAU</v>
      </c>
      <c r="B187" t="s">
        <v>1001</v>
      </c>
      <c r="C187">
        <v>0</v>
      </c>
      <c r="D187">
        <v>0</v>
      </c>
      <c r="E187">
        <v>0</v>
      </c>
      <c r="F187">
        <v>0</v>
      </c>
      <c r="G187">
        <v>0</v>
      </c>
      <c r="H187" s="46">
        <f t="shared" si="22"/>
        <v>0</v>
      </c>
      <c r="J187" t="str">
        <f t="shared" si="18"/>
        <v>FABRICACAO DE CONSERVAS DE FRUTAS</v>
      </c>
      <c r="K187" t="s">
        <v>1047</v>
      </c>
      <c r="L187">
        <v>0</v>
      </c>
      <c r="M187" s="46">
        <f t="shared" si="19"/>
        <v>0</v>
      </c>
      <c r="N187" t="str">
        <f t="shared" si="20"/>
        <v>FABRICACAO DE AMIDOS E FECULAS DE VEGETAIS E DE OLEOS DE MILHO</v>
      </c>
      <c r="O187" t="s">
        <v>1056</v>
      </c>
      <c r="P187">
        <v>0</v>
      </c>
      <c r="Q187" s="46">
        <f t="shared" si="21"/>
        <v>0</v>
      </c>
    </row>
    <row r="188" spans="1:17" x14ac:dyDescent="0.25">
      <c r="A188" t="str">
        <f t="shared" si="23"/>
        <v>CULTIVO DE FRUTAS DE LAVOURA PERMANENTE, EXCETO LARANJA E UVA</v>
      </c>
      <c r="B188" t="s">
        <v>1002</v>
      </c>
      <c r="C188">
        <v>0</v>
      </c>
      <c r="D188">
        <v>0</v>
      </c>
      <c r="E188">
        <v>0</v>
      </c>
      <c r="F188">
        <v>0</v>
      </c>
      <c r="G188">
        <v>0</v>
      </c>
      <c r="H188" s="46">
        <f t="shared" si="22"/>
        <v>0</v>
      </c>
      <c r="J188" t="str">
        <f t="shared" si="18"/>
        <v>FABRICACAO DE CONSERVAS DE LEGUMES E OUTROS VEGETAIS</v>
      </c>
      <c r="K188" t="s">
        <v>1048</v>
      </c>
      <c r="L188">
        <v>0</v>
      </c>
      <c r="M188" s="46">
        <f t="shared" si="19"/>
        <v>0</v>
      </c>
      <c r="N188" t="str">
        <f t="shared" si="20"/>
        <v>FABRICACAO DE ALIMENTOS PARA ANIMAIS</v>
      </c>
      <c r="O188" t="s">
        <v>1057</v>
      </c>
      <c r="P188">
        <v>0</v>
      </c>
      <c r="Q188" s="46">
        <f t="shared" si="21"/>
        <v>0</v>
      </c>
    </row>
    <row r="189" spans="1:17" x14ac:dyDescent="0.25">
      <c r="A189" t="str">
        <f t="shared" si="23"/>
        <v>CULTIVO DE UVA</v>
      </c>
      <c r="B189" t="s">
        <v>1003</v>
      </c>
      <c r="C189">
        <v>0</v>
      </c>
      <c r="D189">
        <v>0</v>
      </c>
      <c r="E189">
        <v>0</v>
      </c>
      <c r="F189">
        <v>0</v>
      </c>
      <c r="G189">
        <v>0</v>
      </c>
      <c r="H189" s="46">
        <f t="shared" si="22"/>
        <v>0</v>
      </c>
      <c r="J189" t="str">
        <f t="shared" si="18"/>
        <v>FABRICACAO DE SUCOS DE FRUTAS, HORTALICAS E LEGUMES</v>
      </c>
      <c r="K189" t="s">
        <v>1049</v>
      </c>
      <c r="L189">
        <v>0</v>
      </c>
      <c r="M189" s="46">
        <f t="shared" si="19"/>
        <v>0</v>
      </c>
      <c r="N189" t="str">
        <f t="shared" si="20"/>
        <v>MOAGEM E FABRICACAO DE PRODUTOS DE ORIGEM VEGETAL NAO ESPECIFICADOS ANTERIORMENTE</v>
      </c>
      <c r="O189" t="s">
        <v>1058</v>
      </c>
      <c r="P189">
        <v>0</v>
      </c>
      <c r="Q189" s="46">
        <f t="shared" si="21"/>
        <v>0</v>
      </c>
    </row>
    <row r="190" spans="1:17" x14ac:dyDescent="0.25">
      <c r="A190" t="str">
        <f t="shared" si="23"/>
        <v>CULTIVO DE OUTROS PRODUTOS DE LAVOURA PERMANENTE</v>
      </c>
      <c r="B190" t="s">
        <v>1004</v>
      </c>
      <c r="C190">
        <v>0</v>
      </c>
      <c r="D190">
        <v>0</v>
      </c>
      <c r="E190">
        <v>0</v>
      </c>
      <c r="F190">
        <v>0</v>
      </c>
      <c r="G190">
        <v>0</v>
      </c>
      <c r="H190" s="46">
        <f t="shared" si="22"/>
        <v>0</v>
      </c>
      <c r="J190" t="str">
        <f t="shared" si="18"/>
        <v>FABRICACAO DE OLEOS VEGETAIS EM BRUTO, EXCETO OLEO DE MILHO</v>
      </c>
      <c r="K190" t="s">
        <v>1050</v>
      </c>
      <c r="L190">
        <v>0</v>
      </c>
      <c r="M190" s="46">
        <f t="shared" si="19"/>
        <v>0</v>
      </c>
      <c r="N190" t="str">
        <f t="shared" si="20"/>
        <v>FABRICACAO DE ACUCAR EM BRUTO</v>
      </c>
      <c r="O190" t="s">
        <v>1059</v>
      </c>
      <c r="P190">
        <v>0</v>
      </c>
      <c r="Q190" s="46">
        <f t="shared" si="21"/>
        <v>0</v>
      </c>
    </row>
    <row r="191" spans="1:17" x14ac:dyDescent="0.25">
      <c r="A191" t="str">
        <f t="shared" si="23"/>
        <v>CULTIVO DE PLANTAS DE LAVOURA PERMANENTE NAO ESPECIFICADAS ANTERIORMENTE</v>
      </c>
      <c r="B191" t="s">
        <v>1005</v>
      </c>
      <c r="C191">
        <v>0</v>
      </c>
      <c r="D191">
        <v>0</v>
      </c>
      <c r="E191">
        <v>0</v>
      </c>
      <c r="F191">
        <v>0</v>
      </c>
      <c r="G191">
        <v>0</v>
      </c>
      <c r="H191" s="46">
        <f t="shared" si="22"/>
        <v>0</v>
      </c>
      <c r="J191" t="str">
        <f t="shared" si="18"/>
        <v>FABRICACAO DE OLEOS VEGETAIS REFINADOS, EXCETO OLEO DE MILHO</v>
      </c>
      <c r="K191" t="s">
        <v>1051</v>
      </c>
      <c r="L191">
        <v>0</v>
      </c>
      <c r="M191" s="46">
        <f t="shared" si="19"/>
        <v>0</v>
      </c>
      <c r="N191" t="str">
        <f t="shared" si="20"/>
        <v>FABRICACAO DE ACUCAR REFINADO</v>
      </c>
      <c r="O191" t="s">
        <v>1060</v>
      </c>
      <c r="P191">
        <v>0</v>
      </c>
      <c r="Q191" s="46">
        <f t="shared" si="21"/>
        <v>0</v>
      </c>
    </row>
    <row r="192" spans="1:17" x14ac:dyDescent="0.25">
      <c r="A192" t="str">
        <f t="shared" si="23"/>
        <v>CRIACAO DE BOVINOS</v>
      </c>
      <c r="B192" t="s">
        <v>1006</v>
      </c>
      <c r="C192">
        <v>0</v>
      </c>
      <c r="D192">
        <v>0</v>
      </c>
      <c r="E192">
        <v>0</v>
      </c>
      <c r="F192">
        <v>0</v>
      </c>
      <c r="G192">
        <v>0</v>
      </c>
      <c r="H192" s="46">
        <f t="shared" si="22"/>
        <v>0</v>
      </c>
      <c r="J192" t="str">
        <f t="shared" si="18"/>
        <v>FABRICACAO DE MARGARINA E OUTRAS GORDURAS VEGETAIS E DE OLEOS NAO-COMESTIVEIS DE ANIMAIS</v>
      </c>
      <c r="K192" t="s">
        <v>1052</v>
      </c>
      <c r="L192">
        <v>0</v>
      </c>
      <c r="M192" s="46">
        <f t="shared" si="19"/>
        <v>0</v>
      </c>
      <c r="N192" t="str">
        <f t="shared" si="20"/>
        <v>FABRICACAO DE PRODUTOS A BASE DE CAFE</v>
      </c>
      <c r="O192" t="s">
        <v>1061</v>
      </c>
      <c r="P192">
        <v>0</v>
      </c>
      <c r="Q192" s="46">
        <f t="shared" si="21"/>
        <v>0</v>
      </c>
    </row>
    <row r="193" spans="1:17" x14ac:dyDescent="0.25">
      <c r="A193" t="str">
        <f t="shared" si="23"/>
        <v>PRODUCAO DE SEMENTES CERTIFICADAS</v>
      </c>
      <c r="B193" t="s">
        <v>1007</v>
      </c>
      <c r="C193">
        <v>0</v>
      </c>
      <c r="D193">
        <v>0</v>
      </c>
      <c r="E193">
        <v>0</v>
      </c>
      <c r="F193">
        <v>0</v>
      </c>
      <c r="G193">
        <v>0</v>
      </c>
      <c r="H193" s="46">
        <f t="shared" si="22"/>
        <v>0</v>
      </c>
      <c r="J193" t="str">
        <f t="shared" si="18"/>
        <v>FABRICACAO DE SORVETES E OUTROS GELADOS COMESTIVEIS</v>
      </c>
      <c r="K193" t="s">
        <v>1054</v>
      </c>
      <c r="L193">
        <v>0</v>
      </c>
      <c r="M193" s="46">
        <f t="shared" si="19"/>
        <v>0</v>
      </c>
      <c r="N193" t="str">
        <f t="shared" si="20"/>
        <v>FABRICACAO DE PRODUTOS DE PANIFICACAO</v>
      </c>
      <c r="O193" t="s">
        <v>1062</v>
      </c>
      <c r="P193">
        <v>0</v>
      </c>
      <c r="Q193" s="46">
        <f t="shared" si="21"/>
        <v>0</v>
      </c>
    </row>
    <row r="194" spans="1:17" x14ac:dyDescent="0.25">
      <c r="A194" t="str">
        <f t="shared" si="23"/>
        <v>CRIACAO DE OUTROS ANIMAIS DE GRANDE PORTE</v>
      </c>
      <c r="B194" t="s">
        <v>1008</v>
      </c>
      <c r="C194">
        <v>0</v>
      </c>
      <c r="D194">
        <v>0</v>
      </c>
      <c r="E194">
        <v>0</v>
      </c>
      <c r="F194">
        <v>0</v>
      </c>
      <c r="G194">
        <v>0</v>
      </c>
      <c r="H194" s="46">
        <f t="shared" si="22"/>
        <v>0</v>
      </c>
      <c r="J194" t="str">
        <f t="shared" si="18"/>
        <v>FABRICACAO DE FARINHA DE MILHO E DERIVADOS, EXCETO OLEOS DE MILHO</v>
      </c>
      <c r="K194" t="s">
        <v>1055</v>
      </c>
      <c r="L194">
        <v>0</v>
      </c>
      <c r="M194" s="46">
        <f t="shared" si="19"/>
        <v>0</v>
      </c>
      <c r="N194" t="str">
        <f t="shared" si="20"/>
        <v>FABRICACAO DE PRODUTOS DERIVADOS DO CACAU, DE CHOCOLATES E CONFEITOS</v>
      </c>
      <c r="O194" t="s">
        <v>1063</v>
      </c>
      <c r="P194">
        <v>0</v>
      </c>
      <c r="Q194" s="46">
        <f t="shared" si="21"/>
        <v>0</v>
      </c>
    </row>
    <row r="195" spans="1:17" x14ac:dyDescent="0.25">
      <c r="A195" t="str">
        <f t="shared" si="23"/>
        <v>PRODUCAO DE MUDAS E OUTRAS FORMAS DE PROPAGACAO VEGETAL, CERTIFICADAS</v>
      </c>
      <c r="B195" t="s">
        <v>1009</v>
      </c>
      <c r="C195">
        <v>0</v>
      </c>
      <c r="D195">
        <v>0</v>
      </c>
      <c r="E195">
        <v>0</v>
      </c>
      <c r="F195">
        <v>0</v>
      </c>
      <c r="G195">
        <v>0</v>
      </c>
      <c r="H195" s="46">
        <f t="shared" si="22"/>
        <v>0</v>
      </c>
      <c r="J195" t="str">
        <f t="shared" si="18"/>
        <v>FABRICACAO DE AMIDOS E FECULAS DE VEGETAIS E DE OLEOS DE MILHO</v>
      </c>
      <c r="K195" t="s">
        <v>1056</v>
      </c>
      <c r="L195">
        <v>0</v>
      </c>
      <c r="M195" s="46">
        <f t="shared" si="19"/>
        <v>0</v>
      </c>
      <c r="N195" t="str">
        <f t="shared" si="20"/>
        <v>FABRICACAO DE ESPECIARIAS, MOLHOS, TEMPEROS E CONDIMENTOS</v>
      </c>
      <c r="O195" t="s">
        <v>1064</v>
      </c>
      <c r="P195">
        <v>0</v>
      </c>
      <c r="Q195" s="46">
        <f t="shared" si="21"/>
        <v>0</v>
      </c>
    </row>
    <row r="196" spans="1:17" x14ac:dyDescent="0.25">
      <c r="A196" t="str">
        <f t="shared" si="23"/>
        <v>CRIACAO DE OVINOS</v>
      </c>
      <c r="B196" t="s">
        <v>1010</v>
      </c>
      <c r="C196">
        <v>0</v>
      </c>
      <c r="D196">
        <v>0</v>
      </c>
      <c r="E196">
        <v>0</v>
      </c>
      <c r="F196">
        <v>0</v>
      </c>
      <c r="G196">
        <v>0</v>
      </c>
      <c r="H196" s="46">
        <f t="shared" si="22"/>
        <v>0</v>
      </c>
      <c r="J196" t="str">
        <f t="shared" si="18"/>
        <v>FABRICACAO DE ALIMENTOS PARA ANIMAIS</v>
      </c>
      <c r="K196" t="s">
        <v>1057</v>
      </c>
      <c r="L196">
        <v>0</v>
      </c>
      <c r="M196" s="46">
        <f t="shared" si="19"/>
        <v>0</v>
      </c>
      <c r="N196" t="str">
        <f t="shared" si="20"/>
        <v>FABRICACAO DE ALIMENTOS E PRATOS PRONTOS</v>
      </c>
      <c r="O196" t="s">
        <v>1065</v>
      </c>
      <c r="P196">
        <v>0</v>
      </c>
      <c r="Q196" s="46">
        <f t="shared" si="21"/>
        <v>0</v>
      </c>
    </row>
    <row r="197" spans="1:17" x14ac:dyDescent="0.25">
      <c r="A197" t="str">
        <f t="shared" si="23"/>
        <v>CRIACAO DE SUINOS</v>
      </c>
      <c r="B197" t="s">
        <v>1011</v>
      </c>
      <c r="C197">
        <v>0</v>
      </c>
      <c r="D197">
        <v>0</v>
      </c>
      <c r="E197">
        <v>0</v>
      </c>
      <c r="F197">
        <v>0</v>
      </c>
      <c r="G197">
        <v>0</v>
      </c>
      <c r="H197" s="46">
        <f t="shared" si="22"/>
        <v>0</v>
      </c>
      <c r="J197" t="str">
        <f t="shared" si="18"/>
        <v>MOAGEM E FABRICACAO DE PRODUTOS DE ORIGEM VEGETAL NAO ESPECIFICADOS ANTERIORMENTE</v>
      </c>
      <c r="K197" t="s">
        <v>1058</v>
      </c>
      <c r="L197">
        <v>0</v>
      </c>
      <c r="M197" s="46">
        <f t="shared" si="19"/>
        <v>0</v>
      </c>
      <c r="N197" t="str">
        <f t="shared" si="20"/>
        <v>FABRICACAO DE PRODUTOS ALIMENTICIOS NAO ESPECIFICADOS ANTERIORMENTE</v>
      </c>
      <c r="O197" t="s">
        <v>1066</v>
      </c>
      <c r="P197">
        <v>0</v>
      </c>
      <c r="Q197" s="46">
        <f t="shared" si="21"/>
        <v>0</v>
      </c>
    </row>
    <row r="198" spans="1:17" x14ac:dyDescent="0.25">
      <c r="A198" t="str">
        <f t="shared" si="23"/>
        <v>CRIACAO DE OUTROS ANIMAIS</v>
      </c>
      <c r="B198" t="s">
        <v>1013</v>
      </c>
      <c r="C198">
        <v>0</v>
      </c>
      <c r="D198">
        <v>0</v>
      </c>
      <c r="E198">
        <v>0</v>
      </c>
      <c r="F198">
        <v>0</v>
      </c>
      <c r="G198">
        <v>0</v>
      </c>
      <c r="H198" s="46">
        <f t="shared" si="22"/>
        <v>0</v>
      </c>
      <c r="J198" t="str">
        <f t="shared" si="18"/>
        <v>FABRICACAO DE ACUCAR EM BRUTO</v>
      </c>
      <c r="K198" t="s">
        <v>1059</v>
      </c>
      <c r="L198">
        <v>0</v>
      </c>
      <c r="M198" s="46">
        <f t="shared" si="19"/>
        <v>0</v>
      </c>
      <c r="N198" t="str">
        <f t="shared" si="20"/>
        <v>EXTRACAO DE PETROLEO E GAS NATURAL</v>
      </c>
      <c r="O198" t="s">
        <v>1067</v>
      </c>
      <c r="P198">
        <v>0</v>
      </c>
      <c r="Q198" s="46">
        <f t="shared" si="21"/>
        <v>0</v>
      </c>
    </row>
    <row r="199" spans="1:17" x14ac:dyDescent="0.25">
      <c r="A199" t="str">
        <f t="shared" si="23"/>
        <v>PRODUCAO MISTA  LAVOURA E PECUARIA</v>
      </c>
      <c r="B199" t="s">
        <v>1014</v>
      </c>
      <c r="C199">
        <v>0</v>
      </c>
      <c r="D199">
        <v>0</v>
      </c>
      <c r="E199">
        <v>0</v>
      </c>
      <c r="F199">
        <v>0</v>
      </c>
      <c r="G199">
        <v>0</v>
      </c>
      <c r="H199" s="46">
        <f t="shared" si="22"/>
        <v>0</v>
      </c>
      <c r="J199" t="str">
        <f t="shared" si="18"/>
        <v>FABRICACAO DE ACUCAR REFINADO</v>
      </c>
      <c r="K199" t="s">
        <v>1060</v>
      </c>
      <c r="L199">
        <v>0</v>
      </c>
      <c r="M199" s="46">
        <f t="shared" si="19"/>
        <v>0</v>
      </c>
      <c r="N199" t="str">
        <f t="shared" si="20"/>
        <v>FABRICACAO DE AGUARDENTES E OUTRAS BEBIDAS DESTILADAS</v>
      </c>
      <c r="O199" t="s">
        <v>1068</v>
      </c>
      <c r="P199">
        <v>0</v>
      </c>
      <c r="Q199" s="46">
        <f t="shared" si="21"/>
        <v>0</v>
      </c>
    </row>
    <row r="200" spans="1:17" x14ac:dyDescent="0.25">
      <c r="A200" t="str">
        <f t="shared" si="23"/>
        <v>CRIACAO DE CAPRINOS E OVINOS</v>
      </c>
      <c r="B200" t="s">
        <v>1015</v>
      </c>
      <c r="C200">
        <v>0</v>
      </c>
      <c r="D200">
        <v>0</v>
      </c>
      <c r="E200">
        <v>0</v>
      </c>
      <c r="F200">
        <v>0</v>
      </c>
      <c r="G200">
        <v>0</v>
      </c>
      <c r="H200" s="46">
        <f t="shared" si="22"/>
        <v>0</v>
      </c>
      <c r="J200" t="str">
        <f t="shared" si="18"/>
        <v>FABRICACAO DE PRODUTOS A BASE DE CAFE</v>
      </c>
      <c r="K200" t="s">
        <v>1061</v>
      </c>
      <c r="L200">
        <v>0</v>
      </c>
      <c r="M200" s="46">
        <f t="shared" si="19"/>
        <v>0</v>
      </c>
      <c r="N200" t="str">
        <f t="shared" si="20"/>
        <v>ATIVIDADES DE SERVICOS RELACIONADOS COM A EXTRACAO DE PETROLEO E GAS - EXCETO A PROSPECCAO REALIZADA</v>
      </c>
      <c r="O200" t="s">
        <v>1069</v>
      </c>
      <c r="P200">
        <v>0</v>
      </c>
      <c r="Q200" s="46">
        <f t="shared" si="21"/>
        <v>0</v>
      </c>
    </row>
    <row r="201" spans="1:17" x14ac:dyDescent="0.25">
      <c r="A201" t="str">
        <f t="shared" si="23"/>
        <v>CRIACAO DE ANIMAIS NAO ESPECIFICADOS ANTERIORMENTE</v>
      </c>
      <c r="B201" t="s">
        <v>1016</v>
      </c>
      <c r="C201">
        <v>0</v>
      </c>
      <c r="D201">
        <v>0</v>
      </c>
      <c r="E201">
        <v>0</v>
      </c>
      <c r="F201">
        <v>0</v>
      </c>
      <c r="G201">
        <v>0</v>
      </c>
      <c r="H201" s="46">
        <f t="shared" si="22"/>
        <v>0</v>
      </c>
      <c r="J201" t="str">
        <f t="shared" si="18"/>
        <v>FABRICACAO DE PRODUTOS DE PANIFICACAO</v>
      </c>
      <c r="K201" t="s">
        <v>1062</v>
      </c>
      <c r="L201">
        <v>0</v>
      </c>
      <c r="M201" s="46">
        <f t="shared" si="19"/>
        <v>0</v>
      </c>
      <c r="N201" t="str">
        <f t="shared" si="20"/>
        <v>FABRICACAO DE AGUAS ENVASADAS</v>
      </c>
      <c r="O201" t="s">
        <v>1070</v>
      </c>
      <c r="P201">
        <v>0</v>
      </c>
      <c r="Q201" s="46">
        <f t="shared" si="21"/>
        <v>0</v>
      </c>
    </row>
    <row r="202" spans="1:17" x14ac:dyDescent="0.25">
      <c r="A202" t="str">
        <f t="shared" si="23"/>
        <v>ATIVIDADES DE APOIO A AGRICULTURA</v>
      </c>
      <c r="B202" t="s">
        <v>1017</v>
      </c>
      <c r="C202">
        <v>0</v>
      </c>
      <c r="D202">
        <v>0</v>
      </c>
      <c r="E202">
        <v>0</v>
      </c>
      <c r="F202">
        <v>0</v>
      </c>
      <c r="G202">
        <v>0</v>
      </c>
      <c r="H202" s="46">
        <f t="shared" si="22"/>
        <v>0</v>
      </c>
      <c r="J202" t="str">
        <f t="shared" si="18"/>
        <v>FABRICACAO DE PRODUTOS DERIVADOS DO CACAU, DE CHOCOLATES E CONFEITOS</v>
      </c>
      <c r="K202" t="s">
        <v>1063</v>
      </c>
      <c r="L202">
        <v>0</v>
      </c>
      <c r="M202" s="46">
        <f t="shared" si="19"/>
        <v>0</v>
      </c>
      <c r="N202" t="str">
        <f t="shared" si="20"/>
        <v>FABRICACAO DE REFRIGERANTES E DE OUTRAS BEBIDAS NAO-ALCOOLICAS</v>
      </c>
      <c r="O202" t="s">
        <v>1071</v>
      </c>
      <c r="P202">
        <v>0</v>
      </c>
      <c r="Q202" s="46">
        <f t="shared" si="21"/>
        <v>0</v>
      </c>
    </row>
    <row r="203" spans="1:17" x14ac:dyDescent="0.25">
      <c r="A203" t="str">
        <f t="shared" si="23"/>
        <v>ATIVIDADES DE SERVICOS RELACIONADOS COM A AGRICULTURA</v>
      </c>
      <c r="B203" t="s">
        <v>1018</v>
      </c>
      <c r="C203">
        <v>0</v>
      </c>
      <c r="D203">
        <v>0</v>
      </c>
      <c r="E203">
        <v>0</v>
      </c>
      <c r="F203">
        <v>0</v>
      </c>
      <c r="G203">
        <v>0</v>
      </c>
      <c r="H203" s="46">
        <f t="shared" si="22"/>
        <v>0</v>
      </c>
      <c r="J203" t="str">
        <f t="shared" si="18"/>
        <v>FABRICACAO DE ESPECIARIAS, MOLHOS, TEMPEROS E CONDIMENTOS</v>
      </c>
      <c r="K203" t="s">
        <v>1064</v>
      </c>
      <c r="L203">
        <v>0</v>
      </c>
      <c r="M203" s="46">
        <f t="shared" si="19"/>
        <v>0</v>
      </c>
      <c r="N203" t="str">
        <f t="shared" si="20"/>
        <v>PROCESSAMENTO INDUSTRIAL DO FUMO</v>
      </c>
      <c r="O203" t="s">
        <v>1072</v>
      </c>
      <c r="P203">
        <v>0</v>
      </c>
      <c r="Q203" s="46">
        <f t="shared" si="21"/>
        <v>0</v>
      </c>
    </row>
    <row r="204" spans="1:17" x14ac:dyDescent="0.25">
      <c r="A204" t="str">
        <f t="shared" si="23"/>
        <v>ATIVIDADES DE SERVICOS RELACIONADOS COM A PECUARIA, EXCETO ATIVIDADES VETERINARIAS</v>
      </c>
      <c r="B204" t="s">
        <v>1019</v>
      </c>
      <c r="C204">
        <v>0</v>
      </c>
      <c r="D204">
        <v>0</v>
      </c>
      <c r="E204">
        <v>0</v>
      </c>
      <c r="F204">
        <v>0</v>
      </c>
      <c r="G204">
        <v>0</v>
      </c>
      <c r="H204" s="46">
        <f t="shared" si="22"/>
        <v>0</v>
      </c>
      <c r="J204" t="str">
        <f t="shared" si="18"/>
        <v>FABRICACAO DE PRODUTOS ALIMENTICIOS NAO ESPECIFICADOS ANTERIORMENTE</v>
      </c>
      <c r="K204" t="s">
        <v>1066</v>
      </c>
      <c r="L204">
        <v>0</v>
      </c>
      <c r="M204" s="46">
        <f t="shared" si="19"/>
        <v>0</v>
      </c>
      <c r="N204" t="str">
        <f t="shared" si="20"/>
        <v>EXTRACAO DE MINERIO DE FERRO</v>
      </c>
      <c r="O204" t="s">
        <v>1073</v>
      </c>
      <c r="P204">
        <v>0</v>
      </c>
      <c r="Q204" s="46">
        <f t="shared" si="21"/>
        <v>0</v>
      </c>
    </row>
    <row r="205" spans="1:17" x14ac:dyDescent="0.25">
      <c r="A205" t="str">
        <f t="shared" si="23"/>
        <v>ATIVIDADES DE APOIO A PECUARIA</v>
      </c>
      <c r="B205" t="s">
        <v>1020</v>
      </c>
      <c r="C205">
        <v>0</v>
      </c>
      <c r="D205">
        <v>0</v>
      </c>
      <c r="E205">
        <v>0</v>
      </c>
      <c r="F205">
        <v>0</v>
      </c>
      <c r="G205">
        <v>0</v>
      </c>
      <c r="H205" s="46">
        <f t="shared" si="22"/>
        <v>0</v>
      </c>
      <c r="J205" t="str">
        <f t="shared" si="18"/>
        <v>EXTRACAO DE PETROLEO E GAS NATURAL</v>
      </c>
      <c r="K205" t="s">
        <v>1067</v>
      </c>
      <c r="L205">
        <v>0</v>
      </c>
      <c r="M205" s="46">
        <f t="shared" si="19"/>
        <v>0</v>
      </c>
      <c r="N205" t="str">
        <f t="shared" si="20"/>
        <v>PREPARACAO E FIACAO DE FIBRAS DE ALGODAO</v>
      </c>
      <c r="O205" t="s">
        <v>1074</v>
      </c>
      <c r="P205">
        <v>0</v>
      </c>
      <c r="Q205" s="46">
        <f t="shared" si="21"/>
        <v>0</v>
      </c>
    </row>
    <row r="206" spans="1:17" x14ac:dyDescent="0.25">
      <c r="A206" t="str">
        <f t="shared" si="23"/>
        <v>ATIVIDADES DE POS-COLHEITA</v>
      </c>
      <c r="B206" t="s">
        <v>1021</v>
      </c>
      <c r="C206">
        <v>0</v>
      </c>
      <c r="D206">
        <v>0</v>
      </c>
      <c r="E206">
        <v>0</v>
      </c>
      <c r="F206">
        <v>0</v>
      </c>
      <c r="G206">
        <v>0</v>
      </c>
      <c r="H206" s="46">
        <f t="shared" si="22"/>
        <v>0</v>
      </c>
      <c r="J206" t="str">
        <f t="shared" si="18"/>
        <v>FABRICACAO DE AGUARDENTES E OUTRAS BEBIDAS DESTILADAS</v>
      </c>
      <c r="K206" t="s">
        <v>1068</v>
      </c>
      <c r="L206">
        <v>0</v>
      </c>
      <c r="M206" s="46">
        <f t="shared" si="19"/>
        <v>0</v>
      </c>
      <c r="N206" t="str">
        <f t="shared" si="20"/>
        <v>PREPARACAO E FIACAO DE FIBRAS TEXTEIS NATURAIS, EXCETO ALGODAO</v>
      </c>
      <c r="O206" t="s">
        <v>1075</v>
      </c>
      <c r="P206">
        <v>0</v>
      </c>
      <c r="Q206" s="46">
        <f t="shared" si="21"/>
        <v>0</v>
      </c>
    </row>
    <row r="207" spans="1:17" x14ac:dyDescent="0.25">
      <c r="A207" t="str">
        <f t="shared" si="23"/>
        <v>CACA, REPOVOAMENTO CINEGETICO E SERVICOS RELACIONADOS</v>
      </c>
      <c r="B207" t="s">
        <v>1022</v>
      </c>
      <c r="C207">
        <v>0</v>
      </c>
      <c r="D207">
        <v>0</v>
      </c>
      <c r="E207">
        <v>0</v>
      </c>
      <c r="F207">
        <v>0</v>
      </c>
      <c r="G207">
        <v>0</v>
      </c>
      <c r="H207" s="46">
        <f t="shared" si="22"/>
        <v>0</v>
      </c>
      <c r="J207" t="str">
        <f t="shared" si="18"/>
        <v>ATIVIDADES DE SERVICOS RELACIONADOS COM A EXTRACAO DE PETROLEO E GAS - EXCETO A PROSPECCAO REALIZADA</v>
      </c>
      <c r="K207" t="s">
        <v>1069</v>
      </c>
      <c r="L207">
        <v>0</v>
      </c>
      <c r="M207" s="46">
        <f t="shared" si="19"/>
        <v>0</v>
      </c>
      <c r="N207" t="str">
        <f t="shared" si="20"/>
        <v>FIACAO DE FIBRAS ARTIFICIAIS E SINTETICAS</v>
      </c>
      <c r="O207" t="s">
        <v>1076</v>
      </c>
      <c r="P207">
        <v>0</v>
      </c>
      <c r="Q207" s="46">
        <f t="shared" si="21"/>
        <v>0</v>
      </c>
    </row>
    <row r="208" spans="1:17" x14ac:dyDescent="0.25">
      <c r="A208" t="str">
        <f t="shared" si="23"/>
        <v>CACA E SERVICOS RELACIONADOS</v>
      </c>
      <c r="B208" t="s">
        <v>1023</v>
      </c>
      <c r="C208">
        <v>0</v>
      </c>
      <c r="D208">
        <v>0</v>
      </c>
      <c r="E208">
        <v>0</v>
      </c>
      <c r="F208">
        <v>0</v>
      </c>
      <c r="G208">
        <v>0</v>
      </c>
      <c r="H208" s="46">
        <f t="shared" si="22"/>
        <v>0</v>
      </c>
      <c r="J208" t="str">
        <f t="shared" si="18"/>
        <v>FABRICACAO DE AGUAS ENVASADAS</v>
      </c>
      <c r="K208" t="s">
        <v>1070</v>
      </c>
      <c r="L208">
        <v>0</v>
      </c>
      <c r="M208" s="46">
        <f t="shared" si="19"/>
        <v>0</v>
      </c>
      <c r="N208" t="str">
        <f t="shared" si="20"/>
        <v>FABRICACAO DE LINHAS PARA COSTURAR E BORDAR</v>
      </c>
      <c r="O208" t="s">
        <v>1077</v>
      </c>
      <c r="P208">
        <v>0</v>
      </c>
      <c r="Q208" s="46">
        <f t="shared" si="21"/>
        <v>0</v>
      </c>
    </row>
    <row r="209" spans="1:17" x14ac:dyDescent="0.25">
      <c r="A209" t="str">
        <f t="shared" si="23"/>
        <v>PRODUCAO FLORESTAL - FLORESTAS PLANTADAS</v>
      </c>
      <c r="B209" t="s">
        <v>1024</v>
      </c>
      <c r="C209">
        <v>0</v>
      </c>
      <c r="D209">
        <v>0</v>
      </c>
      <c r="E209">
        <v>0</v>
      </c>
      <c r="F209">
        <v>0</v>
      </c>
      <c r="G209">
        <v>0</v>
      </c>
      <c r="H209" s="46">
        <f t="shared" si="22"/>
        <v>0</v>
      </c>
      <c r="J209" t="str">
        <f t="shared" si="18"/>
        <v>FABRICACAO DE REFRIGERANTES E DE OUTRAS BEBIDAS NAO-ALCOOLICAS</v>
      </c>
      <c r="K209" t="s">
        <v>1071</v>
      </c>
      <c r="L209">
        <v>0</v>
      </c>
      <c r="M209" s="46">
        <f t="shared" si="19"/>
        <v>0</v>
      </c>
      <c r="N209" t="str">
        <f t="shared" si="20"/>
        <v>EXTRACAO DE MINERIO DE ALUMINIO</v>
      </c>
      <c r="O209" t="s">
        <v>1078</v>
      </c>
      <c r="P209">
        <v>0</v>
      </c>
      <c r="Q209" s="46">
        <f t="shared" si="21"/>
        <v>0</v>
      </c>
    </row>
    <row r="210" spans="1:17" x14ac:dyDescent="0.25">
      <c r="A210" t="str">
        <f t="shared" si="23"/>
        <v>SILVICULTURA</v>
      </c>
      <c r="B210" t="s">
        <v>1025</v>
      </c>
      <c r="C210">
        <v>0</v>
      </c>
      <c r="D210">
        <v>0</v>
      </c>
      <c r="E210">
        <v>0</v>
      </c>
      <c r="F210">
        <v>0</v>
      </c>
      <c r="G210">
        <v>0</v>
      </c>
      <c r="H210" s="46">
        <f t="shared" si="22"/>
        <v>0</v>
      </c>
      <c r="J210" t="str">
        <f t="shared" si="18"/>
        <v>PROCESSAMENTO INDUSTRIAL DO FUMO</v>
      </c>
      <c r="K210" t="s">
        <v>1072</v>
      </c>
      <c r="L210">
        <v>0</v>
      </c>
      <c r="M210" s="46">
        <f t="shared" si="19"/>
        <v>0</v>
      </c>
      <c r="N210" t="str">
        <f t="shared" si="20"/>
        <v>TECELAGEM DE FIOS DE ALGODAO</v>
      </c>
      <c r="O210" t="s">
        <v>1079</v>
      </c>
      <c r="P210">
        <v>0</v>
      </c>
      <c r="Q210" s="46">
        <f t="shared" si="21"/>
        <v>0</v>
      </c>
    </row>
    <row r="211" spans="1:17" x14ac:dyDescent="0.25">
      <c r="A211" t="str">
        <f t="shared" si="23"/>
        <v>EXPLORACAO FLORESTAL</v>
      </c>
      <c r="B211" t="s">
        <v>1026</v>
      </c>
      <c r="C211">
        <v>0</v>
      </c>
      <c r="D211">
        <v>0</v>
      </c>
      <c r="E211">
        <v>0</v>
      </c>
      <c r="F211">
        <v>0</v>
      </c>
      <c r="G211">
        <v>0</v>
      </c>
      <c r="H211" s="46">
        <f t="shared" si="22"/>
        <v>0</v>
      </c>
      <c r="J211" t="str">
        <f t="shared" si="18"/>
        <v>EXTRACAO DE MINERIO DE FERRO</v>
      </c>
      <c r="K211" t="s">
        <v>1073</v>
      </c>
      <c r="L211">
        <v>0</v>
      </c>
      <c r="M211" s="46">
        <f t="shared" si="19"/>
        <v>0</v>
      </c>
      <c r="N211" t="str">
        <f t="shared" si="20"/>
        <v>EXTRACAO DE MINERIO DE ESTANHO</v>
      </c>
      <c r="O211" t="s">
        <v>1080</v>
      </c>
      <c r="P211">
        <v>0</v>
      </c>
      <c r="Q211" s="46">
        <f t="shared" si="21"/>
        <v>0</v>
      </c>
    </row>
    <row r="212" spans="1:17" x14ac:dyDescent="0.25">
      <c r="A212" t="str">
        <f t="shared" si="23"/>
        <v>ATIVIDADES DE SERVICOS RELACIONADOS COM A SILVICULTURA E A EXPLORACAO FLORESTAL</v>
      </c>
      <c r="B212" t="s">
        <v>1027</v>
      </c>
      <c r="C212">
        <v>0</v>
      </c>
      <c r="D212">
        <v>0</v>
      </c>
      <c r="E212">
        <v>0</v>
      </c>
      <c r="F212">
        <v>0</v>
      </c>
      <c r="G212">
        <v>0</v>
      </c>
      <c r="H212" s="46">
        <f t="shared" si="22"/>
        <v>0</v>
      </c>
      <c r="J212" t="str">
        <f t="shared" si="18"/>
        <v>PREPARACAO E FIACAO DE FIBRAS DE ALGODAO</v>
      </c>
      <c r="K212" t="s">
        <v>1074</v>
      </c>
      <c r="L212">
        <v>0</v>
      </c>
      <c r="M212" s="46">
        <f t="shared" si="19"/>
        <v>0</v>
      </c>
      <c r="N212" t="str">
        <f t="shared" si="20"/>
        <v>EXTRACAO DE MINERIO DE MANGANES</v>
      </c>
      <c r="O212" t="s">
        <v>1081</v>
      </c>
      <c r="P212">
        <v>0</v>
      </c>
      <c r="Q212" s="46">
        <f t="shared" si="21"/>
        <v>0</v>
      </c>
    </row>
    <row r="213" spans="1:17" x14ac:dyDescent="0.25">
      <c r="A213" t="str">
        <f t="shared" si="23"/>
        <v>PRODUCAO FLORESTAL - FLORESTAS NATIVAS</v>
      </c>
      <c r="B213" t="s">
        <v>1028</v>
      </c>
      <c r="C213">
        <v>0</v>
      </c>
      <c r="D213">
        <v>0</v>
      </c>
      <c r="E213">
        <v>0</v>
      </c>
      <c r="F213">
        <v>0</v>
      </c>
      <c r="G213">
        <v>0</v>
      </c>
      <c r="H213" s="46">
        <f t="shared" si="22"/>
        <v>0</v>
      </c>
      <c r="J213" t="str">
        <f t="shared" si="18"/>
        <v>PREPARACAO E FIACAO DE FIBRAS TEXTEIS NATURAIS, EXCETO ALGODAO</v>
      </c>
      <c r="K213" t="s">
        <v>1075</v>
      </c>
      <c r="L213">
        <v>0</v>
      </c>
      <c r="M213" s="46">
        <f t="shared" si="19"/>
        <v>0</v>
      </c>
      <c r="N213" t="str">
        <f t="shared" si="20"/>
        <v>TECELAGEM DE FIOS DE FIBRAS ARTIFICIAIS E SINTETICAS</v>
      </c>
      <c r="O213" t="s">
        <v>1082</v>
      </c>
      <c r="P213">
        <v>0</v>
      </c>
      <c r="Q213" s="46">
        <f t="shared" si="21"/>
        <v>0</v>
      </c>
    </row>
    <row r="214" spans="1:17" x14ac:dyDescent="0.25">
      <c r="A214" t="str">
        <f t="shared" si="23"/>
        <v>ATIVIDADES DE APOIO A PRODUCAO FLORESTAL</v>
      </c>
      <c r="B214" t="s">
        <v>1029</v>
      </c>
      <c r="C214">
        <v>0</v>
      </c>
      <c r="D214">
        <v>0</v>
      </c>
      <c r="E214">
        <v>0</v>
      </c>
      <c r="F214">
        <v>0</v>
      </c>
      <c r="G214">
        <v>0</v>
      </c>
      <c r="H214" s="46">
        <f t="shared" si="22"/>
        <v>0</v>
      </c>
      <c r="J214" t="str">
        <f t="shared" si="18"/>
        <v>FIACAO DE FIBRAS ARTIFICIAIS E SINTETICAS</v>
      </c>
      <c r="K214" t="s">
        <v>1076</v>
      </c>
      <c r="L214">
        <v>0</v>
      </c>
      <c r="M214" s="46">
        <f t="shared" si="19"/>
        <v>0</v>
      </c>
      <c r="N214" t="str">
        <f t="shared" si="20"/>
        <v>EXTRACAO DE MINERIO DE METAIS PRECIOSOS</v>
      </c>
      <c r="O214" t="s">
        <v>1083</v>
      </c>
      <c r="P214">
        <v>0</v>
      </c>
      <c r="Q214" s="46">
        <f t="shared" si="21"/>
        <v>0</v>
      </c>
    </row>
    <row r="215" spans="1:17" x14ac:dyDescent="0.25">
      <c r="A215" t="str">
        <f t="shared" si="23"/>
        <v>PESCA EM AGUA SALGADA</v>
      </c>
      <c r="B215" t="s">
        <v>1030</v>
      </c>
      <c r="C215">
        <v>0</v>
      </c>
      <c r="D215">
        <v>0</v>
      </c>
      <c r="E215">
        <v>0</v>
      </c>
      <c r="F215">
        <v>0</v>
      </c>
      <c r="G215">
        <v>0</v>
      </c>
      <c r="H215" s="46">
        <f t="shared" si="22"/>
        <v>0</v>
      </c>
      <c r="J215" t="str">
        <f t="shared" si="18"/>
        <v>FABRICACAO DE LINHAS PARA COSTURAR E BORDAR</v>
      </c>
      <c r="K215" t="s">
        <v>1077</v>
      </c>
      <c r="L215">
        <v>0</v>
      </c>
      <c r="M215" s="46">
        <f t="shared" si="19"/>
        <v>0</v>
      </c>
      <c r="N215" t="str">
        <f t="shared" si="20"/>
        <v>EXTRACAO DE MINERAIS RADIOATIVOS</v>
      </c>
      <c r="O215" t="s">
        <v>1084</v>
      </c>
      <c r="P215">
        <v>0</v>
      </c>
      <c r="Q215" s="46">
        <f t="shared" si="21"/>
        <v>0</v>
      </c>
    </row>
    <row r="216" spans="1:17" x14ac:dyDescent="0.25">
      <c r="A216" t="str">
        <f t="shared" si="23"/>
        <v>PESCA EM AGUA DOCE</v>
      </c>
      <c r="B216" t="s">
        <v>1031</v>
      </c>
      <c r="C216">
        <v>0</v>
      </c>
      <c r="D216">
        <v>0</v>
      </c>
      <c r="E216">
        <v>0</v>
      </c>
      <c r="F216">
        <v>0</v>
      </c>
      <c r="G216">
        <v>0</v>
      </c>
      <c r="H216" s="46">
        <f t="shared" si="22"/>
        <v>0</v>
      </c>
      <c r="J216" t="str">
        <f t="shared" si="18"/>
        <v>EXTRACAO DE MINERIO DE ALUMINIO</v>
      </c>
      <c r="K216" t="s">
        <v>1078</v>
      </c>
      <c r="L216">
        <v>0</v>
      </c>
      <c r="M216" s="46">
        <f t="shared" si="19"/>
        <v>0</v>
      </c>
      <c r="N216" t="str">
        <f t="shared" si="20"/>
        <v>EXTRACAO DE OUTROS MINERAIS METALICOS NAO-FERROSOS</v>
      </c>
      <c r="O216" t="s">
        <v>1085</v>
      </c>
      <c r="P216">
        <v>0</v>
      </c>
      <c r="Q216" s="46">
        <f t="shared" si="21"/>
        <v>0</v>
      </c>
    </row>
    <row r="217" spans="1:17" x14ac:dyDescent="0.25">
      <c r="A217" t="str">
        <f t="shared" si="23"/>
        <v>AQUICULTURA EM AGUA SALGADA E SALOBRA</v>
      </c>
      <c r="B217" t="s">
        <v>1032</v>
      </c>
      <c r="C217">
        <v>0</v>
      </c>
      <c r="D217">
        <v>0</v>
      </c>
      <c r="E217">
        <v>0</v>
      </c>
      <c r="F217">
        <v>0</v>
      </c>
      <c r="G217">
        <v>0</v>
      </c>
      <c r="H217" s="46">
        <f t="shared" si="22"/>
        <v>0</v>
      </c>
      <c r="J217" t="str">
        <f t="shared" si="18"/>
        <v>TECELAGEM DE FIOS DE ALGODAO</v>
      </c>
      <c r="K217" t="s">
        <v>1079</v>
      </c>
      <c r="L217">
        <v>0</v>
      </c>
      <c r="M217" s="46">
        <f t="shared" si="19"/>
        <v>0</v>
      </c>
      <c r="N217" t="str">
        <f t="shared" si="20"/>
        <v>ACABAMENTOS EM FIOS, TECIDOS E ARTEFATOS TEXTEIS</v>
      </c>
      <c r="O217" t="s">
        <v>1086</v>
      </c>
      <c r="P217">
        <v>0</v>
      </c>
      <c r="Q217" s="46">
        <f t="shared" si="21"/>
        <v>0</v>
      </c>
    </row>
    <row r="218" spans="1:17" x14ac:dyDescent="0.25">
      <c r="A218" t="str">
        <f t="shared" si="23"/>
        <v>AQUICULTURA EM AGUA DOCE</v>
      </c>
      <c r="B218" t="s">
        <v>1033</v>
      </c>
      <c r="C218">
        <v>0</v>
      </c>
      <c r="D218">
        <v>0</v>
      </c>
      <c r="E218">
        <v>0</v>
      </c>
      <c r="F218">
        <v>0</v>
      </c>
      <c r="G218">
        <v>0</v>
      </c>
      <c r="H218" s="46">
        <f t="shared" si="22"/>
        <v>0</v>
      </c>
      <c r="J218" t="str">
        <f t="shared" si="18"/>
        <v>EXTRACAO DE MINERIO DE ESTANHO</v>
      </c>
      <c r="K218" t="s">
        <v>1080</v>
      </c>
      <c r="L218">
        <v>0</v>
      </c>
      <c r="M218" s="46">
        <f t="shared" si="19"/>
        <v>0</v>
      </c>
      <c r="N218" t="str">
        <f t="shared" si="20"/>
        <v>FABRICACAO DE ARTEFATOS TEXTEIS PARA USO DOMESTICO</v>
      </c>
      <c r="O218" t="s">
        <v>1087</v>
      </c>
      <c r="P218">
        <v>0</v>
      </c>
      <c r="Q218" s="46">
        <f t="shared" si="21"/>
        <v>0</v>
      </c>
    </row>
    <row r="219" spans="1:17" x14ac:dyDescent="0.25">
      <c r="A219" t="str">
        <f t="shared" si="23"/>
        <v>PESCA E SERVICOS RELACIONADOS</v>
      </c>
      <c r="B219" t="s">
        <v>1034</v>
      </c>
      <c r="C219">
        <v>0</v>
      </c>
      <c r="D219">
        <v>0</v>
      </c>
      <c r="E219">
        <v>0</v>
      </c>
      <c r="F219">
        <v>0</v>
      </c>
      <c r="G219">
        <v>0</v>
      </c>
      <c r="H219" s="46">
        <f t="shared" si="22"/>
        <v>0</v>
      </c>
      <c r="J219" t="str">
        <f t="shared" si="18"/>
        <v>EXTRACAO DE MINERIO DE MANGANES</v>
      </c>
      <c r="K219" t="s">
        <v>1081</v>
      </c>
      <c r="L219">
        <v>0</v>
      </c>
      <c r="M219" s="46">
        <f t="shared" si="19"/>
        <v>0</v>
      </c>
      <c r="N219" t="str">
        <f t="shared" si="20"/>
        <v>FABRICACAO DE TECIDOS ESPECIAIS, INCLUSIVE ARTEFATOS</v>
      </c>
      <c r="O219" t="s">
        <v>1088</v>
      </c>
      <c r="P219">
        <v>0</v>
      </c>
      <c r="Q219" s="46">
        <f t="shared" si="21"/>
        <v>0</v>
      </c>
    </row>
    <row r="220" spans="1:17" x14ac:dyDescent="0.25">
      <c r="A220" t="str">
        <f t="shared" si="23"/>
        <v>AGRICULTURA E SERVICOS RELACIONADOS</v>
      </c>
      <c r="B220" t="s">
        <v>1035</v>
      </c>
      <c r="C220">
        <v>0</v>
      </c>
      <c r="D220">
        <v>0</v>
      </c>
      <c r="E220">
        <v>0</v>
      </c>
      <c r="F220">
        <v>0</v>
      </c>
      <c r="G220">
        <v>0</v>
      </c>
      <c r="H220" s="46">
        <f t="shared" si="22"/>
        <v>0</v>
      </c>
      <c r="J220" t="str">
        <f t="shared" si="18"/>
        <v>TECELAGEM DE FIOS DE FIBRAS ARTIFICIAIS E SINTETICAS</v>
      </c>
      <c r="K220" t="s">
        <v>1082</v>
      </c>
      <c r="L220">
        <v>0</v>
      </c>
      <c r="M220" s="46">
        <f t="shared" si="19"/>
        <v>0</v>
      </c>
      <c r="N220" t="str">
        <f t="shared" si="20"/>
        <v>FABRICACAO DE OUTROS PRODUTOS TEXTEIS NAO ESPECIFICADOS ANTERIORMENTE</v>
      </c>
      <c r="O220" t="s">
        <v>1089</v>
      </c>
      <c r="P220">
        <v>0</v>
      </c>
      <c r="Q220" s="46">
        <f t="shared" si="21"/>
        <v>0</v>
      </c>
    </row>
    <row r="221" spans="1:17" x14ac:dyDescent="0.25">
      <c r="A221" t="str">
        <f t="shared" si="23"/>
        <v>EXTRACAO DE MINERAIS METALICOS NAO-FERROSOS NAO ESPECIFICADOS ANTERIORMENTE</v>
      </c>
      <c r="B221" t="s">
        <v>1036</v>
      </c>
      <c r="C221">
        <v>0</v>
      </c>
      <c r="D221">
        <v>0</v>
      </c>
      <c r="E221">
        <v>0</v>
      </c>
      <c r="F221">
        <v>0</v>
      </c>
      <c r="G221">
        <v>0</v>
      </c>
      <c r="H221" s="46">
        <f t="shared" si="22"/>
        <v>0</v>
      </c>
      <c r="J221" t="str">
        <f t="shared" si="18"/>
        <v>EXTRACAO DE MINERIO DE METAIS PRECIOSOS</v>
      </c>
      <c r="K221" t="s">
        <v>1083</v>
      </c>
      <c r="L221">
        <v>0</v>
      </c>
      <c r="M221" s="46">
        <f t="shared" si="19"/>
        <v>0</v>
      </c>
      <c r="N221" t="str">
        <f t="shared" si="20"/>
        <v>EXTRACAO DE PEDRA, AREIA E ARGILA</v>
      </c>
      <c r="O221" t="s">
        <v>1090</v>
      </c>
      <c r="P221">
        <v>0</v>
      </c>
      <c r="Q221" s="46">
        <f t="shared" si="21"/>
        <v>0</v>
      </c>
    </row>
    <row r="222" spans="1:17" x14ac:dyDescent="0.25">
      <c r="A222" t="str">
        <f t="shared" si="23"/>
        <v>EXTRACAO DE MINERAIS PARA FABRICACAO DE ADUBOS, FERTILIZANTES E OUTROS PRODUTOS QUIMICOS</v>
      </c>
      <c r="B222" t="s">
        <v>1037</v>
      </c>
      <c r="C222">
        <v>0</v>
      </c>
      <c r="D222">
        <v>0</v>
      </c>
      <c r="E222">
        <v>0</v>
      </c>
      <c r="F222">
        <v>0</v>
      </c>
      <c r="G222">
        <v>0</v>
      </c>
      <c r="H222" s="46">
        <f t="shared" si="22"/>
        <v>0</v>
      </c>
      <c r="J222" t="str">
        <f t="shared" si="18"/>
        <v>EXTRACAO DE MINERAIS RADIOATIVOS</v>
      </c>
      <c r="K222" t="s">
        <v>1084</v>
      </c>
      <c r="L222">
        <v>0</v>
      </c>
      <c r="M222" s="46">
        <f t="shared" si="19"/>
        <v>0</v>
      </c>
      <c r="N222" t="str">
        <f t="shared" si="20"/>
        <v>CONFECCAO DE ROUPAS INTIMAS</v>
      </c>
      <c r="O222" t="s">
        <v>1091</v>
      </c>
      <c r="P222">
        <v>0</v>
      </c>
      <c r="Q222" s="46">
        <f t="shared" si="21"/>
        <v>0</v>
      </c>
    </row>
    <row r="223" spans="1:17" x14ac:dyDescent="0.25">
      <c r="A223" t="str">
        <f t="shared" si="23"/>
        <v>EXTRACAO DE GEMAS (PEDRAS PRECIOSAS E SEMIPRECIOSAS)</v>
      </c>
      <c r="B223" t="s">
        <v>1038</v>
      </c>
      <c r="C223">
        <v>0</v>
      </c>
      <c r="D223">
        <v>0</v>
      </c>
      <c r="E223">
        <v>0</v>
      </c>
      <c r="F223">
        <v>0</v>
      </c>
      <c r="G223">
        <v>0</v>
      </c>
      <c r="H223" s="46">
        <f t="shared" si="22"/>
        <v>0</v>
      </c>
      <c r="J223" t="str">
        <f t="shared" si="18"/>
        <v>EXTRACAO DE OUTROS MINERAIS METALICOS NAO-FERROSOS</v>
      </c>
      <c r="K223" t="s">
        <v>1085</v>
      </c>
      <c r="L223">
        <v>0</v>
      </c>
      <c r="M223" s="46">
        <f t="shared" si="19"/>
        <v>0</v>
      </c>
      <c r="N223" t="str">
        <f t="shared" si="20"/>
        <v>CONFECCAO DE PECAS DO VESTUARIO, EXCETO ROUPAS INTIMAS</v>
      </c>
      <c r="O223" t="s">
        <v>1092</v>
      </c>
      <c r="P223">
        <v>0</v>
      </c>
      <c r="Q223" s="46">
        <f t="shared" si="21"/>
        <v>0</v>
      </c>
    </row>
    <row r="224" spans="1:17" x14ac:dyDescent="0.25">
      <c r="A224" t="str">
        <f t="shared" si="23"/>
        <v>EXTRACAO DE MINERAIS NAO-METALICOS NAO ESPECIFICADOS ANTERIORMENTE</v>
      </c>
      <c r="B224" t="s">
        <v>1039</v>
      </c>
      <c r="C224">
        <v>0</v>
      </c>
      <c r="D224">
        <v>0</v>
      </c>
      <c r="E224">
        <v>0</v>
      </c>
      <c r="F224">
        <v>0</v>
      </c>
      <c r="G224">
        <v>0</v>
      </c>
      <c r="H224" s="46">
        <f t="shared" si="22"/>
        <v>0</v>
      </c>
      <c r="J224" t="str">
        <f t="shared" si="18"/>
        <v>ACABAMENTOS EM FIOS, TECIDOS E ARTEFATOS TEXTEIS</v>
      </c>
      <c r="K224" t="s">
        <v>1086</v>
      </c>
      <c r="L224">
        <v>0</v>
      </c>
      <c r="M224" s="46">
        <f t="shared" si="19"/>
        <v>0</v>
      </c>
      <c r="N224" t="str">
        <f t="shared" si="20"/>
        <v>FABRICACAO DE ACESSORIOS DO VESTUARIO, EXCETO PARA SEGURANCA E PROTECAO</v>
      </c>
      <c r="O224" t="s">
        <v>1093</v>
      </c>
      <c r="P224">
        <v>0</v>
      </c>
      <c r="Q224" s="46">
        <f t="shared" si="21"/>
        <v>0</v>
      </c>
    </row>
    <row r="225" spans="1:17" x14ac:dyDescent="0.25">
      <c r="A225" t="str">
        <f t="shared" si="23"/>
        <v>ATIVIDADES DE APOIO A EXTRACAO DE MINERAIS, EXCETO PETROLEO E GAS NATURAL</v>
      </c>
      <c r="B225" t="s">
        <v>1041</v>
      </c>
      <c r="C225">
        <v>0</v>
      </c>
      <c r="D225">
        <v>0</v>
      </c>
      <c r="E225">
        <v>0</v>
      </c>
      <c r="F225">
        <v>0</v>
      </c>
      <c r="G225">
        <v>0</v>
      </c>
      <c r="H225" s="46">
        <f t="shared" si="22"/>
        <v>0</v>
      </c>
      <c r="J225" t="str">
        <f t="shared" si="18"/>
        <v>FABRICACAO DE ARTEFATOS TEXTEIS PARA USO DOMESTICO</v>
      </c>
      <c r="K225" t="s">
        <v>1087</v>
      </c>
      <c r="L225">
        <v>0</v>
      </c>
      <c r="M225" s="46">
        <f t="shared" si="19"/>
        <v>0</v>
      </c>
      <c r="N225" t="str">
        <f t="shared" si="20"/>
        <v>EXTRACAO DE MINERAIS PARA FABRICACAO DE ADUBOS, FERTILIZANTES E PRODUTOS QUIMICOS</v>
      </c>
      <c r="O225" t="s">
        <v>1094</v>
      </c>
      <c r="P225">
        <v>0</v>
      </c>
      <c r="Q225" s="46">
        <f t="shared" si="21"/>
        <v>0</v>
      </c>
    </row>
    <row r="226" spans="1:17" x14ac:dyDescent="0.25">
      <c r="A226" t="str">
        <f t="shared" si="23"/>
        <v>EXTRACAO DE CARVAO MINERAL</v>
      </c>
      <c r="B226" t="s">
        <v>1042</v>
      </c>
      <c r="C226">
        <v>0</v>
      </c>
      <c r="D226">
        <v>0</v>
      </c>
      <c r="E226">
        <v>0</v>
      </c>
      <c r="F226">
        <v>0</v>
      </c>
      <c r="G226">
        <v>0</v>
      </c>
      <c r="H226" s="46">
        <f t="shared" si="22"/>
        <v>0</v>
      </c>
      <c r="J226" t="str">
        <f t="shared" si="18"/>
        <v>FABRICACAO DE TECIDOS ESPECIAIS, INCLUSIVE ARTEFATOS</v>
      </c>
      <c r="K226" t="s">
        <v>1088</v>
      </c>
      <c r="L226">
        <v>0</v>
      </c>
      <c r="M226" s="46">
        <f t="shared" si="19"/>
        <v>0</v>
      </c>
      <c r="N226" t="str">
        <f t="shared" si="20"/>
        <v>EXTRACAO E REFINO DE SAL MARINHO E SAL-GEMA</v>
      </c>
      <c r="O226" t="s">
        <v>1095</v>
      </c>
      <c r="P226">
        <v>0</v>
      </c>
      <c r="Q226" s="46">
        <f t="shared" si="21"/>
        <v>0</v>
      </c>
    </row>
    <row r="227" spans="1:17" x14ac:dyDescent="0.25">
      <c r="A227" t="str">
        <f t="shared" si="23"/>
        <v>ABATE DE RESES, EXCETO SUINOS</v>
      </c>
      <c r="B227" t="s">
        <v>1043</v>
      </c>
      <c r="C227">
        <v>0</v>
      </c>
      <c r="D227">
        <v>0</v>
      </c>
      <c r="E227">
        <v>0</v>
      </c>
      <c r="F227">
        <v>0</v>
      </c>
      <c r="G227">
        <v>0</v>
      </c>
      <c r="H227" s="46">
        <f t="shared" si="22"/>
        <v>0</v>
      </c>
      <c r="J227" t="str">
        <f t="shared" si="18"/>
        <v>FABRICACAO DE OUTROS PRODUTOS TEXTEIS NAO ESPECIFICADOS ANTERIORMENTE</v>
      </c>
      <c r="K227" t="s">
        <v>1089</v>
      </c>
      <c r="L227">
        <v>0</v>
      </c>
      <c r="M227" s="46">
        <f t="shared" si="19"/>
        <v>0</v>
      </c>
      <c r="N227" t="str">
        <f t="shared" si="20"/>
        <v>FABRICACAO DE ARTIGOS DO VESTUARIO, PRODUZIDOS EM MALHARIAS E TRICOTAGENS, EXCETO MEIAS</v>
      </c>
      <c r="O227" t="s">
        <v>1096</v>
      </c>
      <c r="P227">
        <v>0</v>
      </c>
      <c r="Q227" s="46">
        <f t="shared" si="21"/>
        <v>0</v>
      </c>
    </row>
    <row r="228" spans="1:17" x14ac:dyDescent="0.25">
      <c r="A228" t="str">
        <f t="shared" si="23"/>
        <v>ABATE DE SUINOS, AVES E OUTROS PEQUENOS ANIMAIS</v>
      </c>
      <c r="B228" t="s">
        <v>1044</v>
      </c>
      <c r="C228">
        <v>0</v>
      </c>
      <c r="D228">
        <v>0</v>
      </c>
      <c r="E228">
        <v>0</v>
      </c>
      <c r="F228">
        <v>0</v>
      </c>
      <c r="G228">
        <v>0</v>
      </c>
      <c r="H228" s="46">
        <f t="shared" si="22"/>
        <v>0</v>
      </c>
      <c r="J228" t="str">
        <f t="shared" si="18"/>
        <v>EXTRACAO DE PEDRA, AREIA E ARGILA</v>
      </c>
      <c r="K228" t="s">
        <v>1090</v>
      </c>
      <c r="L228">
        <v>0</v>
      </c>
      <c r="M228" s="46">
        <f t="shared" si="19"/>
        <v>0</v>
      </c>
      <c r="N228" t="str">
        <f t="shared" si="20"/>
        <v>EXTRACAO DE OUTROS MINERAIS NAO-METALICOS</v>
      </c>
      <c r="O228" t="s">
        <v>1097</v>
      </c>
      <c r="P228">
        <v>0</v>
      </c>
      <c r="Q228" s="46">
        <f t="shared" si="21"/>
        <v>0</v>
      </c>
    </row>
    <row r="229" spans="1:17" x14ac:dyDescent="0.25">
      <c r="A229" t="str">
        <f t="shared" si="23"/>
        <v>FABRICACAO DE PRODUTOS DE CARNE</v>
      </c>
      <c r="B229" t="s">
        <v>1045</v>
      </c>
      <c r="C229">
        <v>0</v>
      </c>
      <c r="D229">
        <v>0</v>
      </c>
      <c r="E229">
        <v>0</v>
      </c>
      <c r="F229">
        <v>0</v>
      </c>
      <c r="G229">
        <v>0</v>
      </c>
      <c r="H229" s="46">
        <f t="shared" si="22"/>
        <v>0</v>
      </c>
      <c r="J229" t="str">
        <f t="shared" si="18"/>
        <v>CONFECCAO DE ROUPAS INTIMAS</v>
      </c>
      <c r="K229" t="s">
        <v>1091</v>
      </c>
      <c r="L229">
        <v>0</v>
      </c>
      <c r="M229" s="46">
        <f t="shared" si="19"/>
        <v>0</v>
      </c>
      <c r="N229" t="str">
        <f t="shared" si="20"/>
        <v>ABATE DE RESES, PREPARACAO DE PRODUTOS DE CARNE</v>
      </c>
      <c r="O229" t="s">
        <v>1098</v>
      </c>
      <c r="P229">
        <v>0</v>
      </c>
      <c r="Q229" s="46">
        <f t="shared" si="21"/>
        <v>0</v>
      </c>
    </row>
    <row r="230" spans="1:17" x14ac:dyDescent="0.25">
      <c r="A230" t="str">
        <f t="shared" si="23"/>
        <v>PRESERVACAO DO PESCADO E FABRICACAO DE PRODUTOS DO PESCADO</v>
      </c>
      <c r="B230" t="s">
        <v>1046</v>
      </c>
      <c r="C230">
        <v>0</v>
      </c>
      <c r="D230">
        <v>0</v>
      </c>
      <c r="E230">
        <v>0</v>
      </c>
      <c r="F230">
        <v>0</v>
      </c>
      <c r="G230">
        <v>0</v>
      </c>
      <c r="H230" s="46">
        <f t="shared" si="22"/>
        <v>0</v>
      </c>
      <c r="J230" t="str">
        <f t="shared" si="18"/>
        <v>CONFECCAO DE PECAS DO VESTUARIO, EXCETO ROUPAS INTIMAS</v>
      </c>
      <c r="K230" t="s">
        <v>1092</v>
      </c>
      <c r="L230">
        <v>0</v>
      </c>
      <c r="M230" s="46">
        <f t="shared" si="19"/>
        <v>0</v>
      </c>
      <c r="N230" t="str">
        <f t="shared" si="20"/>
        <v>PREPARACAO DE CARNE, BANHA E PRODUTOS DE SALSICHARIA NAO ASSOCIADA AO ABATE</v>
      </c>
      <c r="O230" t="s">
        <v>1100</v>
      </c>
      <c r="P230">
        <v>0</v>
      </c>
      <c r="Q230" s="46">
        <f t="shared" si="21"/>
        <v>0</v>
      </c>
    </row>
    <row r="231" spans="1:17" x14ac:dyDescent="0.25">
      <c r="A231" t="str">
        <f t="shared" si="23"/>
        <v>FABRICACAO DE CONSERVAS DE FRUTAS</v>
      </c>
      <c r="B231" t="s">
        <v>1047</v>
      </c>
      <c r="C231">
        <v>0</v>
      </c>
      <c r="D231">
        <v>0</v>
      </c>
      <c r="E231">
        <v>0</v>
      </c>
      <c r="F231">
        <v>0</v>
      </c>
      <c r="G231">
        <v>0</v>
      </c>
      <c r="H231" s="46">
        <f t="shared" si="22"/>
        <v>0</v>
      </c>
      <c r="J231" t="str">
        <f t="shared" si="18"/>
        <v>FABRICACAO DE ACESSORIOS DO VESTUARIO, EXCETO PARA SEGURANCA E PROTECAO</v>
      </c>
      <c r="K231" t="s">
        <v>1093</v>
      </c>
      <c r="L231">
        <v>0</v>
      </c>
      <c r="M231" s="46">
        <f t="shared" si="19"/>
        <v>0</v>
      </c>
      <c r="N231" t="str">
        <f t="shared" si="20"/>
        <v>PREPARACAO E PRESERVACAO DO PESCADO E FABRICACAO DE CONSERVAS DE PEIXES, CRUSTACEOS E MOLUSCOS</v>
      </c>
      <c r="O231" t="s">
        <v>1101</v>
      </c>
      <c r="P231">
        <v>0</v>
      </c>
      <c r="Q231" s="46">
        <f t="shared" si="21"/>
        <v>0</v>
      </c>
    </row>
    <row r="232" spans="1:17" x14ac:dyDescent="0.25">
      <c r="A232" t="str">
        <f t="shared" si="23"/>
        <v>FABRICACAO DE CONSERVAS DE LEGUMES E OUTROS VEGETAIS</v>
      </c>
      <c r="B232" t="s">
        <v>1048</v>
      </c>
      <c r="C232">
        <v>0</v>
      </c>
      <c r="D232">
        <v>0</v>
      </c>
      <c r="E232">
        <v>0</v>
      </c>
      <c r="F232">
        <v>0</v>
      </c>
      <c r="G232">
        <v>0</v>
      </c>
      <c r="H232" s="46">
        <f t="shared" si="22"/>
        <v>0</v>
      </c>
      <c r="J232" t="str">
        <f t="shared" si="18"/>
        <v>EXTRACAO DE MINERAIS PARA FABRICACAO DE ADUBOS, FERTILIZANTES E PRODUTOS QUIMICOS</v>
      </c>
      <c r="K232" t="s">
        <v>1094</v>
      </c>
      <c r="L232">
        <v>0</v>
      </c>
      <c r="M232" s="46">
        <f t="shared" si="19"/>
        <v>0</v>
      </c>
      <c r="N232" t="str">
        <f t="shared" si="20"/>
        <v>PROCESSAMENTO, PRESERVACAO E PRODUCAO DE CONSERVAS DE FRUTAS</v>
      </c>
      <c r="O232" t="s">
        <v>1102</v>
      </c>
      <c r="P232">
        <v>0</v>
      </c>
      <c r="Q232" s="46">
        <f t="shared" si="21"/>
        <v>0</v>
      </c>
    </row>
    <row r="233" spans="1:17" x14ac:dyDescent="0.25">
      <c r="A233" t="str">
        <f t="shared" si="23"/>
        <v>FABRICACAO DE SUCOS DE FRUTAS, HORTALICAS E LEGUMES</v>
      </c>
      <c r="B233" t="s">
        <v>1049</v>
      </c>
      <c r="C233">
        <v>0</v>
      </c>
      <c r="D233">
        <v>0</v>
      </c>
      <c r="E233">
        <v>0</v>
      </c>
      <c r="F233">
        <v>0</v>
      </c>
      <c r="G233">
        <v>0</v>
      </c>
      <c r="H233" s="46">
        <f t="shared" si="22"/>
        <v>0</v>
      </c>
      <c r="J233" t="str">
        <f t="shared" si="18"/>
        <v>EXTRACAO E REFINO DE SAL MARINHO E SAL-GEMA</v>
      </c>
      <c r="K233" t="s">
        <v>1095</v>
      </c>
      <c r="L233">
        <v>0</v>
      </c>
      <c r="M233" s="46">
        <f t="shared" si="19"/>
        <v>0</v>
      </c>
      <c r="N233" t="str">
        <f t="shared" si="20"/>
        <v>FABRICACAO DE ARTIGOS PARA VIAGEM, BOLSAS E SEMELHANTES DE QUALQUER MATERIAL</v>
      </c>
      <c r="O233" t="s">
        <v>1103</v>
      </c>
      <c r="P233">
        <v>0</v>
      </c>
      <c r="Q233" s="46">
        <f t="shared" si="21"/>
        <v>0</v>
      </c>
    </row>
    <row r="234" spans="1:17" x14ac:dyDescent="0.25">
      <c r="A234" t="str">
        <f t="shared" si="23"/>
        <v>FABRICACAO DE OLEOS VEGETAIS EM BRUTO, EXCETO OLEO DE MILHO</v>
      </c>
      <c r="B234" t="s">
        <v>1050</v>
      </c>
      <c r="C234">
        <v>0</v>
      </c>
      <c r="D234">
        <v>0</v>
      </c>
      <c r="E234">
        <v>0</v>
      </c>
      <c r="F234">
        <v>0</v>
      </c>
      <c r="G234">
        <v>0</v>
      </c>
      <c r="H234" s="46">
        <f t="shared" si="22"/>
        <v>0</v>
      </c>
      <c r="J234" t="str">
        <f t="shared" ref="J234:J297" si="24">MID(K234,12,100)</f>
        <v>FABRICACAO DE ARTIGOS DO VESTUARIO, PRODUZIDOS EM MALHARIAS E TRICOTAGENS, EXCETO MEIAS</v>
      </c>
      <c r="K234" t="s">
        <v>1096</v>
      </c>
      <c r="L234">
        <v>0</v>
      </c>
      <c r="M234" s="46">
        <f t="shared" ref="M234:M297" si="25">L234*100/L$1126</f>
        <v>0</v>
      </c>
      <c r="N234" t="str">
        <f t="shared" ref="N234:N297" si="26">MID(O234,12,100)</f>
        <v>PROCESSAMENTO, PRESERVACAO E PRODUCAO DE CONSERVAS DE LEGUMES E OUTROS VEGETAIS</v>
      </c>
      <c r="O234" t="s">
        <v>1104</v>
      </c>
      <c r="P234">
        <v>0</v>
      </c>
      <c r="Q234" s="46">
        <f t="shared" ref="Q234:Q297" si="27">P234*100/P$1126</f>
        <v>0</v>
      </c>
    </row>
    <row r="235" spans="1:17" x14ac:dyDescent="0.25">
      <c r="A235" t="str">
        <f t="shared" si="23"/>
        <v>FABRICACAO DE OLEOS VEGETAIS REFINADOS, EXCETO OLEO DE MILHO</v>
      </c>
      <c r="B235" t="s">
        <v>1051</v>
      </c>
      <c r="C235">
        <v>0</v>
      </c>
      <c r="D235">
        <v>0</v>
      </c>
      <c r="E235">
        <v>0</v>
      </c>
      <c r="F235">
        <v>0</v>
      </c>
      <c r="G235">
        <v>0</v>
      </c>
      <c r="H235" s="46">
        <f t="shared" ref="H235:H298" si="28">G235*100/G$1126</f>
        <v>0</v>
      </c>
      <c r="J235" t="str">
        <f t="shared" si="24"/>
        <v>EXTRACAO DE OUTROS MINERAIS NAO-METALICOS</v>
      </c>
      <c r="K235" t="s">
        <v>1097</v>
      </c>
      <c r="L235">
        <v>0</v>
      </c>
      <c r="M235" s="46">
        <f t="shared" si="25"/>
        <v>0</v>
      </c>
      <c r="N235" t="str">
        <f t="shared" si="26"/>
        <v>PRODUCAO DE SUCOS DE FRUTAS E DE LEGUMES</v>
      </c>
      <c r="O235" t="s">
        <v>1105</v>
      </c>
      <c r="P235">
        <v>0</v>
      </c>
      <c r="Q235" s="46">
        <f t="shared" si="27"/>
        <v>0</v>
      </c>
    </row>
    <row r="236" spans="1:17" x14ac:dyDescent="0.25">
      <c r="A236" t="str">
        <f t="shared" ref="A236:A299" si="29">MID(B236,12,100)</f>
        <v>FABRICACAO DE MARGARINA E OUTRAS GORDURAS VEGETAIS E DE OLEOS NAO-COMESTIVEIS DE ANIMAIS</v>
      </c>
      <c r="B236" t="s">
        <v>1052</v>
      </c>
      <c r="C236">
        <v>0</v>
      </c>
      <c r="D236">
        <v>0</v>
      </c>
      <c r="E236">
        <v>0</v>
      </c>
      <c r="F236">
        <v>0</v>
      </c>
      <c r="G236">
        <v>0</v>
      </c>
      <c r="H236" s="46">
        <f t="shared" si="28"/>
        <v>0</v>
      </c>
      <c r="J236" t="str">
        <f t="shared" si="24"/>
        <v>ABATE DE RESES, PREPARACAO DE PRODUTOS DE CARNE</v>
      </c>
      <c r="K236" t="s">
        <v>1098</v>
      </c>
      <c r="L236">
        <v>0</v>
      </c>
      <c r="M236" s="46">
        <f t="shared" si="25"/>
        <v>0</v>
      </c>
      <c r="N236" t="str">
        <f t="shared" si="26"/>
        <v>FABRICACAO DE ARTEFATOS DE COURO NAO ESPECIFICADOS ANTERIORMENTE</v>
      </c>
      <c r="O236" t="s">
        <v>1106</v>
      </c>
      <c r="P236">
        <v>0</v>
      </c>
      <c r="Q236" s="46">
        <f t="shared" si="27"/>
        <v>0</v>
      </c>
    </row>
    <row r="237" spans="1:17" x14ac:dyDescent="0.25">
      <c r="A237" t="str">
        <f t="shared" si="29"/>
        <v>FABRICACAO DE SORVETES E OUTROS GELADOS COMESTIVEIS</v>
      </c>
      <c r="B237" t="s">
        <v>1054</v>
      </c>
      <c r="C237">
        <v>0</v>
      </c>
      <c r="D237">
        <v>0</v>
      </c>
      <c r="E237">
        <v>0</v>
      </c>
      <c r="F237">
        <v>0</v>
      </c>
      <c r="G237">
        <v>0</v>
      </c>
      <c r="H237" s="46">
        <f t="shared" si="28"/>
        <v>0</v>
      </c>
      <c r="J237" t="str">
        <f t="shared" si="24"/>
        <v>ABATE DE AVES E OUTROS PEQUENOS ANIMAIS E PREPARACAO DE PRODUTOS DE CARNE</v>
      </c>
      <c r="K237" t="s">
        <v>1099</v>
      </c>
      <c r="L237">
        <v>0</v>
      </c>
      <c r="M237" s="46">
        <f t="shared" si="25"/>
        <v>0</v>
      </c>
      <c r="N237" t="str">
        <f t="shared" si="26"/>
        <v>PRODUCAO DE OLEOS VEGETAIS EM BRUTO</v>
      </c>
      <c r="O237" t="s">
        <v>1107</v>
      </c>
      <c r="P237">
        <v>0</v>
      </c>
      <c r="Q237" s="46">
        <f t="shared" si="27"/>
        <v>0</v>
      </c>
    </row>
    <row r="238" spans="1:17" x14ac:dyDescent="0.25">
      <c r="A238" t="str">
        <f t="shared" si="29"/>
        <v>FABRICACAO DE FARINHA DE MILHO E DERIVADOS, EXCETO OLEOS DE MILHO</v>
      </c>
      <c r="B238" t="s">
        <v>1055</v>
      </c>
      <c r="C238">
        <v>0</v>
      </c>
      <c r="D238">
        <v>0</v>
      </c>
      <c r="E238">
        <v>0</v>
      </c>
      <c r="F238">
        <v>0</v>
      </c>
      <c r="G238">
        <v>0</v>
      </c>
      <c r="H238" s="46">
        <f t="shared" si="28"/>
        <v>0</v>
      </c>
      <c r="J238" t="str">
        <f t="shared" si="24"/>
        <v>PREPARACAO DE CARNE, BANHA E PRODUTOS DE SALSICHARIA NAO ASSOCIADA AO ABATE</v>
      </c>
      <c r="K238" t="s">
        <v>1100</v>
      </c>
      <c r="L238">
        <v>0</v>
      </c>
      <c r="M238" s="46">
        <f t="shared" si="25"/>
        <v>0</v>
      </c>
      <c r="N238" t="str">
        <f t="shared" si="26"/>
        <v>REFINO DE OLEOS VEGETAIS</v>
      </c>
      <c r="O238" t="s">
        <v>1108</v>
      </c>
      <c r="P238">
        <v>0</v>
      </c>
      <c r="Q238" s="46">
        <f t="shared" si="27"/>
        <v>0</v>
      </c>
    </row>
    <row r="239" spans="1:17" x14ac:dyDescent="0.25">
      <c r="A239" t="str">
        <f t="shared" si="29"/>
        <v>FABRICACAO DE AMIDOS E FECULAS DE VEGETAIS E DE OLEOS DE MILHO</v>
      </c>
      <c r="B239" t="s">
        <v>1056</v>
      </c>
      <c r="C239">
        <v>0</v>
      </c>
      <c r="D239">
        <v>0</v>
      </c>
      <c r="E239">
        <v>0</v>
      </c>
      <c r="F239">
        <v>0</v>
      </c>
      <c r="G239">
        <v>0</v>
      </c>
      <c r="H239" s="46">
        <f t="shared" si="28"/>
        <v>0</v>
      </c>
      <c r="J239" t="str">
        <f t="shared" si="24"/>
        <v>PREPARACAO E PRESERVACAO DO PESCADO E FABRICACAO DE CONSERVAS DE PEIXES, CRUSTACEOS E MOLUSCOS</v>
      </c>
      <c r="K239" t="s">
        <v>1101</v>
      </c>
      <c r="L239">
        <v>0</v>
      </c>
      <c r="M239" s="46">
        <f t="shared" si="25"/>
        <v>0</v>
      </c>
      <c r="N239" t="str">
        <f t="shared" si="26"/>
        <v>PREPARACAO DE MARGARINA E DE OUTRAS GORDURAS VEGETAIS E DE OLEOS DE ORIGEM ANIMAL NAO COMESTIVEIS</v>
      </c>
      <c r="O239" t="s">
        <v>1109</v>
      </c>
      <c r="P239">
        <v>0</v>
      </c>
      <c r="Q239" s="46">
        <f t="shared" si="27"/>
        <v>0</v>
      </c>
    </row>
    <row r="240" spans="1:17" x14ac:dyDescent="0.25">
      <c r="A240" t="str">
        <f t="shared" si="29"/>
        <v>FABRICACAO DE ALIMENTOS PARA ANIMAIS</v>
      </c>
      <c r="B240" t="s">
        <v>1057</v>
      </c>
      <c r="C240">
        <v>0</v>
      </c>
      <c r="D240">
        <v>0</v>
      </c>
      <c r="E240">
        <v>0</v>
      </c>
      <c r="F240">
        <v>0</v>
      </c>
      <c r="G240">
        <v>0</v>
      </c>
      <c r="H240" s="46">
        <f t="shared" si="28"/>
        <v>0</v>
      </c>
      <c r="J240" t="str">
        <f t="shared" si="24"/>
        <v>PROCESSAMENTO, PRESERVACAO E PRODUCAO DE CONSERVAS DE FRUTAS</v>
      </c>
      <c r="K240" t="s">
        <v>1102</v>
      </c>
      <c r="L240">
        <v>0</v>
      </c>
      <c r="M240" s="46">
        <f t="shared" si="25"/>
        <v>0</v>
      </c>
      <c r="N240" t="str">
        <f t="shared" si="26"/>
        <v>FABRICACAO DE CALCADOS DE MATERIAL SINTETICO</v>
      </c>
      <c r="O240" t="s">
        <v>1110</v>
      </c>
      <c r="P240">
        <v>0</v>
      </c>
      <c r="Q240" s="46">
        <f t="shared" si="27"/>
        <v>0</v>
      </c>
    </row>
    <row r="241" spans="1:17" x14ac:dyDescent="0.25">
      <c r="A241" t="str">
        <f t="shared" si="29"/>
        <v>MOAGEM E FABRICACAO DE PRODUTOS DE ORIGEM VEGETAL NAO ESPECIFICADOS ANTERIORMENTE</v>
      </c>
      <c r="B241" t="s">
        <v>1058</v>
      </c>
      <c r="C241">
        <v>0</v>
      </c>
      <c r="D241">
        <v>0</v>
      </c>
      <c r="E241">
        <v>0</v>
      </c>
      <c r="F241">
        <v>0</v>
      </c>
      <c r="G241">
        <v>0</v>
      </c>
      <c r="H241" s="46">
        <f t="shared" si="28"/>
        <v>0</v>
      </c>
      <c r="J241" t="str">
        <f t="shared" si="24"/>
        <v>FABRICACAO DE ARTIGOS PARA VIAGEM, BOLSAS E SEMELHANTES DE QUALQUER MATERIAL</v>
      </c>
      <c r="K241" t="s">
        <v>1103</v>
      </c>
      <c r="L241">
        <v>0</v>
      </c>
      <c r="M241" s="46">
        <f t="shared" si="25"/>
        <v>0</v>
      </c>
      <c r="N241" t="str">
        <f t="shared" si="26"/>
        <v>FABRICACAO DE CALCADOS DE MATERIAIS NAO ESPECIFICADOS ANTERIORMENTE</v>
      </c>
      <c r="O241" t="s">
        <v>1111</v>
      </c>
      <c r="P241">
        <v>0</v>
      </c>
      <c r="Q241" s="46">
        <f t="shared" si="27"/>
        <v>0</v>
      </c>
    </row>
    <row r="242" spans="1:17" x14ac:dyDescent="0.25">
      <c r="A242" t="str">
        <f t="shared" si="29"/>
        <v>FABRICACAO DE ACUCAR EM BRUTO</v>
      </c>
      <c r="B242" t="s">
        <v>1059</v>
      </c>
      <c r="C242">
        <v>0</v>
      </c>
      <c r="D242">
        <v>0</v>
      </c>
      <c r="E242">
        <v>0</v>
      </c>
      <c r="F242">
        <v>0</v>
      </c>
      <c r="G242">
        <v>0</v>
      </c>
      <c r="H242" s="46">
        <f t="shared" si="28"/>
        <v>0</v>
      </c>
      <c r="J242" t="str">
        <f t="shared" si="24"/>
        <v>PROCESSAMENTO, PRESERVACAO E PRODUCAO DE CONSERVAS DE LEGUMES E OUTROS VEGETAIS</v>
      </c>
      <c r="K242" t="s">
        <v>1104</v>
      </c>
      <c r="L242">
        <v>0</v>
      </c>
      <c r="M242" s="46">
        <f t="shared" si="25"/>
        <v>0</v>
      </c>
      <c r="N242" t="str">
        <f t="shared" si="26"/>
        <v>FABRICACAO DE PARTES PARA CALCADOS, DE QUALQUER MATERIAL</v>
      </c>
      <c r="O242" t="s">
        <v>1112</v>
      </c>
      <c r="P242">
        <v>0</v>
      </c>
      <c r="Q242" s="46">
        <f t="shared" si="27"/>
        <v>0</v>
      </c>
    </row>
    <row r="243" spans="1:17" x14ac:dyDescent="0.25">
      <c r="A243" t="str">
        <f t="shared" si="29"/>
        <v>FABRICACAO DE ACUCAR REFINADO</v>
      </c>
      <c r="B243" t="s">
        <v>1060</v>
      </c>
      <c r="C243">
        <v>0</v>
      </c>
      <c r="D243">
        <v>0</v>
      </c>
      <c r="E243">
        <v>0</v>
      </c>
      <c r="F243">
        <v>0</v>
      </c>
      <c r="G243">
        <v>0</v>
      </c>
      <c r="H243" s="46">
        <f t="shared" si="28"/>
        <v>0</v>
      </c>
      <c r="J243" t="str">
        <f t="shared" si="24"/>
        <v>PRODUCAO DE SUCOS DE FRUTAS E DE LEGUMES</v>
      </c>
      <c r="K243" t="s">
        <v>1105</v>
      </c>
      <c r="L243">
        <v>0</v>
      </c>
      <c r="M243" s="46">
        <f t="shared" si="25"/>
        <v>0</v>
      </c>
      <c r="N243" t="str">
        <f t="shared" si="26"/>
        <v>PREPARACAO DO LEITE</v>
      </c>
      <c r="O243" t="s">
        <v>1113</v>
      </c>
      <c r="P243">
        <v>0</v>
      </c>
      <c r="Q243" s="46">
        <f t="shared" si="27"/>
        <v>0</v>
      </c>
    </row>
    <row r="244" spans="1:17" x14ac:dyDescent="0.25">
      <c r="A244" t="str">
        <f t="shared" si="29"/>
        <v>FABRICACAO DE PRODUTOS A BASE DE CAFE</v>
      </c>
      <c r="B244" t="s">
        <v>1061</v>
      </c>
      <c r="C244">
        <v>0</v>
      </c>
      <c r="D244">
        <v>0</v>
      </c>
      <c r="E244">
        <v>0</v>
      </c>
      <c r="F244">
        <v>0</v>
      </c>
      <c r="G244">
        <v>0</v>
      </c>
      <c r="H244" s="46">
        <f t="shared" si="28"/>
        <v>0</v>
      </c>
      <c r="J244" t="str">
        <f t="shared" si="24"/>
        <v>FABRICACAO DE ARTEFATOS DE COURO NAO ESPECIFICADOS ANTERIORMENTE</v>
      </c>
      <c r="K244" t="s">
        <v>1106</v>
      </c>
      <c r="L244">
        <v>0</v>
      </c>
      <c r="M244" s="46">
        <f t="shared" si="25"/>
        <v>0</v>
      </c>
      <c r="N244" t="str">
        <f t="shared" si="26"/>
        <v>FABRICACAO DE PRODUTOS DO LATICINIO</v>
      </c>
      <c r="O244" t="s">
        <v>1114</v>
      </c>
      <c r="P244">
        <v>0</v>
      </c>
      <c r="Q244" s="46">
        <f t="shared" si="27"/>
        <v>0</v>
      </c>
    </row>
    <row r="245" spans="1:17" x14ac:dyDescent="0.25">
      <c r="A245" t="str">
        <f t="shared" si="29"/>
        <v>FABRICACAO DE PRODUTOS DE PANIFICACAO</v>
      </c>
      <c r="B245" t="s">
        <v>1062</v>
      </c>
      <c r="C245">
        <v>0</v>
      </c>
      <c r="D245">
        <v>0</v>
      </c>
      <c r="E245">
        <v>0</v>
      </c>
      <c r="F245">
        <v>0</v>
      </c>
      <c r="G245">
        <v>0</v>
      </c>
      <c r="H245" s="46">
        <f t="shared" si="28"/>
        <v>0</v>
      </c>
      <c r="J245" t="str">
        <f t="shared" si="24"/>
        <v>PRODUCAO DE OLEOS VEGETAIS EM BRUTO</v>
      </c>
      <c r="K245" t="s">
        <v>1107</v>
      </c>
      <c r="L245">
        <v>0</v>
      </c>
      <c r="M245" s="46">
        <f t="shared" si="25"/>
        <v>0</v>
      </c>
      <c r="N245" t="str">
        <f t="shared" si="26"/>
        <v>FABRICACAO DE SORVETES</v>
      </c>
      <c r="O245" t="s">
        <v>1115</v>
      </c>
      <c r="P245">
        <v>0</v>
      </c>
      <c r="Q245" s="46">
        <f t="shared" si="27"/>
        <v>0</v>
      </c>
    </row>
    <row r="246" spans="1:17" x14ac:dyDescent="0.25">
      <c r="A246" t="str">
        <f t="shared" si="29"/>
        <v>FABRICACAO DE PRODUTOS DERIVADOS DO CACAU, DE CHOCOLATES E CONFEITOS</v>
      </c>
      <c r="B246" t="s">
        <v>1063</v>
      </c>
      <c r="C246">
        <v>0</v>
      </c>
      <c r="D246">
        <v>0</v>
      </c>
      <c r="E246">
        <v>0</v>
      </c>
      <c r="F246">
        <v>0</v>
      </c>
      <c r="G246">
        <v>0</v>
      </c>
      <c r="H246" s="46">
        <f t="shared" si="28"/>
        <v>0</v>
      </c>
      <c r="J246" t="str">
        <f t="shared" si="24"/>
        <v>REFINO DE OLEOS VEGETAIS</v>
      </c>
      <c r="K246" t="s">
        <v>1108</v>
      </c>
      <c r="L246">
        <v>0</v>
      </c>
      <c r="M246" s="46">
        <f t="shared" si="25"/>
        <v>0</v>
      </c>
      <c r="N246" t="str">
        <f t="shared" si="26"/>
        <v>BENEFICIAMENTO DE ARROZ E FABRICACAO DE PRODUTOS DO ARROZ</v>
      </c>
      <c r="O246" t="s">
        <v>1116</v>
      </c>
      <c r="P246">
        <v>0</v>
      </c>
      <c r="Q246" s="46">
        <f t="shared" si="27"/>
        <v>0</v>
      </c>
    </row>
    <row r="247" spans="1:17" x14ac:dyDescent="0.25">
      <c r="A247" t="str">
        <f t="shared" si="29"/>
        <v>FABRICACAO DE ESPECIARIAS, MOLHOS, TEMPEROS E CONDIMENTOS</v>
      </c>
      <c r="B247" t="s">
        <v>1064</v>
      </c>
      <c r="C247">
        <v>0</v>
      </c>
      <c r="D247">
        <v>0</v>
      </c>
      <c r="E247">
        <v>0</v>
      </c>
      <c r="F247">
        <v>0</v>
      </c>
      <c r="G247">
        <v>0</v>
      </c>
      <c r="H247" s="46">
        <f t="shared" si="28"/>
        <v>0</v>
      </c>
      <c r="J247" t="str">
        <f t="shared" si="24"/>
        <v>PREPARACAO DE MARGARINA E DE OUTRAS GORDURAS VEGETAIS E DE OLEOS DE ORIGEM ANIMAL NAO COMESTIVEIS</v>
      </c>
      <c r="K247" t="s">
        <v>1109</v>
      </c>
      <c r="L247">
        <v>0</v>
      </c>
      <c r="M247" s="46">
        <f t="shared" si="25"/>
        <v>0</v>
      </c>
      <c r="N247" t="str">
        <f t="shared" si="26"/>
        <v>MOAGEM DE TRIGO E FABRICACAO DE DERIVADOS</v>
      </c>
      <c r="O247" t="s">
        <v>1117</v>
      </c>
      <c r="P247">
        <v>0</v>
      </c>
      <c r="Q247" s="46">
        <f t="shared" si="27"/>
        <v>0</v>
      </c>
    </row>
    <row r="248" spans="1:17" x14ac:dyDescent="0.25">
      <c r="A248" t="str">
        <f t="shared" si="29"/>
        <v>FABRICACAO DE PRODUTOS ALIMENTICIOS NAO ESPECIFICADOS ANTERIORMENTE</v>
      </c>
      <c r="B248" t="s">
        <v>1066</v>
      </c>
      <c r="C248">
        <v>0</v>
      </c>
      <c r="D248">
        <v>0</v>
      </c>
      <c r="E248">
        <v>0</v>
      </c>
      <c r="F248">
        <v>0</v>
      </c>
      <c r="G248">
        <v>0</v>
      </c>
      <c r="H248" s="46">
        <f t="shared" si="28"/>
        <v>0</v>
      </c>
      <c r="J248" t="str">
        <f t="shared" si="24"/>
        <v>FABRICACAO DE CALCADOS DE MATERIAL SINTETICO</v>
      </c>
      <c r="K248" t="s">
        <v>1110</v>
      </c>
      <c r="L248">
        <v>0</v>
      </c>
      <c r="M248" s="46">
        <f t="shared" si="25"/>
        <v>0</v>
      </c>
      <c r="N248" t="str">
        <f t="shared" si="26"/>
        <v>FABRICACAO DE FARINHA DE MANDIOCA E DERIVADOS</v>
      </c>
      <c r="O248" t="s">
        <v>1118</v>
      </c>
      <c r="P248">
        <v>0</v>
      </c>
      <c r="Q248" s="46">
        <f t="shared" si="27"/>
        <v>0</v>
      </c>
    </row>
    <row r="249" spans="1:17" x14ac:dyDescent="0.25">
      <c r="A249" t="str">
        <f t="shared" si="29"/>
        <v>EXTRACAO DE PETROLEO E GAS NATURAL</v>
      </c>
      <c r="B249" t="s">
        <v>1067</v>
      </c>
      <c r="C249">
        <v>0</v>
      </c>
      <c r="D249">
        <v>0</v>
      </c>
      <c r="E249">
        <v>0</v>
      </c>
      <c r="F249">
        <v>0</v>
      </c>
      <c r="G249">
        <v>0</v>
      </c>
      <c r="H249" s="46">
        <f t="shared" si="28"/>
        <v>0</v>
      </c>
      <c r="J249" t="str">
        <f t="shared" si="24"/>
        <v>FABRICACAO DE CALCADOS DE MATERIAIS NAO ESPECIFICADOS ANTERIORMENTE</v>
      </c>
      <c r="K249" t="s">
        <v>1111</v>
      </c>
      <c r="L249">
        <v>0</v>
      </c>
      <c r="M249" s="46">
        <f t="shared" si="25"/>
        <v>0</v>
      </c>
      <c r="N249" t="str">
        <f t="shared" si="26"/>
        <v>FABRICACAO DE FARINHA DE MILHO E DERIVADOS</v>
      </c>
      <c r="O249" t="s">
        <v>1119</v>
      </c>
      <c r="P249">
        <v>0</v>
      </c>
      <c r="Q249" s="46">
        <f t="shared" si="27"/>
        <v>0</v>
      </c>
    </row>
    <row r="250" spans="1:17" x14ac:dyDescent="0.25">
      <c r="A250" t="str">
        <f t="shared" si="29"/>
        <v>FABRICACAO DE AGUARDENTES E OUTRAS BEBIDAS DESTILADAS</v>
      </c>
      <c r="B250" t="s">
        <v>1068</v>
      </c>
      <c r="C250">
        <v>0</v>
      </c>
      <c r="D250">
        <v>0</v>
      </c>
      <c r="E250">
        <v>0</v>
      </c>
      <c r="F250">
        <v>0</v>
      </c>
      <c r="G250">
        <v>0</v>
      </c>
      <c r="H250" s="46">
        <f t="shared" si="28"/>
        <v>0</v>
      </c>
      <c r="J250" t="str">
        <f t="shared" si="24"/>
        <v>FABRICACAO DE PARTES PARA CALCADOS, DE QUALQUER MATERIAL</v>
      </c>
      <c r="K250" t="s">
        <v>1112</v>
      </c>
      <c r="L250">
        <v>0</v>
      </c>
      <c r="M250" s="46">
        <f t="shared" si="25"/>
        <v>0</v>
      </c>
      <c r="N250" t="str">
        <f t="shared" si="26"/>
        <v>FABRICACAO DE AMIDOS E FECULAS DE VEGETAIS E FABRICACAO DE OLEOS DE MILHO</v>
      </c>
      <c r="O250" t="s">
        <v>1120</v>
      </c>
      <c r="P250">
        <v>0</v>
      </c>
      <c r="Q250" s="46">
        <f t="shared" si="27"/>
        <v>0</v>
      </c>
    </row>
    <row r="251" spans="1:17" x14ac:dyDescent="0.25">
      <c r="A251" t="str">
        <f t="shared" si="29"/>
        <v>ATIVIDADES DE SERVICOS RELACIONADOS COM A EXTRACAO DE PETROLEO E GAS - EXCETO A PROSPECCAO REALIZADA</v>
      </c>
      <c r="B251" t="s">
        <v>1069</v>
      </c>
      <c r="C251">
        <v>0</v>
      </c>
      <c r="D251">
        <v>0</v>
      </c>
      <c r="E251">
        <v>0</v>
      </c>
      <c r="F251">
        <v>0</v>
      </c>
      <c r="G251">
        <v>0</v>
      </c>
      <c r="H251" s="46">
        <f t="shared" si="28"/>
        <v>0</v>
      </c>
      <c r="J251" t="str">
        <f t="shared" si="24"/>
        <v>PREPARACAO DO LEITE</v>
      </c>
      <c r="K251" t="s">
        <v>1113</v>
      </c>
      <c r="L251">
        <v>0</v>
      </c>
      <c r="M251" s="46">
        <f t="shared" si="25"/>
        <v>0</v>
      </c>
      <c r="N251" t="str">
        <f t="shared" si="26"/>
        <v>FABRICACAO DE RACOES BALANCEADAS PARA ANIMAIS</v>
      </c>
      <c r="O251" t="s">
        <v>1121</v>
      </c>
      <c r="P251">
        <v>0</v>
      </c>
      <c r="Q251" s="46">
        <f t="shared" si="27"/>
        <v>0</v>
      </c>
    </row>
    <row r="252" spans="1:17" x14ac:dyDescent="0.25">
      <c r="A252" t="str">
        <f t="shared" si="29"/>
        <v>FABRICACAO DE AGUAS ENVASADAS</v>
      </c>
      <c r="B252" t="s">
        <v>1070</v>
      </c>
      <c r="C252">
        <v>0</v>
      </c>
      <c r="D252">
        <v>0</v>
      </c>
      <c r="E252">
        <v>0</v>
      </c>
      <c r="F252">
        <v>0</v>
      </c>
      <c r="G252">
        <v>0</v>
      </c>
      <c r="H252" s="46">
        <f t="shared" si="28"/>
        <v>0</v>
      </c>
      <c r="J252" t="str">
        <f t="shared" si="24"/>
        <v>FABRICACAO DE PRODUTOS DO LATICINIO</v>
      </c>
      <c r="K252" t="s">
        <v>1114</v>
      </c>
      <c r="L252">
        <v>0</v>
      </c>
      <c r="M252" s="46">
        <f t="shared" si="25"/>
        <v>0</v>
      </c>
      <c r="N252" t="str">
        <f t="shared" si="26"/>
        <v>BENEFICIAMENTO, MOAGEM  E PREPARACAO DE OUTROS PRODUTOS DE ORIGEM VEGETAL</v>
      </c>
      <c r="O252" t="s">
        <v>1122</v>
      </c>
      <c r="P252">
        <v>0</v>
      </c>
      <c r="Q252" s="46">
        <f t="shared" si="27"/>
        <v>0</v>
      </c>
    </row>
    <row r="253" spans="1:17" x14ac:dyDescent="0.25">
      <c r="A253" t="str">
        <f t="shared" si="29"/>
        <v>FABRICACAO DE REFRIGERANTES E DE OUTRAS BEBIDAS NAO-ALCOOLICAS</v>
      </c>
      <c r="B253" t="s">
        <v>1071</v>
      </c>
      <c r="C253">
        <v>0</v>
      </c>
      <c r="D253">
        <v>0</v>
      </c>
      <c r="E253">
        <v>0</v>
      </c>
      <c r="F253">
        <v>0</v>
      </c>
      <c r="G253">
        <v>0</v>
      </c>
      <c r="H253" s="46">
        <f t="shared" si="28"/>
        <v>0</v>
      </c>
      <c r="J253" t="str">
        <f t="shared" si="24"/>
        <v>FABRICACAO DE SORVETES</v>
      </c>
      <c r="K253" t="s">
        <v>1115</v>
      </c>
      <c r="L253">
        <v>0</v>
      </c>
      <c r="M253" s="46">
        <f t="shared" si="25"/>
        <v>0</v>
      </c>
      <c r="N253" t="str">
        <f t="shared" si="26"/>
        <v>REFINO E MOAGEM DE ACUCAR</v>
      </c>
      <c r="O253" t="s">
        <v>1124</v>
      </c>
      <c r="P253">
        <v>0</v>
      </c>
      <c r="Q253" s="46">
        <f t="shared" si="27"/>
        <v>0</v>
      </c>
    </row>
    <row r="254" spans="1:17" x14ac:dyDescent="0.25">
      <c r="A254" t="str">
        <f t="shared" si="29"/>
        <v>PROCESSAMENTO INDUSTRIAL DO FUMO</v>
      </c>
      <c r="B254" t="s">
        <v>1072</v>
      </c>
      <c r="C254">
        <v>0</v>
      </c>
      <c r="D254">
        <v>0</v>
      </c>
      <c r="E254">
        <v>0</v>
      </c>
      <c r="F254">
        <v>0</v>
      </c>
      <c r="G254">
        <v>0</v>
      </c>
      <c r="H254" s="46">
        <f t="shared" si="28"/>
        <v>0</v>
      </c>
      <c r="J254" t="str">
        <f t="shared" si="24"/>
        <v>BENEFICIAMENTO DE ARROZ E FABRICACAO DE PRODUTOS DO ARROZ</v>
      </c>
      <c r="K254" t="s">
        <v>1116</v>
      </c>
      <c r="L254">
        <v>0</v>
      </c>
      <c r="M254" s="46">
        <f t="shared" si="25"/>
        <v>0</v>
      </c>
      <c r="N254" t="str">
        <f t="shared" si="26"/>
        <v>TORREFACAO E MOAGEM DE CAFE</v>
      </c>
      <c r="O254" t="s">
        <v>1125</v>
      </c>
      <c r="P254">
        <v>0</v>
      </c>
      <c r="Q254" s="46">
        <f t="shared" si="27"/>
        <v>0</v>
      </c>
    </row>
    <row r="255" spans="1:17" x14ac:dyDescent="0.25">
      <c r="A255" t="str">
        <f t="shared" si="29"/>
        <v>EXTRACAO DE MINERIO DE FERRO</v>
      </c>
      <c r="B255" t="s">
        <v>1073</v>
      </c>
      <c r="C255">
        <v>0</v>
      </c>
      <c r="D255">
        <v>0</v>
      </c>
      <c r="E255">
        <v>0</v>
      </c>
      <c r="F255">
        <v>0</v>
      </c>
      <c r="G255">
        <v>0</v>
      </c>
      <c r="H255" s="46">
        <f t="shared" si="28"/>
        <v>0</v>
      </c>
      <c r="J255" t="str">
        <f t="shared" si="24"/>
        <v>FABRICACAO DE FARINHA DE MANDIOCA E DERIVADOS</v>
      </c>
      <c r="K255" t="s">
        <v>1118</v>
      </c>
      <c r="L255">
        <v>0</v>
      </c>
      <c r="M255" s="46">
        <f t="shared" si="25"/>
        <v>0</v>
      </c>
      <c r="N255" t="str">
        <f t="shared" si="26"/>
        <v>FABRICACAO DE CAFE SOLUVEL</v>
      </c>
      <c r="O255" t="s">
        <v>1126</v>
      </c>
      <c r="P255">
        <v>0</v>
      </c>
      <c r="Q255" s="46">
        <f t="shared" si="27"/>
        <v>0</v>
      </c>
    </row>
    <row r="256" spans="1:17" x14ac:dyDescent="0.25">
      <c r="A256" t="str">
        <f t="shared" si="29"/>
        <v>PREPARACAO E FIACAO DE FIBRAS DE ALGODAO</v>
      </c>
      <c r="B256" t="s">
        <v>1074</v>
      </c>
      <c r="C256">
        <v>0</v>
      </c>
      <c r="D256">
        <v>0</v>
      </c>
      <c r="E256">
        <v>0</v>
      </c>
      <c r="F256">
        <v>0</v>
      </c>
      <c r="G256">
        <v>0</v>
      </c>
      <c r="H256" s="46">
        <f t="shared" si="28"/>
        <v>0</v>
      </c>
      <c r="J256" t="str">
        <f t="shared" si="24"/>
        <v>FABRICACAO DE FARINHA DE MILHO E DERIVADOS</v>
      </c>
      <c r="K256" t="s">
        <v>1119</v>
      </c>
      <c r="L256">
        <v>0</v>
      </c>
      <c r="M256" s="46">
        <f t="shared" si="25"/>
        <v>0</v>
      </c>
      <c r="N256" t="str">
        <f t="shared" si="26"/>
        <v>FABRICACAO DE PRODUTOS DE PADARIA, CONFEITARIA E PASTELARIA</v>
      </c>
      <c r="O256" t="s">
        <v>1127</v>
      </c>
      <c r="P256">
        <v>0</v>
      </c>
      <c r="Q256" s="46">
        <f t="shared" si="27"/>
        <v>0</v>
      </c>
    </row>
    <row r="257" spans="1:17" x14ac:dyDescent="0.25">
      <c r="A257" t="str">
        <f t="shared" si="29"/>
        <v>PREPARACAO E FIACAO DE FIBRAS TEXTEIS NATURAIS, EXCETO ALGODAO</v>
      </c>
      <c r="B257" t="s">
        <v>1075</v>
      </c>
      <c r="C257">
        <v>0</v>
      </c>
      <c r="D257">
        <v>0</v>
      </c>
      <c r="E257">
        <v>0</v>
      </c>
      <c r="F257">
        <v>0</v>
      </c>
      <c r="G257">
        <v>0</v>
      </c>
      <c r="H257" s="46">
        <f t="shared" si="28"/>
        <v>0</v>
      </c>
      <c r="J257" t="str">
        <f t="shared" si="24"/>
        <v>FABRICACAO DE AMIDOS E FECULAS DE VEGETAIS E FABRICACAO DE OLEOS DE MILHO</v>
      </c>
      <c r="K257" t="s">
        <v>1120</v>
      </c>
      <c r="L257">
        <v>0</v>
      </c>
      <c r="M257" s="46">
        <f t="shared" si="25"/>
        <v>0</v>
      </c>
      <c r="N257" t="str">
        <f t="shared" si="26"/>
        <v>FABRICACAO DE BISCOITOS E BOLACHAS</v>
      </c>
      <c r="O257" t="s">
        <v>1128</v>
      </c>
      <c r="P257">
        <v>0</v>
      </c>
      <c r="Q257" s="46">
        <f t="shared" si="27"/>
        <v>0</v>
      </c>
    </row>
    <row r="258" spans="1:17" x14ac:dyDescent="0.25">
      <c r="A258" t="str">
        <f t="shared" si="29"/>
        <v>FIACAO DE FIBRAS ARTIFICIAIS E SINTETICAS</v>
      </c>
      <c r="B258" t="s">
        <v>1076</v>
      </c>
      <c r="C258">
        <v>0</v>
      </c>
      <c r="D258">
        <v>0</v>
      </c>
      <c r="E258">
        <v>0</v>
      </c>
      <c r="F258">
        <v>0</v>
      </c>
      <c r="G258">
        <v>0</v>
      </c>
      <c r="H258" s="46">
        <f t="shared" si="28"/>
        <v>0</v>
      </c>
      <c r="J258" t="str">
        <f t="shared" si="24"/>
        <v>FABRICACAO DE RACOES BALANCEADAS PARA ANIMAIS</v>
      </c>
      <c r="K258" t="s">
        <v>1121</v>
      </c>
      <c r="L258">
        <v>0</v>
      </c>
      <c r="M258" s="46">
        <f t="shared" si="25"/>
        <v>0</v>
      </c>
      <c r="N258" t="str">
        <f t="shared" si="26"/>
        <v>PRODUCAO DE DERIVADOS DO CACAU E ELABORACAO DE CHOCOLATES, BALAS, GOMAS DE MASCAR</v>
      </c>
      <c r="O258" t="s">
        <v>1129</v>
      </c>
      <c r="P258">
        <v>0</v>
      </c>
      <c r="Q258" s="46">
        <f t="shared" si="27"/>
        <v>0</v>
      </c>
    </row>
    <row r="259" spans="1:17" x14ac:dyDescent="0.25">
      <c r="A259" t="str">
        <f t="shared" si="29"/>
        <v>FABRICACAO DE LINHAS PARA COSTURAR E BORDAR</v>
      </c>
      <c r="B259" t="s">
        <v>1077</v>
      </c>
      <c r="C259">
        <v>0</v>
      </c>
      <c r="D259">
        <v>0</v>
      </c>
      <c r="E259">
        <v>0</v>
      </c>
      <c r="F259">
        <v>0</v>
      </c>
      <c r="G259">
        <v>0</v>
      </c>
      <c r="H259" s="46">
        <f t="shared" si="28"/>
        <v>0</v>
      </c>
      <c r="J259" t="str">
        <f t="shared" si="24"/>
        <v>BENEFICIAMENTO, MOAGEM  E PREPARACAO DE OUTROS PRODUTOS DE ORIGEM VEGETAL</v>
      </c>
      <c r="K259" t="s">
        <v>1122</v>
      </c>
      <c r="L259">
        <v>0</v>
      </c>
      <c r="M259" s="46">
        <f t="shared" si="25"/>
        <v>0</v>
      </c>
      <c r="N259" t="str">
        <f t="shared" si="26"/>
        <v>FABRICACAO DE MASSAS ALIMENTICIAS</v>
      </c>
      <c r="O259" t="s">
        <v>1130</v>
      </c>
      <c r="P259">
        <v>0</v>
      </c>
      <c r="Q259" s="46">
        <f t="shared" si="27"/>
        <v>0</v>
      </c>
    </row>
    <row r="260" spans="1:17" x14ac:dyDescent="0.25">
      <c r="A260" t="str">
        <f t="shared" si="29"/>
        <v>EXTRACAO DE MINERIO DE ALUMINIO</v>
      </c>
      <c r="B260" t="s">
        <v>1078</v>
      </c>
      <c r="C260">
        <v>0</v>
      </c>
      <c r="D260">
        <v>0</v>
      </c>
      <c r="E260">
        <v>0</v>
      </c>
      <c r="F260">
        <v>0</v>
      </c>
      <c r="G260">
        <v>0</v>
      </c>
      <c r="H260" s="46">
        <f t="shared" si="28"/>
        <v>0</v>
      </c>
      <c r="J260" t="str">
        <f t="shared" si="24"/>
        <v>USINAS DE ACUCAR</v>
      </c>
      <c r="K260" t="s">
        <v>1123</v>
      </c>
      <c r="L260">
        <v>0</v>
      </c>
      <c r="M260" s="46">
        <f t="shared" si="25"/>
        <v>0</v>
      </c>
      <c r="N260" t="str">
        <f t="shared" si="26"/>
        <v>PREPARACAO DE ESPECIARIAS, MOLHOS, TEMPEROS E CONDIMENTOS</v>
      </c>
      <c r="O260" t="s">
        <v>1131</v>
      </c>
      <c r="P260">
        <v>0</v>
      </c>
      <c r="Q260" s="46">
        <f t="shared" si="27"/>
        <v>0</v>
      </c>
    </row>
    <row r="261" spans="1:17" x14ac:dyDescent="0.25">
      <c r="A261" t="str">
        <f t="shared" si="29"/>
        <v>TECELAGEM DE FIOS DE ALGODAO</v>
      </c>
      <c r="B261" t="s">
        <v>1079</v>
      </c>
      <c r="C261">
        <v>0</v>
      </c>
      <c r="D261">
        <v>0</v>
      </c>
      <c r="E261">
        <v>0</v>
      </c>
      <c r="F261">
        <v>0</v>
      </c>
      <c r="G261">
        <v>0</v>
      </c>
      <c r="H261" s="46">
        <f t="shared" si="28"/>
        <v>0</v>
      </c>
      <c r="J261" t="str">
        <f t="shared" si="24"/>
        <v>REFINO E MOAGEM DE ACUCAR</v>
      </c>
      <c r="K261" t="s">
        <v>1124</v>
      </c>
      <c r="L261">
        <v>0</v>
      </c>
      <c r="M261" s="46">
        <f t="shared" si="25"/>
        <v>0</v>
      </c>
      <c r="N261" t="str">
        <f t="shared" si="26"/>
        <v>PREPARACAO DE PRODUTOS  DIETETICOS, ALIMENTOS PARA CRIANCAS E OUTROS ALIMENTOS CONSERVADOS</v>
      </c>
      <c r="O261" t="s">
        <v>1132</v>
      </c>
      <c r="P261">
        <v>0</v>
      </c>
      <c r="Q261" s="46">
        <f t="shared" si="27"/>
        <v>0</v>
      </c>
    </row>
    <row r="262" spans="1:17" x14ac:dyDescent="0.25">
      <c r="A262" t="str">
        <f t="shared" si="29"/>
        <v>EXTRACAO DE MINERIO DE ESTANHO</v>
      </c>
      <c r="B262" t="s">
        <v>1080</v>
      </c>
      <c r="C262">
        <v>0</v>
      </c>
      <c r="D262">
        <v>0</v>
      </c>
      <c r="E262">
        <v>0</v>
      </c>
      <c r="F262">
        <v>0</v>
      </c>
      <c r="G262">
        <v>0</v>
      </c>
      <c r="H262" s="46">
        <f t="shared" si="28"/>
        <v>0</v>
      </c>
      <c r="J262" t="str">
        <f t="shared" si="24"/>
        <v>TORREFACAO E MOAGEM DE CAFE</v>
      </c>
      <c r="K262" t="s">
        <v>1125</v>
      </c>
      <c r="L262">
        <v>0</v>
      </c>
      <c r="M262" s="46">
        <f t="shared" si="25"/>
        <v>0</v>
      </c>
      <c r="N262" t="str">
        <f t="shared" si="26"/>
        <v>FABRICACAO DE OUTROS PRODUTOS ALIMENTICIOS</v>
      </c>
      <c r="O262" t="s">
        <v>1133</v>
      </c>
      <c r="P262">
        <v>0</v>
      </c>
      <c r="Q262" s="46">
        <f t="shared" si="27"/>
        <v>0</v>
      </c>
    </row>
    <row r="263" spans="1:17" x14ac:dyDescent="0.25">
      <c r="A263" t="str">
        <f t="shared" si="29"/>
        <v>EXTRACAO DE MINERIO DE MANGANES</v>
      </c>
      <c r="B263" t="s">
        <v>1081</v>
      </c>
      <c r="C263">
        <v>0</v>
      </c>
      <c r="D263">
        <v>0</v>
      </c>
      <c r="E263">
        <v>0</v>
      </c>
      <c r="F263">
        <v>0</v>
      </c>
      <c r="G263">
        <v>0</v>
      </c>
      <c r="H263" s="46">
        <f t="shared" si="28"/>
        <v>0</v>
      </c>
      <c r="J263" t="str">
        <f t="shared" si="24"/>
        <v>FABRICACAO DE CAFE SOLUVEL</v>
      </c>
      <c r="K263" t="s">
        <v>1126</v>
      </c>
      <c r="L263">
        <v>0</v>
      </c>
      <c r="M263" s="46">
        <f t="shared" si="25"/>
        <v>0</v>
      </c>
      <c r="N263" t="str">
        <f t="shared" si="26"/>
        <v>FABRICACAO, RETIFICACAO, HOMOGENEIZACAO E MISTURA DE AGUARDENTES E OUTRAS BEBIDAS DESTILADAS</v>
      </c>
      <c r="O263" t="s">
        <v>1134</v>
      </c>
      <c r="P263">
        <v>0</v>
      </c>
      <c r="Q263" s="46">
        <f t="shared" si="27"/>
        <v>0</v>
      </c>
    </row>
    <row r="264" spans="1:17" x14ac:dyDescent="0.25">
      <c r="A264" t="str">
        <f t="shared" si="29"/>
        <v>TECELAGEM DE FIOS DE FIBRAS ARTIFICIAIS E SINTETICAS</v>
      </c>
      <c r="B264" t="s">
        <v>1082</v>
      </c>
      <c r="C264">
        <v>0</v>
      </c>
      <c r="D264">
        <v>0</v>
      </c>
      <c r="E264">
        <v>0</v>
      </c>
      <c r="F264">
        <v>0</v>
      </c>
      <c r="G264">
        <v>0</v>
      </c>
      <c r="H264" s="46">
        <f t="shared" si="28"/>
        <v>0</v>
      </c>
      <c r="J264" t="str">
        <f t="shared" si="24"/>
        <v>FABRICACAO DE PRODUTOS DE PADARIA, CONFEITARIA E PASTELARIA</v>
      </c>
      <c r="K264" t="s">
        <v>1127</v>
      </c>
      <c r="L264">
        <v>0</v>
      </c>
      <c r="M264" s="46">
        <f t="shared" si="25"/>
        <v>0</v>
      </c>
      <c r="N264" t="str">
        <f t="shared" si="26"/>
        <v>FABRICACAO DE VINHO</v>
      </c>
      <c r="O264" t="s">
        <v>1135</v>
      </c>
      <c r="P264">
        <v>0</v>
      </c>
      <c r="Q264" s="46">
        <f t="shared" si="27"/>
        <v>0</v>
      </c>
    </row>
    <row r="265" spans="1:17" x14ac:dyDescent="0.25">
      <c r="A265" t="str">
        <f t="shared" si="29"/>
        <v>EXTRACAO DE MINERIO DE METAIS PRECIOSOS</v>
      </c>
      <c r="B265" t="s">
        <v>1083</v>
      </c>
      <c r="C265">
        <v>0</v>
      </c>
      <c r="D265">
        <v>0</v>
      </c>
      <c r="E265">
        <v>0</v>
      </c>
      <c r="F265">
        <v>0</v>
      </c>
      <c r="G265">
        <v>0</v>
      </c>
      <c r="H265" s="46">
        <f t="shared" si="28"/>
        <v>0</v>
      </c>
      <c r="J265" t="str">
        <f t="shared" si="24"/>
        <v>FABRICACAO DE BISCOITOS E BOLACHAS</v>
      </c>
      <c r="K265" t="s">
        <v>1128</v>
      </c>
      <c r="L265">
        <v>0</v>
      </c>
      <c r="M265" s="46">
        <f t="shared" si="25"/>
        <v>0</v>
      </c>
      <c r="N265" t="str">
        <f t="shared" si="26"/>
        <v>FABRICACAO DE MALTE, CERVEJAS E CHOPES</v>
      </c>
      <c r="O265" t="s">
        <v>1136</v>
      </c>
      <c r="P265">
        <v>0</v>
      </c>
      <c r="Q265" s="46">
        <f t="shared" si="27"/>
        <v>0</v>
      </c>
    </row>
    <row r="266" spans="1:17" x14ac:dyDescent="0.25">
      <c r="A266" t="str">
        <f t="shared" si="29"/>
        <v>EXTRACAO DE MINERAIS RADIOATIVOS</v>
      </c>
      <c r="B266" t="s">
        <v>1084</v>
      </c>
      <c r="C266">
        <v>0</v>
      </c>
      <c r="D266">
        <v>0</v>
      </c>
      <c r="E266">
        <v>0</v>
      </c>
      <c r="F266">
        <v>0</v>
      </c>
      <c r="G266">
        <v>0</v>
      </c>
      <c r="H266" s="46">
        <f t="shared" si="28"/>
        <v>0</v>
      </c>
      <c r="J266" t="str">
        <f t="shared" si="24"/>
        <v>PRODUCAO DE DERIVADOS DO CACAU E ELABORACAO DE CHOCOLATES, BALAS, GOMAS DE MASCAR</v>
      </c>
      <c r="K266" t="s">
        <v>1129</v>
      </c>
      <c r="L266">
        <v>0</v>
      </c>
      <c r="M266" s="46">
        <f t="shared" si="25"/>
        <v>0</v>
      </c>
      <c r="N266" t="str">
        <f t="shared" si="26"/>
        <v>ENGARRAFAMENTO E GASEIFICACAO DE AGUAS MINERAIS</v>
      </c>
      <c r="O266" t="s">
        <v>1137</v>
      </c>
      <c r="P266">
        <v>0</v>
      </c>
      <c r="Q266" s="46">
        <f t="shared" si="27"/>
        <v>0</v>
      </c>
    </row>
    <row r="267" spans="1:17" x14ac:dyDescent="0.25">
      <c r="A267" t="str">
        <f t="shared" si="29"/>
        <v>EXTRACAO DE OUTROS MINERAIS METALICOS NAO-FERROSOS</v>
      </c>
      <c r="B267" t="s">
        <v>1085</v>
      </c>
      <c r="C267">
        <v>0</v>
      </c>
      <c r="D267">
        <v>0</v>
      </c>
      <c r="E267">
        <v>0</v>
      </c>
      <c r="F267">
        <v>0</v>
      </c>
      <c r="G267">
        <v>0</v>
      </c>
      <c r="H267" s="46">
        <f t="shared" si="28"/>
        <v>0</v>
      </c>
      <c r="J267" t="str">
        <f t="shared" si="24"/>
        <v>FABRICACAO DE MASSAS ALIMENTICIAS</v>
      </c>
      <c r="K267" t="s">
        <v>1130</v>
      </c>
      <c r="L267">
        <v>0</v>
      </c>
      <c r="M267" s="46">
        <f t="shared" si="25"/>
        <v>0</v>
      </c>
      <c r="N267" t="str">
        <f t="shared" si="26"/>
        <v>FABRICACAO DE REFRIGERANTES E REFRESCOS</v>
      </c>
      <c r="O267" t="s">
        <v>1138</v>
      </c>
      <c r="P267">
        <v>0</v>
      </c>
      <c r="Q267" s="46">
        <f t="shared" si="27"/>
        <v>0</v>
      </c>
    </row>
    <row r="268" spans="1:17" x14ac:dyDescent="0.25">
      <c r="A268" t="str">
        <f t="shared" si="29"/>
        <v>ACABAMENTOS EM FIOS, TECIDOS E ARTEFATOS TEXTEIS</v>
      </c>
      <c r="B268" t="s">
        <v>1086</v>
      </c>
      <c r="C268">
        <v>0</v>
      </c>
      <c r="D268">
        <v>0</v>
      </c>
      <c r="E268">
        <v>0</v>
      </c>
      <c r="F268">
        <v>0</v>
      </c>
      <c r="G268">
        <v>0</v>
      </c>
      <c r="H268" s="46">
        <f t="shared" si="28"/>
        <v>0</v>
      </c>
      <c r="J268" t="str">
        <f t="shared" si="24"/>
        <v>PREPARACAO DE ESPECIARIAS, MOLHOS, TEMPEROS E CONDIMENTOS</v>
      </c>
      <c r="K268" t="s">
        <v>1131</v>
      </c>
      <c r="L268">
        <v>0</v>
      </c>
      <c r="M268" s="46">
        <f t="shared" si="25"/>
        <v>0</v>
      </c>
      <c r="N268" t="str">
        <f t="shared" si="26"/>
        <v>FABRICACAO DE PRODUTOS DO FUMO</v>
      </c>
      <c r="O268" t="s">
        <v>1139</v>
      </c>
      <c r="P268">
        <v>0</v>
      </c>
      <c r="Q268" s="46">
        <f t="shared" si="27"/>
        <v>0</v>
      </c>
    </row>
    <row r="269" spans="1:17" x14ac:dyDescent="0.25">
      <c r="A269" t="str">
        <f t="shared" si="29"/>
        <v>FABRICACAO DE ARTEFATOS TEXTEIS PARA USO DOMESTICO</v>
      </c>
      <c r="B269" t="s">
        <v>1087</v>
      </c>
      <c r="C269">
        <v>0</v>
      </c>
      <c r="D269">
        <v>0</v>
      </c>
      <c r="E269">
        <v>0</v>
      </c>
      <c r="F269">
        <v>0</v>
      </c>
      <c r="G269">
        <v>0</v>
      </c>
      <c r="H269" s="46">
        <f t="shared" si="28"/>
        <v>0</v>
      </c>
      <c r="J269" t="str">
        <f t="shared" si="24"/>
        <v>PREPARACAO DE PRODUTOS  DIETETICOS, ALIMENTOS PARA CRIANCAS E OUTROS ALIMENTOS CONSERVADOS</v>
      </c>
      <c r="K269" t="s">
        <v>1132</v>
      </c>
      <c r="L269">
        <v>0</v>
      </c>
      <c r="M269" s="46">
        <f t="shared" si="25"/>
        <v>0</v>
      </c>
      <c r="N269" t="str">
        <f t="shared" si="26"/>
        <v>FABRICACAO DE MADEIRA LAMINADA E DE CHAPAS DE MADEIRA COMPENSADA, PRENSADA E AGLOMERADA</v>
      </c>
      <c r="O269" t="s">
        <v>1140</v>
      </c>
      <c r="P269">
        <v>0</v>
      </c>
      <c r="Q269" s="46">
        <f t="shared" si="27"/>
        <v>0</v>
      </c>
    </row>
    <row r="270" spans="1:17" x14ac:dyDescent="0.25">
      <c r="A270" t="str">
        <f t="shared" si="29"/>
        <v>FABRICACAO DE TECIDOS ESPECIAIS, INCLUSIVE ARTEFATOS</v>
      </c>
      <c r="B270" t="s">
        <v>1088</v>
      </c>
      <c r="C270">
        <v>0</v>
      </c>
      <c r="D270">
        <v>0</v>
      </c>
      <c r="E270">
        <v>0</v>
      </c>
      <c r="F270">
        <v>0</v>
      </c>
      <c r="G270">
        <v>0</v>
      </c>
      <c r="H270" s="46">
        <f t="shared" si="28"/>
        <v>0</v>
      </c>
      <c r="J270" t="str">
        <f t="shared" si="24"/>
        <v>FABRICACAO DE OUTROS PRODUTOS ALIMENTICIOS</v>
      </c>
      <c r="K270" t="s">
        <v>1133</v>
      </c>
      <c r="L270">
        <v>0</v>
      </c>
      <c r="M270" s="46">
        <f t="shared" si="25"/>
        <v>0</v>
      </c>
      <c r="N270" t="str">
        <f t="shared" si="26"/>
        <v>FABRICACAO DE ESTRUTURAS DE MADEIRA E DE ARTIGOS DE CARPINTARIA PARA CONSTRUCAO</v>
      </c>
      <c r="O270" t="s">
        <v>1141</v>
      </c>
      <c r="P270">
        <v>0</v>
      </c>
      <c r="Q270" s="46">
        <f t="shared" si="27"/>
        <v>0</v>
      </c>
    </row>
    <row r="271" spans="1:17" x14ac:dyDescent="0.25">
      <c r="A271" t="str">
        <f t="shared" si="29"/>
        <v>FABRICACAO DE OUTROS PRODUTOS TEXTEIS NAO ESPECIFICADOS ANTERIORMENTE</v>
      </c>
      <c r="B271" t="s">
        <v>1089</v>
      </c>
      <c r="C271">
        <v>0</v>
      </c>
      <c r="D271">
        <v>0</v>
      </c>
      <c r="E271">
        <v>0</v>
      </c>
      <c r="F271">
        <v>0</v>
      </c>
      <c r="G271">
        <v>0</v>
      </c>
      <c r="H271" s="46">
        <f t="shared" si="28"/>
        <v>0</v>
      </c>
      <c r="J271" t="str">
        <f t="shared" si="24"/>
        <v>FABRICACAO, RETIFICACAO, HOMOGENEIZACAO E MISTURA DE AGUARDENTES E OUTRAS BEBIDAS DESTILADAS</v>
      </c>
      <c r="K271" t="s">
        <v>1134</v>
      </c>
      <c r="L271">
        <v>0</v>
      </c>
      <c r="M271" s="46">
        <f t="shared" si="25"/>
        <v>0</v>
      </c>
      <c r="N271" t="str">
        <f t="shared" si="26"/>
        <v>FABRICACAO DE ARTEFATOS DE TANOARIA E DE EMBALAGENS DE MADEIRA</v>
      </c>
      <c r="O271" t="s">
        <v>1142</v>
      </c>
      <c r="P271">
        <v>0</v>
      </c>
      <c r="Q271" s="46">
        <f t="shared" si="27"/>
        <v>0</v>
      </c>
    </row>
    <row r="272" spans="1:17" x14ac:dyDescent="0.25">
      <c r="A272" t="str">
        <f t="shared" si="29"/>
        <v>EXTRACAO DE PEDRA, AREIA E ARGILA</v>
      </c>
      <c r="B272" t="s">
        <v>1090</v>
      </c>
      <c r="C272">
        <v>0</v>
      </c>
      <c r="D272">
        <v>0</v>
      </c>
      <c r="E272">
        <v>0</v>
      </c>
      <c r="F272">
        <v>0</v>
      </c>
      <c r="G272">
        <v>0</v>
      </c>
      <c r="H272" s="46">
        <f t="shared" si="28"/>
        <v>0</v>
      </c>
      <c r="J272" t="str">
        <f t="shared" si="24"/>
        <v>FABRICACAO DE VINHO</v>
      </c>
      <c r="K272" t="s">
        <v>1135</v>
      </c>
      <c r="L272">
        <v>0</v>
      </c>
      <c r="M272" s="46">
        <f t="shared" si="25"/>
        <v>0</v>
      </c>
      <c r="N272" t="str">
        <f t="shared" si="26"/>
        <v>FABRICACAO DE ARTEFATOS DE MADEIRA, PALHA, CORTICA, VIME E MATERIAL TRANCADO NAO ESPECIFICADOS ANTER</v>
      </c>
      <c r="O272" t="s">
        <v>1143</v>
      </c>
      <c r="P272">
        <v>0</v>
      </c>
      <c r="Q272" s="46">
        <f t="shared" si="27"/>
        <v>0</v>
      </c>
    </row>
    <row r="273" spans="1:17" x14ac:dyDescent="0.25">
      <c r="A273" t="str">
        <f t="shared" si="29"/>
        <v>CONFECCAO DE ROUPAS INTIMAS</v>
      </c>
      <c r="B273" t="s">
        <v>1091</v>
      </c>
      <c r="C273">
        <v>0</v>
      </c>
      <c r="D273">
        <v>0</v>
      </c>
      <c r="E273">
        <v>0</v>
      </c>
      <c r="F273">
        <v>0</v>
      </c>
      <c r="G273">
        <v>0</v>
      </c>
      <c r="H273" s="46">
        <f t="shared" si="28"/>
        <v>0</v>
      </c>
      <c r="J273" t="str">
        <f t="shared" si="24"/>
        <v>FABRICACAO DE MALTE, CERVEJAS E CHOPES</v>
      </c>
      <c r="K273" t="s">
        <v>1136</v>
      </c>
      <c r="L273">
        <v>0</v>
      </c>
      <c r="M273" s="46">
        <f t="shared" si="25"/>
        <v>0</v>
      </c>
      <c r="N273" t="str">
        <f t="shared" si="26"/>
        <v>BENEFICIAMENTO DE ALGODAO</v>
      </c>
      <c r="O273" t="s">
        <v>1144</v>
      </c>
      <c r="P273">
        <v>0</v>
      </c>
      <c r="Q273" s="46">
        <f t="shared" si="27"/>
        <v>0</v>
      </c>
    </row>
    <row r="274" spans="1:17" x14ac:dyDescent="0.25">
      <c r="A274" t="str">
        <f t="shared" si="29"/>
        <v>CONFECCAO DE PECAS DO VESTUARIO, EXCETO ROUPAS INTIMAS</v>
      </c>
      <c r="B274" t="s">
        <v>1092</v>
      </c>
      <c r="C274">
        <v>0</v>
      </c>
      <c r="D274">
        <v>0</v>
      </c>
      <c r="E274">
        <v>0</v>
      </c>
      <c r="F274">
        <v>0</v>
      </c>
      <c r="G274">
        <v>0</v>
      </c>
      <c r="H274" s="46">
        <f t="shared" si="28"/>
        <v>0</v>
      </c>
      <c r="J274" t="str">
        <f t="shared" si="24"/>
        <v>ENGARRAFAMENTO E GASEIFICACAO DE AGUAS MINERAIS</v>
      </c>
      <c r="K274" t="s">
        <v>1137</v>
      </c>
      <c r="L274">
        <v>0</v>
      </c>
      <c r="M274" s="46">
        <f t="shared" si="25"/>
        <v>0</v>
      </c>
      <c r="N274" t="str">
        <f t="shared" si="26"/>
        <v>BENEFICIAMENTO DE OUTRAS FIBRAS TEXTEIS NATURAIS</v>
      </c>
      <c r="O274" t="s">
        <v>1145</v>
      </c>
      <c r="P274">
        <v>0</v>
      </c>
      <c r="Q274" s="46">
        <f t="shared" si="27"/>
        <v>0</v>
      </c>
    </row>
    <row r="275" spans="1:17" x14ac:dyDescent="0.25">
      <c r="A275" t="str">
        <f t="shared" si="29"/>
        <v>FABRICACAO DE ACESSORIOS DO VESTUARIO, EXCETO PARA SEGURANCA E PROTECAO</v>
      </c>
      <c r="B275" t="s">
        <v>1093</v>
      </c>
      <c r="C275">
        <v>0</v>
      </c>
      <c r="D275">
        <v>0</v>
      </c>
      <c r="E275">
        <v>0</v>
      </c>
      <c r="F275">
        <v>0</v>
      </c>
      <c r="G275">
        <v>0</v>
      </c>
      <c r="H275" s="46">
        <f t="shared" si="28"/>
        <v>0</v>
      </c>
      <c r="J275" t="str">
        <f t="shared" si="24"/>
        <v>FABRICACAO DE REFRIGERANTES E REFRESCOS</v>
      </c>
      <c r="K275" t="s">
        <v>1138</v>
      </c>
      <c r="L275">
        <v>0</v>
      </c>
      <c r="M275" s="46">
        <f t="shared" si="25"/>
        <v>0</v>
      </c>
      <c r="N275" t="str">
        <f t="shared" si="26"/>
        <v>FIACAO DE ALGODAO</v>
      </c>
      <c r="O275" t="s">
        <v>1146</v>
      </c>
      <c r="P275">
        <v>0</v>
      </c>
      <c r="Q275" s="46">
        <f t="shared" si="27"/>
        <v>0</v>
      </c>
    </row>
    <row r="276" spans="1:17" x14ac:dyDescent="0.25">
      <c r="A276" t="str">
        <f t="shared" si="29"/>
        <v>EXTRACAO DE MINERAIS PARA FABRICACAO DE ADUBOS, FERTILIZANTES E PRODUTOS QUIMICOS</v>
      </c>
      <c r="B276" t="s">
        <v>1094</v>
      </c>
      <c r="C276">
        <v>0</v>
      </c>
      <c r="D276">
        <v>0</v>
      </c>
      <c r="E276">
        <v>0</v>
      </c>
      <c r="F276">
        <v>0</v>
      </c>
      <c r="G276">
        <v>0</v>
      </c>
      <c r="H276" s="46">
        <f t="shared" si="28"/>
        <v>0</v>
      </c>
      <c r="J276" t="str">
        <f t="shared" si="24"/>
        <v>FABRICACAO DE PRODUTOS DO FUMO</v>
      </c>
      <c r="K276" t="s">
        <v>1139</v>
      </c>
      <c r="L276">
        <v>0</v>
      </c>
      <c r="M276" s="46">
        <f t="shared" si="25"/>
        <v>0</v>
      </c>
      <c r="N276" t="str">
        <f t="shared" si="26"/>
        <v>FIACAO DE FIBRAS TEXTEIS NATURAIS, EXCETO ALGODAO</v>
      </c>
      <c r="O276" t="s">
        <v>1147</v>
      </c>
      <c r="P276">
        <v>0</v>
      </c>
      <c r="Q276" s="46">
        <f t="shared" si="27"/>
        <v>0</v>
      </c>
    </row>
    <row r="277" spans="1:17" x14ac:dyDescent="0.25">
      <c r="A277" t="str">
        <f t="shared" si="29"/>
        <v>EXTRACAO E REFINO DE SAL MARINHO E SAL-GEMA</v>
      </c>
      <c r="B277" t="s">
        <v>1095</v>
      </c>
      <c r="C277">
        <v>0</v>
      </c>
      <c r="D277">
        <v>0</v>
      </c>
      <c r="E277">
        <v>0</v>
      </c>
      <c r="F277">
        <v>0</v>
      </c>
      <c r="G277">
        <v>0</v>
      </c>
      <c r="H277" s="46">
        <f t="shared" si="28"/>
        <v>0</v>
      </c>
      <c r="J277" t="str">
        <f t="shared" si="24"/>
        <v>FABRICACAO DE MADEIRA LAMINADA E DE CHAPAS DE MADEIRA COMPENSADA, PRENSADA E AGLOMERADA</v>
      </c>
      <c r="K277" t="s">
        <v>1140</v>
      </c>
      <c r="L277">
        <v>0</v>
      </c>
      <c r="M277" s="46">
        <f t="shared" si="25"/>
        <v>0</v>
      </c>
      <c r="N277" t="str">
        <f t="shared" si="26"/>
        <v>FABRICACAO DE CARTOLINA E PAPEL-CARTAO</v>
      </c>
      <c r="O277" t="s">
        <v>1148</v>
      </c>
      <c r="P277">
        <v>0</v>
      </c>
      <c r="Q277" s="46">
        <f t="shared" si="27"/>
        <v>0</v>
      </c>
    </row>
    <row r="278" spans="1:17" x14ac:dyDescent="0.25">
      <c r="A278" t="str">
        <f t="shared" si="29"/>
        <v>FABRICACAO DE ARTIGOS DO VESTUARIO, PRODUZIDOS EM MALHARIAS E TRICOTAGENS, EXCETO MEIAS</v>
      </c>
      <c r="B278" t="s">
        <v>1096</v>
      </c>
      <c r="C278">
        <v>0</v>
      </c>
      <c r="D278">
        <v>0</v>
      </c>
      <c r="E278">
        <v>0</v>
      </c>
      <c r="F278">
        <v>0</v>
      </c>
      <c r="G278">
        <v>0</v>
      </c>
      <c r="H278" s="46">
        <f t="shared" si="28"/>
        <v>0</v>
      </c>
      <c r="J278" t="str">
        <f t="shared" si="24"/>
        <v>FABRICACAO DE ESTRUTURAS DE MADEIRA E DE ARTIGOS DE CARPINTARIA PARA CONSTRUCAO</v>
      </c>
      <c r="K278" t="s">
        <v>1141</v>
      </c>
      <c r="L278">
        <v>0</v>
      </c>
      <c r="M278" s="46">
        <f t="shared" si="25"/>
        <v>0</v>
      </c>
      <c r="N278" t="str">
        <f t="shared" si="26"/>
        <v>FIACAO DE FIBRAS ARTIFICIAIS OU SINTETICAS</v>
      </c>
      <c r="O278" t="s">
        <v>1149</v>
      </c>
      <c r="P278">
        <v>0</v>
      </c>
      <c r="Q278" s="46">
        <f t="shared" si="27"/>
        <v>0</v>
      </c>
    </row>
    <row r="279" spans="1:17" x14ac:dyDescent="0.25">
      <c r="A279" t="str">
        <f t="shared" si="29"/>
        <v>EXTRACAO DE OUTROS MINERAIS NAO-METALICOS</v>
      </c>
      <c r="B279" t="s">
        <v>1097</v>
      </c>
      <c r="C279">
        <v>0</v>
      </c>
      <c r="D279">
        <v>0</v>
      </c>
      <c r="E279">
        <v>0</v>
      </c>
      <c r="F279">
        <v>0</v>
      </c>
      <c r="G279">
        <v>0</v>
      </c>
      <c r="H279" s="46">
        <f t="shared" si="28"/>
        <v>0</v>
      </c>
      <c r="J279" t="str">
        <f t="shared" si="24"/>
        <v>FABRICACAO DE ARTEFATOS DE TANOARIA E DE EMBALAGENS DE MADEIRA</v>
      </c>
      <c r="K279" t="s">
        <v>1142</v>
      </c>
      <c r="L279">
        <v>0</v>
      </c>
      <c r="M279" s="46">
        <f t="shared" si="25"/>
        <v>0</v>
      </c>
      <c r="N279" t="str">
        <f t="shared" si="26"/>
        <v>FABRICACAO DE LINHAS E FIOS PARA COSTURAR E BORDAR</v>
      </c>
      <c r="O279" t="s">
        <v>1150</v>
      </c>
      <c r="P279">
        <v>0</v>
      </c>
      <c r="Q279" s="46">
        <f t="shared" si="27"/>
        <v>0</v>
      </c>
    </row>
    <row r="280" spans="1:17" x14ac:dyDescent="0.25">
      <c r="A280" t="str">
        <f t="shared" si="29"/>
        <v>ABATE DE RESES, PREPARACAO DE PRODUTOS DE CARNE</v>
      </c>
      <c r="B280" t="s">
        <v>1098</v>
      </c>
      <c r="C280">
        <v>0</v>
      </c>
      <c r="D280">
        <v>0</v>
      </c>
      <c r="E280">
        <v>0</v>
      </c>
      <c r="F280">
        <v>0</v>
      </c>
      <c r="G280">
        <v>0</v>
      </c>
      <c r="H280" s="46">
        <f t="shared" si="28"/>
        <v>0</v>
      </c>
      <c r="J280" t="str">
        <f t="shared" si="24"/>
        <v>FABRICACAO DE ARTEFATOS DE MADEIRA, PALHA, CORTICA, VIME E MATERIAL TRANCADO NAO ESPECIFICADOS ANTER</v>
      </c>
      <c r="K280" t="s">
        <v>1143</v>
      </c>
      <c r="L280">
        <v>0</v>
      </c>
      <c r="M280" s="46">
        <f t="shared" si="25"/>
        <v>0</v>
      </c>
      <c r="N280" t="str">
        <f t="shared" si="26"/>
        <v>TECELAGEM DE ALGODAO</v>
      </c>
      <c r="O280" t="s">
        <v>1151</v>
      </c>
      <c r="P280">
        <v>0</v>
      </c>
      <c r="Q280" s="46">
        <f t="shared" si="27"/>
        <v>0</v>
      </c>
    </row>
    <row r="281" spans="1:17" x14ac:dyDescent="0.25">
      <c r="A281" t="str">
        <f t="shared" si="29"/>
        <v>PREPARACAO DE CARNE, BANHA E PRODUTOS DE SALSICHARIA NAO ASSOCIADA AO ABATE</v>
      </c>
      <c r="B281" t="s">
        <v>1100</v>
      </c>
      <c r="C281">
        <v>0</v>
      </c>
      <c r="D281">
        <v>0</v>
      </c>
      <c r="E281">
        <v>0</v>
      </c>
      <c r="F281">
        <v>0</v>
      </c>
      <c r="G281">
        <v>0</v>
      </c>
      <c r="H281" s="46">
        <f t="shared" si="28"/>
        <v>0</v>
      </c>
      <c r="J281" t="str">
        <f t="shared" si="24"/>
        <v>BENEFICIAMENTO DE ALGODAO</v>
      </c>
      <c r="K281" t="s">
        <v>1144</v>
      </c>
      <c r="L281">
        <v>0</v>
      </c>
      <c r="M281" s="46">
        <f t="shared" si="25"/>
        <v>0</v>
      </c>
      <c r="N281" t="str">
        <f t="shared" si="26"/>
        <v>FABRICACAO DE EMBALAGENS DE CARTOLINA E PAPEL-CARTAO</v>
      </c>
      <c r="O281" t="s">
        <v>1152</v>
      </c>
      <c r="P281">
        <v>0</v>
      </c>
      <c r="Q281" s="46">
        <f t="shared" si="27"/>
        <v>0</v>
      </c>
    </row>
    <row r="282" spans="1:17" x14ac:dyDescent="0.25">
      <c r="A282" t="str">
        <f t="shared" si="29"/>
        <v>PREPARACAO E PRESERVACAO DO PESCADO E FABRICACAO DE CONSERVAS DE PEIXES, CRUSTACEOS E MOLUSCOS</v>
      </c>
      <c r="B282" t="s">
        <v>1101</v>
      </c>
      <c r="C282">
        <v>0</v>
      </c>
      <c r="D282">
        <v>0</v>
      </c>
      <c r="E282">
        <v>0</v>
      </c>
      <c r="F282">
        <v>0</v>
      </c>
      <c r="G282">
        <v>0</v>
      </c>
      <c r="H282" s="46">
        <f t="shared" si="28"/>
        <v>0</v>
      </c>
      <c r="J282" t="str">
        <f t="shared" si="24"/>
        <v>BENEFICIAMENTO DE OUTRAS FIBRAS TEXTEIS NATURAIS</v>
      </c>
      <c r="K282" t="s">
        <v>1145</v>
      </c>
      <c r="L282">
        <v>0</v>
      </c>
      <c r="M282" s="46">
        <f t="shared" si="25"/>
        <v>0</v>
      </c>
      <c r="N282" t="str">
        <f t="shared" si="26"/>
        <v>TECELAGEM DE FIOS DE FIBRAS TEXTEIS NATURAIS, EXCETO ALGODAO</v>
      </c>
      <c r="O282" t="s">
        <v>1153</v>
      </c>
      <c r="P282">
        <v>0</v>
      </c>
      <c r="Q282" s="46">
        <f t="shared" si="27"/>
        <v>0</v>
      </c>
    </row>
    <row r="283" spans="1:17" x14ac:dyDescent="0.25">
      <c r="A283" t="str">
        <f t="shared" si="29"/>
        <v>PROCESSAMENTO, PRESERVACAO E PRODUCAO DE CONSERVAS DE FRUTAS</v>
      </c>
      <c r="B283" t="s">
        <v>1102</v>
      </c>
      <c r="C283">
        <v>0</v>
      </c>
      <c r="D283">
        <v>0</v>
      </c>
      <c r="E283">
        <v>0</v>
      </c>
      <c r="F283">
        <v>0</v>
      </c>
      <c r="G283">
        <v>0</v>
      </c>
      <c r="H283" s="46">
        <f t="shared" si="28"/>
        <v>0</v>
      </c>
      <c r="J283" t="str">
        <f t="shared" si="24"/>
        <v>FIACAO DE ALGODAO</v>
      </c>
      <c r="K283" t="s">
        <v>1146</v>
      </c>
      <c r="L283">
        <v>0</v>
      </c>
      <c r="M283" s="46">
        <f t="shared" si="25"/>
        <v>0</v>
      </c>
      <c r="N283" t="str">
        <f t="shared" si="26"/>
        <v>TECELAGEM DE FIOS E FILAMENTOS CONTINUOS ARTIFICIAIS OU SINTETICOS</v>
      </c>
      <c r="O283" t="s">
        <v>1154</v>
      </c>
      <c r="P283">
        <v>0</v>
      </c>
      <c r="Q283" s="46">
        <f t="shared" si="27"/>
        <v>0</v>
      </c>
    </row>
    <row r="284" spans="1:17" x14ac:dyDescent="0.25">
      <c r="A284" t="str">
        <f t="shared" si="29"/>
        <v>FABRICACAO DE ARTIGOS PARA VIAGEM, BOLSAS E SEMELHANTES DE QUALQUER MATERIAL</v>
      </c>
      <c r="B284" t="s">
        <v>1103</v>
      </c>
      <c r="C284">
        <v>0</v>
      </c>
      <c r="D284">
        <v>0</v>
      </c>
      <c r="E284">
        <v>0</v>
      </c>
      <c r="F284">
        <v>0</v>
      </c>
      <c r="G284">
        <v>0</v>
      </c>
      <c r="H284" s="46">
        <f t="shared" si="28"/>
        <v>0</v>
      </c>
      <c r="J284" t="str">
        <f t="shared" si="24"/>
        <v>FIACAO DE FIBRAS TEXTEIS NATURAIS, EXCETO ALGODAO</v>
      </c>
      <c r="K284" t="s">
        <v>1147</v>
      </c>
      <c r="L284">
        <v>0</v>
      </c>
      <c r="M284" s="46">
        <f t="shared" si="25"/>
        <v>0</v>
      </c>
      <c r="N284" t="str">
        <f t="shared" si="26"/>
        <v>FABRICACAO DE CHAPAS E DE EMBALAGENS DE PAPELAO ONDULADO</v>
      </c>
      <c r="O284" t="s">
        <v>1155</v>
      </c>
      <c r="P284">
        <v>0</v>
      </c>
      <c r="Q284" s="46">
        <f t="shared" si="27"/>
        <v>0</v>
      </c>
    </row>
    <row r="285" spans="1:17" x14ac:dyDescent="0.25">
      <c r="A285" t="str">
        <f t="shared" si="29"/>
        <v>PROCESSAMENTO, PRESERVACAO E PRODUCAO DE CONSERVAS DE LEGUMES E OUTROS VEGETAIS</v>
      </c>
      <c r="B285" t="s">
        <v>1104</v>
      </c>
      <c r="C285">
        <v>0</v>
      </c>
      <c r="D285">
        <v>0</v>
      </c>
      <c r="E285">
        <v>0</v>
      </c>
      <c r="F285">
        <v>0</v>
      </c>
      <c r="G285">
        <v>0</v>
      </c>
      <c r="H285" s="46">
        <f t="shared" si="28"/>
        <v>0</v>
      </c>
      <c r="J285" t="str">
        <f t="shared" si="24"/>
        <v>FABRICACAO DE CARTOLINA E PAPEL-CARTAO</v>
      </c>
      <c r="K285" t="s">
        <v>1148</v>
      </c>
      <c r="L285">
        <v>0</v>
      </c>
      <c r="M285" s="46">
        <f t="shared" si="25"/>
        <v>0</v>
      </c>
      <c r="N285" t="str">
        <f t="shared" si="26"/>
        <v>FABRICACAO DE ARTIGOS DE TECIDO DE USO DOMESTICO, INCLUINDO TECELAGEM</v>
      </c>
      <c r="O285" t="s">
        <v>1156</v>
      </c>
      <c r="P285">
        <v>0</v>
      </c>
      <c r="Q285" s="46">
        <f t="shared" si="27"/>
        <v>0</v>
      </c>
    </row>
    <row r="286" spans="1:17" x14ac:dyDescent="0.25">
      <c r="A286" t="str">
        <f t="shared" si="29"/>
        <v>PRODUCAO DE SUCOS DE FRUTAS E DE LEGUMES</v>
      </c>
      <c r="B286" t="s">
        <v>1105</v>
      </c>
      <c r="C286">
        <v>0</v>
      </c>
      <c r="D286">
        <v>0</v>
      </c>
      <c r="E286">
        <v>0</v>
      </c>
      <c r="F286">
        <v>0</v>
      </c>
      <c r="G286">
        <v>0</v>
      </c>
      <c r="H286" s="46">
        <f t="shared" si="28"/>
        <v>0</v>
      </c>
      <c r="J286" t="str">
        <f t="shared" si="24"/>
        <v>FIACAO DE FIBRAS ARTIFICIAIS OU SINTETICAS</v>
      </c>
      <c r="K286" t="s">
        <v>1149</v>
      </c>
      <c r="L286">
        <v>0</v>
      </c>
      <c r="M286" s="46">
        <f t="shared" si="25"/>
        <v>0</v>
      </c>
      <c r="N286" t="str">
        <f t="shared" si="26"/>
        <v xml:space="preserve">FABRICACAO DE PRODUTOS DE PAPEL, CARTOLINA, PAPEL-CARTAO E PAPELAO ONDULADO PARA USO COMERCIAL E DE </v>
      </c>
      <c r="O286" t="s">
        <v>1157</v>
      </c>
      <c r="P286">
        <v>0</v>
      </c>
      <c r="Q286" s="46">
        <f t="shared" si="27"/>
        <v>0</v>
      </c>
    </row>
    <row r="287" spans="1:17" x14ac:dyDescent="0.25">
      <c r="A287" t="str">
        <f t="shared" si="29"/>
        <v>FABRICACAO DE ARTEFATOS DE COURO NAO ESPECIFICADOS ANTERIORMENTE</v>
      </c>
      <c r="B287" t="s">
        <v>1106</v>
      </c>
      <c r="C287">
        <v>0</v>
      </c>
      <c r="D287">
        <v>0</v>
      </c>
      <c r="E287">
        <v>0</v>
      </c>
      <c r="F287">
        <v>0</v>
      </c>
      <c r="G287">
        <v>0</v>
      </c>
      <c r="H287" s="46">
        <f t="shared" si="28"/>
        <v>0</v>
      </c>
      <c r="J287" t="str">
        <f t="shared" si="24"/>
        <v>FABRICACAO DE LINHAS E FIOS PARA COSTURAR E BORDAR</v>
      </c>
      <c r="K287" t="s">
        <v>1150</v>
      </c>
      <c r="L287">
        <v>0</v>
      </c>
      <c r="M287" s="46">
        <f t="shared" si="25"/>
        <v>0</v>
      </c>
      <c r="N287" t="str">
        <f t="shared" si="26"/>
        <v>FABRICACAO DE PRODUTOS DE PAPEL PARA USOS DOMESTICO E HIGIENICO-SANITARIO</v>
      </c>
      <c r="O287" t="s">
        <v>1158</v>
      </c>
      <c r="P287">
        <v>0</v>
      </c>
      <c r="Q287" s="46">
        <f t="shared" si="27"/>
        <v>0</v>
      </c>
    </row>
    <row r="288" spans="1:17" x14ac:dyDescent="0.25">
      <c r="A288" t="str">
        <f t="shared" si="29"/>
        <v>PRODUCAO DE OLEOS VEGETAIS EM BRUTO</v>
      </c>
      <c r="B288" t="s">
        <v>1107</v>
      </c>
      <c r="C288">
        <v>0</v>
      </c>
      <c r="D288">
        <v>0</v>
      </c>
      <c r="E288">
        <v>0</v>
      </c>
      <c r="F288">
        <v>0</v>
      </c>
      <c r="G288">
        <v>0</v>
      </c>
      <c r="H288" s="46">
        <f t="shared" si="28"/>
        <v>0</v>
      </c>
      <c r="J288" t="str">
        <f t="shared" si="24"/>
        <v>TECELAGEM DE ALGODAO</v>
      </c>
      <c r="K288" t="s">
        <v>1151</v>
      </c>
      <c r="L288">
        <v>0</v>
      </c>
      <c r="M288" s="46">
        <f t="shared" si="25"/>
        <v>0</v>
      </c>
      <c r="N288" t="str">
        <f t="shared" si="26"/>
        <v>FABRICACAO DE OUTROS ARTEFATOS TEXTEIS, INCLUINDO TECELAGEM</v>
      </c>
      <c r="O288" t="s">
        <v>1159</v>
      </c>
      <c r="P288">
        <v>0</v>
      </c>
      <c r="Q288" s="46">
        <f t="shared" si="27"/>
        <v>0</v>
      </c>
    </row>
    <row r="289" spans="1:17" x14ac:dyDescent="0.25">
      <c r="A289" t="str">
        <f t="shared" si="29"/>
        <v>REFINO DE OLEOS VEGETAIS</v>
      </c>
      <c r="B289" t="s">
        <v>1108</v>
      </c>
      <c r="C289">
        <v>0</v>
      </c>
      <c r="D289">
        <v>0</v>
      </c>
      <c r="E289">
        <v>0</v>
      </c>
      <c r="F289">
        <v>0</v>
      </c>
      <c r="G289">
        <v>0</v>
      </c>
      <c r="H289" s="46">
        <f t="shared" si="28"/>
        <v>0</v>
      </c>
      <c r="J289" t="str">
        <f t="shared" si="24"/>
        <v>FABRICACAO DE EMBALAGENS DE CARTOLINA E PAPEL-CARTAO</v>
      </c>
      <c r="K289" t="s">
        <v>1152</v>
      </c>
      <c r="L289">
        <v>0</v>
      </c>
      <c r="M289" s="46">
        <f t="shared" si="25"/>
        <v>0</v>
      </c>
      <c r="N289" t="str">
        <f t="shared" si="26"/>
        <v xml:space="preserve">FABRICACAO DE PRODUTOS DE PASTAS CELULOSICAS, PAPEL, CARTOLINA, PAPEL-CARTAO E PAPELAO ONDULADO NAO </v>
      </c>
      <c r="O289" t="s">
        <v>1160</v>
      </c>
      <c r="P289">
        <v>0</v>
      </c>
      <c r="Q289" s="46">
        <f t="shared" si="27"/>
        <v>0</v>
      </c>
    </row>
    <row r="290" spans="1:17" x14ac:dyDescent="0.25">
      <c r="A290" t="str">
        <f t="shared" si="29"/>
        <v>PREPARACAO DE MARGARINA E DE OUTRAS GORDURAS VEGETAIS E DE OLEOS DE ORIGEM ANIMAL NAO COMESTIVEIS</v>
      </c>
      <c r="B290" t="s">
        <v>1109</v>
      </c>
      <c r="C290">
        <v>0</v>
      </c>
      <c r="D290">
        <v>0</v>
      </c>
      <c r="E290">
        <v>0</v>
      </c>
      <c r="F290">
        <v>0</v>
      </c>
      <c r="G290">
        <v>0</v>
      </c>
      <c r="H290" s="46">
        <f t="shared" si="28"/>
        <v>0</v>
      </c>
      <c r="J290" t="str">
        <f t="shared" si="24"/>
        <v>TECELAGEM DE FIOS DE FIBRAS TEXTEIS NATURAIS, EXCETO ALGODAO</v>
      </c>
      <c r="K290" t="s">
        <v>1153</v>
      </c>
      <c r="L290">
        <v>0</v>
      </c>
      <c r="M290" s="46">
        <f t="shared" si="25"/>
        <v>0</v>
      </c>
      <c r="N290" t="str">
        <f t="shared" si="26"/>
        <v>ACABAMENTOS EM FIOS, TECIDOS E ARTIGOS TEXTEIS, POR TERCEIROS</v>
      </c>
      <c r="O290" t="s">
        <v>1161</v>
      </c>
      <c r="P290">
        <v>0</v>
      </c>
      <c r="Q290" s="46">
        <f t="shared" si="27"/>
        <v>0</v>
      </c>
    </row>
    <row r="291" spans="1:17" x14ac:dyDescent="0.25">
      <c r="A291" t="str">
        <f t="shared" si="29"/>
        <v>FABRICACAO DE CALCADOS DE MATERIAL SINTETICO</v>
      </c>
      <c r="B291" t="s">
        <v>1110</v>
      </c>
      <c r="C291">
        <v>0</v>
      </c>
      <c r="D291">
        <v>0</v>
      </c>
      <c r="E291">
        <v>0</v>
      </c>
      <c r="F291">
        <v>0</v>
      </c>
      <c r="G291">
        <v>0</v>
      </c>
      <c r="H291" s="46">
        <f t="shared" si="28"/>
        <v>0</v>
      </c>
      <c r="J291" t="str">
        <f t="shared" si="24"/>
        <v>TECELAGEM DE FIOS E FILAMENTOS CONTINUOS ARTIFICIAIS OU SINTETICOS</v>
      </c>
      <c r="K291" t="s">
        <v>1154</v>
      </c>
      <c r="L291">
        <v>0</v>
      </c>
      <c r="M291" s="46">
        <f t="shared" si="25"/>
        <v>0</v>
      </c>
      <c r="N291" t="str">
        <f t="shared" si="26"/>
        <v>FABRICACAO DE ARTEFATOS TEXTEIS A PARTIR DE TECIDOS EXCETO VESTUARIO</v>
      </c>
      <c r="O291" t="s">
        <v>1162</v>
      </c>
      <c r="P291">
        <v>0</v>
      </c>
      <c r="Q291" s="46">
        <f t="shared" si="27"/>
        <v>0</v>
      </c>
    </row>
    <row r="292" spans="1:17" x14ac:dyDescent="0.25">
      <c r="A292" t="str">
        <f t="shared" si="29"/>
        <v>FABRICACAO DE CALCADOS DE MATERIAIS NAO ESPECIFICADOS ANTERIORMENTE</v>
      </c>
      <c r="B292" t="s">
        <v>1111</v>
      </c>
      <c r="C292">
        <v>0</v>
      </c>
      <c r="D292">
        <v>0</v>
      </c>
      <c r="E292">
        <v>0</v>
      </c>
      <c r="F292">
        <v>0</v>
      </c>
      <c r="G292">
        <v>0</v>
      </c>
      <c r="H292" s="46">
        <f t="shared" si="28"/>
        <v>0</v>
      </c>
      <c r="J292" t="str">
        <f t="shared" si="24"/>
        <v>FABRICACAO DE ARTIGOS DE TECIDO DE USO DOMESTICO, INCLUINDO TECELAGEM</v>
      </c>
      <c r="K292" t="s">
        <v>1156</v>
      </c>
      <c r="L292">
        <v>0</v>
      </c>
      <c r="M292" s="46">
        <f t="shared" si="25"/>
        <v>0</v>
      </c>
      <c r="N292" t="str">
        <f t="shared" si="26"/>
        <v>FABRICACAO DE ARTEFATOS DE TAPECARIA</v>
      </c>
      <c r="O292" t="s">
        <v>1163</v>
      </c>
      <c r="P292">
        <v>0</v>
      </c>
      <c r="Q292" s="46">
        <f t="shared" si="27"/>
        <v>0</v>
      </c>
    </row>
    <row r="293" spans="1:17" x14ac:dyDescent="0.25">
      <c r="A293" t="str">
        <f t="shared" si="29"/>
        <v>FABRICACAO DE PARTES PARA CALCADOS, DE QUALQUER MATERIAL</v>
      </c>
      <c r="B293" t="s">
        <v>1112</v>
      </c>
      <c r="C293">
        <v>0</v>
      </c>
      <c r="D293">
        <v>0</v>
      </c>
      <c r="E293">
        <v>0</v>
      </c>
      <c r="F293">
        <v>0</v>
      </c>
      <c r="G293">
        <v>0</v>
      </c>
      <c r="H293" s="46">
        <f t="shared" si="28"/>
        <v>0</v>
      </c>
      <c r="J293" t="str">
        <f t="shared" si="24"/>
        <v xml:space="preserve">FABRICACAO DE PRODUTOS DE PAPEL, CARTOLINA, PAPEL-CARTAO E PAPELAO ONDULADO PARA USO COMERCIAL E DE </v>
      </c>
      <c r="K293" t="s">
        <v>1157</v>
      </c>
      <c r="L293">
        <v>0</v>
      </c>
      <c r="M293" s="46">
        <f t="shared" si="25"/>
        <v>0</v>
      </c>
      <c r="N293" t="str">
        <f t="shared" si="26"/>
        <v>FABRICACAO DE ARTEFATOS DE CORDOARIA</v>
      </c>
      <c r="O293" t="s">
        <v>1164</v>
      </c>
      <c r="P293">
        <v>0</v>
      </c>
      <c r="Q293" s="46">
        <f t="shared" si="27"/>
        <v>0</v>
      </c>
    </row>
    <row r="294" spans="1:17" x14ac:dyDescent="0.25">
      <c r="A294" t="str">
        <f t="shared" si="29"/>
        <v>PREPARACAO DO LEITE</v>
      </c>
      <c r="B294" t="s">
        <v>1113</v>
      </c>
      <c r="C294">
        <v>0</v>
      </c>
      <c r="D294">
        <v>0</v>
      </c>
      <c r="E294">
        <v>0</v>
      </c>
      <c r="F294">
        <v>0</v>
      </c>
      <c r="G294">
        <v>0</v>
      </c>
      <c r="H294" s="46">
        <f t="shared" si="28"/>
        <v>0</v>
      </c>
      <c r="J294" t="str">
        <f t="shared" si="24"/>
        <v>FABRICACAO DE PRODUTOS DE PAPEL PARA USOS DOMESTICO E HIGIENICO-SANITARIO</v>
      </c>
      <c r="K294" t="s">
        <v>1158</v>
      </c>
      <c r="L294">
        <v>0</v>
      </c>
      <c r="M294" s="46">
        <f t="shared" si="25"/>
        <v>0</v>
      </c>
      <c r="N294" t="str">
        <f t="shared" si="26"/>
        <v>FABRICACAO DE TECIDOS ESPECIAIS - INCLUSIVE ARTEFATOS</v>
      </c>
      <c r="O294" t="s">
        <v>1165</v>
      </c>
      <c r="P294">
        <v>0</v>
      </c>
      <c r="Q294" s="46">
        <f t="shared" si="27"/>
        <v>0</v>
      </c>
    </row>
    <row r="295" spans="1:17" x14ac:dyDescent="0.25">
      <c r="A295" t="str">
        <f t="shared" si="29"/>
        <v>FABRICACAO DE PRODUTOS DO LATICINIO</v>
      </c>
      <c r="B295" t="s">
        <v>1114</v>
      </c>
      <c r="C295">
        <v>0</v>
      </c>
      <c r="D295">
        <v>0</v>
      </c>
      <c r="E295">
        <v>0</v>
      </c>
      <c r="F295">
        <v>0</v>
      </c>
      <c r="G295">
        <v>0</v>
      </c>
      <c r="H295" s="46">
        <f t="shared" si="28"/>
        <v>0</v>
      </c>
      <c r="J295" t="str">
        <f t="shared" si="24"/>
        <v>FABRICACAO DE OUTROS ARTEFATOS TEXTEIS, INCLUINDO TECELAGEM</v>
      </c>
      <c r="K295" t="s">
        <v>1159</v>
      </c>
      <c r="L295">
        <v>0</v>
      </c>
      <c r="M295" s="46">
        <f t="shared" si="25"/>
        <v>0</v>
      </c>
      <c r="N295" t="str">
        <f t="shared" si="26"/>
        <v>FABRICACAO DE OUTROS ARTIGOS TEXTEIS - EXCETO VESTUARIO</v>
      </c>
      <c r="O295" t="s">
        <v>1166</v>
      </c>
      <c r="P295">
        <v>0</v>
      </c>
      <c r="Q295" s="46">
        <f t="shared" si="27"/>
        <v>0</v>
      </c>
    </row>
    <row r="296" spans="1:17" x14ac:dyDescent="0.25">
      <c r="A296" t="str">
        <f t="shared" si="29"/>
        <v>FABRICACAO DE SORVETES</v>
      </c>
      <c r="B296" t="s">
        <v>1115</v>
      </c>
      <c r="C296">
        <v>0</v>
      </c>
      <c r="D296">
        <v>0</v>
      </c>
      <c r="E296">
        <v>0</v>
      </c>
      <c r="F296">
        <v>0</v>
      </c>
      <c r="G296">
        <v>0</v>
      </c>
      <c r="H296" s="46">
        <f t="shared" si="28"/>
        <v>0</v>
      </c>
      <c r="J296" t="str">
        <f t="shared" si="24"/>
        <v xml:space="preserve">FABRICACAO DE PRODUTOS DE PASTAS CELULOSICAS, PAPEL, CARTOLINA, PAPEL-CARTAO E PAPELAO ONDULADO NAO </v>
      </c>
      <c r="K296" t="s">
        <v>1160</v>
      </c>
      <c r="L296">
        <v>0</v>
      </c>
      <c r="M296" s="46">
        <f t="shared" si="25"/>
        <v>0</v>
      </c>
      <c r="N296" t="str">
        <f t="shared" si="26"/>
        <v>FABRICACAO DE TECIDOS DE MALHA</v>
      </c>
      <c r="O296" t="s">
        <v>1167</v>
      </c>
      <c r="P296">
        <v>0</v>
      </c>
      <c r="Q296" s="46">
        <f t="shared" si="27"/>
        <v>0</v>
      </c>
    </row>
    <row r="297" spans="1:17" x14ac:dyDescent="0.25">
      <c r="A297" t="str">
        <f t="shared" si="29"/>
        <v>BENEFICIAMENTO DE ARROZ E FABRICACAO DE PRODUTOS DO ARROZ</v>
      </c>
      <c r="B297" t="s">
        <v>1116</v>
      </c>
      <c r="C297">
        <v>0</v>
      </c>
      <c r="D297">
        <v>0</v>
      </c>
      <c r="E297">
        <v>0</v>
      </c>
      <c r="F297">
        <v>0</v>
      </c>
      <c r="G297">
        <v>0</v>
      </c>
      <c r="H297" s="46">
        <f t="shared" si="28"/>
        <v>0</v>
      </c>
      <c r="J297" t="str">
        <f t="shared" si="24"/>
        <v>ACABAMENTOS EM FIOS, TECIDOS E ARTIGOS TEXTEIS, POR TERCEIROS</v>
      </c>
      <c r="K297" t="s">
        <v>1161</v>
      </c>
      <c r="L297">
        <v>0</v>
      </c>
      <c r="M297" s="46">
        <f t="shared" si="25"/>
        <v>0</v>
      </c>
      <c r="N297" t="str">
        <f t="shared" si="26"/>
        <v>FABRICACAO DE MEIAS</v>
      </c>
      <c r="O297" t="s">
        <v>1168</v>
      </c>
      <c r="P297">
        <v>0</v>
      </c>
      <c r="Q297" s="46">
        <f t="shared" si="27"/>
        <v>0</v>
      </c>
    </row>
    <row r="298" spans="1:17" x14ac:dyDescent="0.25">
      <c r="A298" t="str">
        <f t="shared" si="29"/>
        <v>FABRICACAO DE FARINHA DE MANDIOCA E DERIVADOS</v>
      </c>
      <c r="B298" t="s">
        <v>1118</v>
      </c>
      <c r="C298">
        <v>0</v>
      </c>
      <c r="D298">
        <v>0</v>
      </c>
      <c r="E298">
        <v>0</v>
      </c>
      <c r="F298">
        <v>0</v>
      </c>
      <c r="G298">
        <v>0</v>
      </c>
      <c r="H298" s="46">
        <f t="shared" si="28"/>
        <v>0</v>
      </c>
      <c r="J298" t="str">
        <f t="shared" ref="J298:J361" si="30">MID(K298,12,100)</f>
        <v>FABRICACAO DE ARTEFATOS TEXTEIS A PARTIR DE TECIDOS EXCETO VESTUARIO</v>
      </c>
      <c r="K298" t="s">
        <v>1162</v>
      </c>
      <c r="L298">
        <v>0</v>
      </c>
      <c r="M298" s="46">
        <f t="shared" ref="M298:M361" si="31">L298*100/L$1126</f>
        <v>0</v>
      </c>
      <c r="N298" t="str">
        <f t="shared" ref="N298:N361" si="32">MID(O298,12,100)</f>
        <v>FABRICACAO DE OUTROS ARTIGOS DO VESTUARIO PRODUZIDOS EM MALHARIAS (TRICOTAGENS)</v>
      </c>
      <c r="O298" t="s">
        <v>1169</v>
      </c>
      <c r="P298">
        <v>0</v>
      </c>
      <c r="Q298" s="46">
        <f t="shared" ref="Q298:Q361" si="33">P298*100/P$1126</f>
        <v>0</v>
      </c>
    </row>
    <row r="299" spans="1:17" x14ac:dyDescent="0.25">
      <c r="A299" t="str">
        <f t="shared" si="29"/>
        <v>FABRICACAO DE FARINHA DE MILHO E DERIVADOS</v>
      </c>
      <c r="B299" t="s">
        <v>1119</v>
      </c>
      <c r="C299">
        <v>0</v>
      </c>
      <c r="D299">
        <v>0</v>
      </c>
      <c r="E299">
        <v>0</v>
      </c>
      <c r="F299">
        <v>0</v>
      </c>
      <c r="G299">
        <v>0</v>
      </c>
      <c r="H299" s="46">
        <f t="shared" ref="H299:H362" si="34">G299*100/G$1126</f>
        <v>0</v>
      </c>
      <c r="J299" t="str">
        <f t="shared" si="30"/>
        <v>FABRICACAO DE ARTEFATOS DE TAPECARIA</v>
      </c>
      <c r="K299" t="s">
        <v>1163</v>
      </c>
      <c r="L299">
        <v>0</v>
      </c>
      <c r="M299" s="46">
        <f t="shared" si="31"/>
        <v>0</v>
      </c>
      <c r="N299" t="str">
        <f t="shared" si="32"/>
        <v>CONFECCAO DE ROUPAS INTIMAS, BLUSAS, CAMISAS E SEMELHANTES</v>
      </c>
      <c r="O299" t="s">
        <v>1170</v>
      </c>
      <c r="P299">
        <v>0</v>
      </c>
      <c r="Q299" s="46">
        <f t="shared" si="33"/>
        <v>0</v>
      </c>
    </row>
    <row r="300" spans="1:17" x14ac:dyDescent="0.25">
      <c r="A300" t="str">
        <f t="shared" ref="A300:A363" si="35">MID(B300,12,100)</f>
        <v>FABRICACAO DE AMIDOS E FECULAS DE VEGETAIS E FABRICACAO DE OLEOS DE MILHO</v>
      </c>
      <c r="B300" t="s">
        <v>1120</v>
      </c>
      <c r="C300">
        <v>0</v>
      </c>
      <c r="D300">
        <v>0</v>
      </c>
      <c r="E300">
        <v>0</v>
      </c>
      <c r="F300">
        <v>0</v>
      </c>
      <c r="G300">
        <v>0</v>
      </c>
      <c r="H300" s="46">
        <f t="shared" si="34"/>
        <v>0</v>
      </c>
      <c r="J300" t="str">
        <f t="shared" si="30"/>
        <v>FABRICACAO DE ARTEFATOS DE CORDOARIA</v>
      </c>
      <c r="K300" t="s">
        <v>1164</v>
      </c>
      <c r="L300">
        <v>0</v>
      </c>
      <c r="M300" s="46">
        <f t="shared" si="31"/>
        <v>0</v>
      </c>
      <c r="N300" t="str">
        <f t="shared" si="32"/>
        <v>IMPRESSAO DE JORNAIS, LIVROS, REVISTAS E OUTRAS PUBLICACOES PERIODICAS</v>
      </c>
      <c r="O300" t="s">
        <v>1171</v>
      </c>
      <c r="P300">
        <v>0</v>
      </c>
      <c r="Q300" s="46">
        <f t="shared" si="33"/>
        <v>0</v>
      </c>
    </row>
    <row r="301" spans="1:17" x14ac:dyDescent="0.25">
      <c r="A301" t="str">
        <f t="shared" si="35"/>
        <v>FABRICACAO DE RACOES BALANCEADAS PARA ANIMAIS</v>
      </c>
      <c r="B301" t="s">
        <v>1121</v>
      </c>
      <c r="C301">
        <v>0</v>
      </c>
      <c r="D301">
        <v>0</v>
      </c>
      <c r="E301">
        <v>0</v>
      </c>
      <c r="F301">
        <v>0</v>
      </c>
      <c r="G301">
        <v>0</v>
      </c>
      <c r="H301" s="46">
        <f t="shared" si="34"/>
        <v>0</v>
      </c>
      <c r="J301" t="str">
        <f t="shared" si="30"/>
        <v>FABRICACAO DE TECIDOS ESPECIAIS - INCLUSIVE ARTEFATOS</v>
      </c>
      <c r="K301" t="s">
        <v>1165</v>
      </c>
      <c r="L301">
        <v>0</v>
      </c>
      <c r="M301" s="46">
        <f t="shared" si="31"/>
        <v>0</v>
      </c>
      <c r="N301" t="str">
        <f t="shared" si="32"/>
        <v>CONFECCAO DE PECAS DO VESTUARIO - EXCETO ROUPAS INTIMAS, BLUSAS, CAMISAS  E SEMELHANTES</v>
      </c>
      <c r="O301" t="s">
        <v>1172</v>
      </c>
      <c r="P301">
        <v>0</v>
      </c>
      <c r="Q301" s="46">
        <f t="shared" si="33"/>
        <v>0</v>
      </c>
    </row>
    <row r="302" spans="1:17" x14ac:dyDescent="0.25">
      <c r="A302" t="str">
        <f t="shared" si="35"/>
        <v>BENEFICIAMENTO, MOAGEM  E PREPARACAO DE OUTROS PRODUTOS DE ORIGEM VEGETAL</v>
      </c>
      <c r="B302" t="s">
        <v>1122</v>
      </c>
      <c r="C302">
        <v>0</v>
      </c>
      <c r="D302">
        <v>0</v>
      </c>
      <c r="E302">
        <v>0</v>
      </c>
      <c r="F302">
        <v>0</v>
      </c>
      <c r="G302">
        <v>0</v>
      </c>
      <c r="H302" s="46">
        <f t="shared" si="34"/>
        <v>0</v>
      </c>
      <c r="J302" t="str">
        <f t="shared" si="30"/>
        <v>FABRICACAO DE OUTROS ARTIGOS TEXTEIS - EXCETO VESTUARIO</v>
      </c>
      <c r="K302" t="s">
        <v>1166</v>
      </c>
      <c r="L302">
        <v>0</v>
      </c>
      <c r="M302" s="46">
        <f t="shared" si="31"/>
        <v>0</v>
      </c>
      <c r="N302" t="str">
        <f t="shared" si="32"/>
        <v>IMPRESSAO DE MATERIAL DE SEGURANCA</v>
      </c>
      <c r="O302" t="s">
        <v>1173</v>
      </c>
      <c r="P302">
        <v>0</v>
      </c>
      <c r="Q302" s="46">
        <f t="shared" si="33"/>
        <v>0</v>
      </c>
    </row>
    <row r="303" spans="1:17" x14ac:dyDescent="0.25">
      <c r="A303" t="str">
        <f t="shared" si="35"/>
        <v>REFINO E MOAGEM DE ACUCAR</v>
      </c>
      <c r="B303" t="s">
        <v>1124</v>
      </c>
      <c r="C303">
        <v>0</v>
      </c>
      <c r="D303">
        <v>0</v>
      </c>
      <c r="E303">
        <v>0</v>
      </c>
      <c r="F303">
        <v>0</v>
      </c>
      <c r="G303">
        <v>0</v>
      </c>
      <c r="H303" s="46">
        <f t="shared" si="34"/>
        <v>0</v>
      </c>
      <c r="J303" t="str">
        <f t="shared" si="30"/>
        <v>FABRICACAO DE TECIDOS DE MALHA</v>
      </c>
      <c r="K303" t="s">
        <v>1167</v>
      </c>
      <c r="L303">
        <v>0</v>
      </c>
      <c r="M303" s="46">
        <f t="shared" si="31"/>
        <v>0</v>
      </c>
      <c r="N303" t="str">
        <f t="shared" si="32"/>
        <v>IMPRESSAO DE MATERIAIS PARA OUTROS USOS</v>
      </c>
      <c r="O303" t="s">
        <v>1174</v>
      </c>
      <c r="P303">
        <v>0</v>
      </c>
      <c r="Q303" s="46">
        <f t="shared" si="33"/>
        <v>0</v>
      </c>
    </row>
    <row r="304" spans="1:17" x14ac:dyDescent="0.25">
      <c r="A304" t="str">
        <f t="shared" si="35"/>
        <v>TORREFACAO E MOAGEM DE CAFE</v>
      </c>
      <c r="B304" t="s">
        <v>1125</v>
      </c>
      <c r="C304">
        <v>0</v>
      </c>
      <c r="D304">
        <v>0</v>
      </c>
      <c r="E304">
        <v>0</v>
      </c>
      <c r="F304">
        <v>0</v>
      </c>
      <c r="G304">
        <v>0</v>
      </c>
      <c r="H304" s="46">
        <f t="shared" si="34"/>
        <v>0</v>
      </c>
      <c r="J304" t="str">
        <f t="shared" si="30"/>
        <v>FABRICACAO DE MEIAS</v>
      </c>
      <c r="K304" t="s">
        <v>1168</v>
      </c>
      <c r="L304">
        <v>0</v>
      </c>
      <c r="M304" s="46">
        <f t="shared" si="31"/>
        <v>0</v>
      </c>
      <c r="N304" t="str">
        <f t="shared" si="32"/>
        <v>CONFECCAO DE ROUPAS PROFISSIONAIS</v>
      </c>
      <c r="O304" t="s">
        <v>1175</v>
      </c>
      <c r="P304">
        <v>0</v>
      </c>
      <c r="Q304" s="46">
        <f t="shared" si="33"/>
        <v>0</v>
      </c>
    </row>
    <row r="305" spans="1:17" x14ac:dyDescent="0.25">
      <c r="A305" t="str">
        <f t="shared" si="35"/>
        <v>FABRICACAO DE CAFE SOLUVEL</v>
      </c>
      <c r="B305" t="s">
        <v>1126</v>
      </c>
      <c r="C305">
        <v>0</v>
      </c>
      <c r="D305">
        <v>0</v>
      </c>
      <c r="E305">
        <v>0</v>
      </c>
      <c r="F305">
        <v>0</v>
      </c>
      <c r="G305">
        <v>0</v>
      </c>
      <c r="H305" s="46">
        <f t="shared" si="34"/>
        <v>0</v>
      </c>
      <c r="J305" t="str">
        <f t="shared" si="30"/>
        <v>FABRICACAO DE OUTROS ARTIGOS DO VESTUARIO PRODUZIDOS EM MALHARIAS (TRICOTAGENS)</v>
      </c>
      <c r="K305" t="s">
        <v>1169</v>
      </c>
      <c r="L305">
        <v>0</v>
      </c>
      <c r="M305" s="46">
        <f t="shared" si="31"/>
        <v>0</v>
      </c>
      <c r="N305" t="str">
        <f t="shared" si="32"/>
        <v>FABRICACAO DE ACESSORIOS DO VESTUARIO</v>
      </c>
      <c r="O305" t="s">
        <v>1176</v>
      </c>
      <c r="P305">
        <v>0</v>
      </c>
      <c r="Q305" s="46">
        <f t="shared" si="33"/>
        <v>0</v>
      </c>
    </row>
    <row r="306" spans="1:17" x14ac:dyDescent="0.25">
      <c r="A306" t="str">
        <f t="shared" si="35"/>
        <v>FABRICACAO DE PRODUTOS DE PADARIA, CONFEITARIA E PASTELARIA</v>
      </c>
      <c r="B306" t="s">
        <v>1127</v>
      </c>
      <c r="C306">
        <v>0</v>
      </c>
      <c r="D306">
        <v>0</v>
      </c>
      <c r="E306">
        <v>0</v>
      </c>
      <c r="F306">
        <v>0</v>
      </c>
      <c r="G306">
        <v>0</v>
      </c>
      <c r="H306" s="46">
        <f t="shared" si="34"/>
        <v>0</v>
      </c>
      <c r="J306" t="str">
        <f t="shared" si="30"/>
        <v>CONFECCAO DE ROUPAS INTIMAS, BLUSAS, CAMISAS E SEMELHANTES</v>
      </c>
      <c r="K306" t="s">
        <v>1170</v>
      </c>
      <c r="L306">
        <v>0</v>
      </c>
      <c r="M306" s="46">
        <f t="shared" si="31"/>
        <v>0</v>
      </c>
      <c r="N306" t="str">
        <f t="shared" si="32"/>
        <v>SERVICOS DE PRE-IMPRESSAO</v>
      </c>
      <c r="O306" t="s">
        <v>1177</v>
      </c>
      <c r="P306">
        <v>0</v>
      </c>
      <c r="Q306" s="46">
        <f t="shared" si="33"/>
        <v>0</v>
      </c>
    </row>
    <row r="307" spans="1:17" x14ac:dyDescent="0.25">
      <c r="A307" t="str">
        <f t="shared" si="35"/>
        <v>FABRICACAO DE BISCOITOS E BOLACHAS</v>
      </c>
      <c r="B307" t="s">
        <v>1128</v>
      </c>
      <c r="C307">
        <v>0</v>
      </c>
      <c r="D307">
        <v>0</v>
      </c>
      <c r="E307">
        <v>0</v>
      </c>
      <c r="F307">
        <v>0</v>
      </c>
      <c r="G307">
        <v>0</v>
      </c>
      <c r="H307" s="46">
        <f t="shared" si="34"/>
        <v>0</v>
      </c>
      <c r="J307" t="str">
        <f t="shared" si="30"/>
        <v>IMPRESSAO DE JORNAIS, LIVROS, REVISTAS E OUTRAS PUBLICACOES PERIODICAS</v>
      </c>
      <c r="K307" t="s">
        <v>1171</v>
      </c>
      <c r="L307">
        <v>0</v>
      </c>
      <c r="M307" s="46">
        <f t="shared" si="31"/>
        <v>0</v>
      </c>
      <c r="N307" t="str">
        <f t="shared" si="32"/>
        <v>FABRICACAO DE ACESSORIOS PARA SEGURANCA INDUSTRIAL E PESSOAL</v>
      </c>
      <c r="O307" t="s">
        <v>1178</v>
      </c>
      <c r="P307">
        <v>0</v>
      </c>
      <c r="Q307" s="46">
        <f t="shared" si="33"/>
        <v>0</v>
      </c>
    </row>
    <row r="308" spans="1:17" x14ac:dyDescent="0.25">
      <c r="A308" t="str">
        <f t="shared" si="35"/>
        <v>PRODUCAO DE DERIVADOS DO CACAU E ELABORACAO DE CHOCOLATES, BALAS, GOMAS DE MASCAR</v>
      </c>
      <c r="B308" t="s">
        <v>1129</v>
      </c>
      <c r="C308">
        <v>0</v>
      </c>
      <c r="D308">
        <v>0</v>
      </c>
      <c r="E308">
        <v>0</v>
      </c>
      <c r="F308">
        <v>0</v>
      </c>
      <c r="G308">
        <v>0</v>
      </c>
      <c r="H308" s="46">
        <f t="shared" si="34"/>
        <v>0</v>
      </c>
      <c r="J308" t="str">
        <f t="shared" si="30"/>
        <v>CONFECCAO DE PECAS DO VESTUARIO - EXCETO ROUPAS INTIMAS, BLUSAS, CAMISAS  E SEMELHANTES</v>
      </c>
      <c r="K308" t="s">
        <v>1172</v>
      </c>
      <c r="L308">
        <v>0</v>
      </c>
      <c r="M308" s="46">
        <f t="shared" si="31"/>
        <v>0</v>
      </c>
      <c r="N308" t="str">
        <f t="shared" si="32"/>
        <v>SERVICOS DE ACABAMENTOS GRAFICOS</v>
      </c>
      <c r="O308" t="s">
        <v>1179</v>
      </c>
      <c r="P308">
        <v>0</v>
      </c>
      <c r="Q308" s="46">
        <f t="shared" si="33"/>
        <v>0</v>
      </c>
    </row>
    <row r="309" spans="1:17" x14ac:dyDescent="0.25">
      <c r="A309" t="str">
        <f t="shared" si="35"/>
        <v>FABRICACAO DE MASSAS ALIMENTICIAS</v>
      </c>
      <c r="B309" t="s">
        <v>1130</v>
      </c>
      <c r="C309">
        <v>0</v>
      </c>
      <c r="D309">
        <v>0</v>
      </c>
      <c r="E309">
        <v>0</v>
      </c>
      <c r="F309">
        <v>0</v>
      </c>
      <c r="G309">
        <v>0</v>
      </c>
      <c r="H309" s="46">
        <f t="shared" si="34"/>
        <v>0</v>
      </c>
      <c r="J309" t="str">
        <f t="shared" si="30"/>
        <v>IMPRESSAO DE MATERIAL DE SEGURANCA</v>
      </c>
      <c r="K309" t="s">
        <v>1173</v>
      </c>
      <c r="L309">
        <v>0</v>
      </c>
      <c r="M309" s="46">
        <f t="shared" si="31"/>
        <v>0</v>
      </c>
      <c r="N309" t="str">
        <f t="shared" si="32"/>
        <v>REPRODUCAO DE MATERIAIS GRAVADOS EM QUALQUER SUPORTE</v>
      </c>
      <c r="O309" t="s">
        <v>1180</v>
      </c>
      <c r="P309">
        <v>0</v>
      </c>
      <c r="Q309" s="46">
        <f t="shared" si="33"/>
        <v>0</v>
      </c>
    </row>
    <row r="310" spans="1:17" x14ac:dyDescent="0.25">
      <c r="A310" t="str">
        <f t="shared" si="35"/>
        <v>PREPARACAO DE ESPECIARIAS, MOLHOS, TEMPEROS E CONDIMENTOS</v>
      </c>
      <c r="B310" t="s">
        <v>1131</v>
      </c>
      <c r="C310">
        <v>0</v>
      </c>
      <c r="D310">
        <v>0</v>
      </c>
      <c r="E310">
        <v>0</v>
      </c>
      <c r="F310">
        <v>0</v>
      </c>
      <c r="G310">
        <v>0</v>
      </c>
      <c r="H310" s="46">
        <f t="shared" si="34"/>
        <v>0</v>
      </c>
      <c r="J310" t="str">
        <f t="shared" si="30"/>
        <v>IMPRESSAO DE MATERIAIS PARA OUTROS USOS</v>
      </c>
      <c r="K310" t="s">
        <v>1174</v>
      </c>
      <c r="L310">
        <v>0</v>
      </c>
      <c r="M310" s="46">
        <f t="shared" si="31"/>
        <v>0</v>
      </c>
      <c r="N310" t="str">
        <f t="shared" si="32"/>
        <v>CURTIMENTO E OUTRAS PREPARACOES DE COURO</v>
      </c>
      <c r="O310" t="s">
        <v>1181</v>
      </c>
      <c r="P310">
        <v>0</v>
      </c>
      <c r="Q310" s="46">
        <f t="shared" si="33"/>
        <v>0</v>
      </c>
    </row>
    <row r="311" spans="1:17" x14ac:dyDescent="0.25">
      <c r="A311" t="str">
        <f t="shared" si="35"/>
        <v>PREPARACAO DE PRODUTOS  DIETETICOS, ALIMENTOS PARA CRIANCAS E OUTROS ALIMENTOS CONSERVADOS</v>
      </c>
      <c r="B311" t="s">
        <v>1132</v>
      </c>
      <c r="C311">
        <v>0</v>
      </c>
      <c r="D311">
        <v>0</v>
      </c>
      <c r="E311">
        <v>0</v>
      </c>
      <c r="F311">
        <v>0</v>
      </c>
      <c r="G311">
        <v>0</v>
      </c>
      <c r="H311" s="46">
        <f t="shared" si="34"/>
        <v>0</v>
      </c>
      <c r="J311" t="str">
        <f t="shared" si="30"/>
        <v>CONFECCAO DE ROUPAS PROFISSIONAIS</v>
      </c>
      <c r="K311" t="s">
        <v>1175</v>
      </c>
      <c r="L311">
        <v>0</v>
      </c>
      <c r="M311" s="46">
        <f t="shared" si="31"/>
        <v>0</v>
      </c>
      <c r="N311" t="str">
        <f t="shared" si="32"/>
        <v>FABRICACAO DE MALAS, BOLSAS, VALISES E OUTROS ARTEFATOS PARA VIAGEM, DE QUALQUER MATERIAL</v>
      </c>
      <c r="O311" t="s">
        <v>1182</v>
      </c>
      <c r="P311">
        <v>0</v>
      </c>
      <c r="Q311" s="46">
        <f t="shared" si="33"/>
        <v>0</v>
      </c>
    </row>
    <row r="312" spans="1:17" x14ac:dyDescent="0.25">
      <c r="A312" t="str">
        <f t="shared" si="35"/>
        <v>FABRICACAO DE OUTROS PRODUTOS ALIMENTICIOS</v>
      </c>
      <c r="B312" t="s">
        <v>1133</v>
      </c>
      <c r="C312">
        <v>0</v>
      </c>
      <c r="D312">
        <v>0</v>
      </c>
      <c r="E312">
        <v>0</v>
      </c>
      <c r="F312">
        <v>0</v>
      </c>
      <c r="G312">
        <v>0</v>
      </c>
      <c r="H312" s="46">
        <f t="shared" si="34"/>
        <v>0</v>
      </c>
      <c r="J312" t="str">
        <f t="shared" si="30"/>
        <v>FABRICACAO DE ACESSORIOS DO VESTUARIO</v>
      </c>
      <c r="K312" t="s">
        <v>1176</v>
      </c>
      <c r="L312">
        <v>0</v>
      </c>
      <c r="M312" s="46">
        <f t="shared" si="31"/>
        <v>0</v>
      </c>
      <c r="N312" t="str">
        <f t="shared" si="32"/>
        <v>FABRICACAO DE PRODUTOS DO REFINO DE PETROLEO</v>
      </c>
      <c r="O312" t="s">
        <v>1183</v>
      </c>
      <c r="P312">
        <v>0</v>
      </c>
      <c r="Q312" s="46">
        <f t="shared" si="33"/>
        <v>0</v>
      </c>
    </row>
    <row r="313" spans="1:17" x14ac:dyDescent="0.25">
      <c r="A313" t="str">
        <f t="shared" si="35"/>
        <v>FABRICACAO, RETIFICACAO, HOMOGENEIZACAO E MISTURA DE AGUARDENTES E OUTRAS BEBIDAS DESTILADAS</v>
      </c>
      <c r="B313" t="s">
        <v>1134</v>
      </c>
      <c r="C313">
        <v>0</v>
      </c>
      <c r="D313">
        <v>0</v>
      </c>
      <c r="E313">
        <v>0</v>
      </c>
      <c r="F313">
        <v>0</v>
      </c>
      <c r="G313">
        <v>0</v>
      </c>
      <c r="H313" s="46">
        <f t="shared" si="34"/>
        <v>0</v>
      </c>
      <c r="J313" t="str">
        <f t="shared" si="30"/>
        <v>FABRICACAO DE ACESSORIOS PARA SEGURANCA INDUSTRIAL E PESSOAL</v>
      </c>
      <c r="K313" t="s">
        <v>1178</v>
      </c>
      <c r="L313">
        <v>0</v>
      </c>
      <c r="M313" s="46">
        <f t="shared" si="31"/>
        <v>0</v>
      </c>
      <c r="N313" t="str">
        <f t="shared" si="32"/>
        <v>FABRICACAO DE PRODUTOS DERIVADOS DO PETROLEO, EXCETO PRODUTOS DO REFINO</v>
      </c>
      <c r="O313" t="s">
        <v>1184</v>
      </c>
      <c r="P313">
        <v>0</v>
      </c>
      <c r="Q313" s="46">
        <f t="shared" si="33"/>
        <v>0</v>
      </c>
    </row>
    <row r="314" spans="1:17" x14ac:dyDescent="0.25">
      <c r="A314" t="str">
        <f t="shared" si="35"/>
        <v>FABRICACAO DE VINHO</v>
      </c>
      <c r="B314" t="s">
        <v>1135</v>
      </c>
      <c r="C314">
        <v>0</v>
      </c>
      <c r="D314">
        <v>0</v>
      </c>
      <c r="E314">
        <v>0</v>
      </c>
      <c r="F314">
        <v>0</v>
      </c>
      <c r="G314">
        <v>0</v>
      </c>
      <c r="H314" s="46">
        <f t="shared" si="34"/>
        <v>0</v>
      </c>
      <c r="J314" t="str">
        <f t="shared" si="30"/>
        <v>SERVICOS DE ACABAMENTOS GRAFICOS</v>
      </c>
      <c r="K314" t="s">
        <v>1179</v>
      </c>
      <c r="L314">
        <v>0</v>
      </c>
      <c r="M314" s="46">
        <f t="shared" si="31"/>
        <v>0</v>
      </c>
      <c r="N314" t="str">
        <f t="shared" si="32"/>
        <v>FABRICACAO DE OUTROS ARTEFATOS DE COURO</v>
      </c>
      <c r="O314" t="s">
        <v>1185</v>
      </c>
      <c r="P314">
        <v>0</v>
      </c>
      <c r="Q314" s="46">
        <f t="shared" si="33"/>
        <v>0</v>
      </c>
    </row>
    <row r="315" spans="1:17" x14ac:dyDescent="0.25">
      <c r="A315" t="str">
        <f t="shared" si="35"/>
        <v>FABRICACAO DE MALTE, CERVEJAS E CHOPES</v>
      </c>
      <c r="B315" t="s">
        <v>1136</v>
      </c>
      <c r="C315">
        <v>0</v>
      </c>
      <c r="D315">
        <v>0</v>
      </c>
      <c r="E315">
        <v>0</v>
      </c>
      <c r="F315">
        <v>0</v>
      </c>
      <c r="G315">
        <v>0</v>
      </c>
      <c r="H315" s="46">
        <f t="shared" si="34"/>
        <v>0</v>
      </c>
      <c r="J315" t="str">
        <f t="shared" si="30"/>
        <v>REPRODUCAO DE MATERIAIS GRAVADOS EM QUALQUER SUPORTE</v>
      </c>
      <c r="K315" t="s">
        <v>1180</v>
      </c>
      <c r="L315">
        <v>0</v>
      </c>
      <c r="M315" s="46">
        <f t="shared" si="31"/>
        <v>0</v>
      </c>
      <c r="N315" t="str">
        <f t="shared" si="32"/>
        <v>FABRICACAO DE CALCADOS DE COURO</v>
      </c>
      <c r="O315" t="s">
        <v>1186</v>
      </c>
      <c r="P315">
        <v>0</v>
      </c>
      <c r="Q315" s="46">
        <f t="shared" si="33"/>
        <v>0</v>
      </c>
    </row>
    <row r="316" spans="1:17" x14ac:dyDescent="0.25">
      <c r="A316" t="str">
        <f t="shared" si="35"/>
        <v>ENGARRAFAMENTO E GASEIFICACAO DE AGUAS MINERAIS</v>
      </c>
      <c r="B316" t="s">
        <v>1137</v>
      </c>
      <c r="C316">
        <v>0</v>
      </c>
      <c r="D316">
        <v>0</v>
      </c>
      <c r="E316">
        <v>0</v>
      </c>
      <c r="F316">
        <v>0</v>
      </c>
      <c r="G316">
        <v>0</v>
      </c>
      <c r="H316" s="46">
        <f t="shared" si="34"/>
        <v>0</v>
      </c>
      <c r="J316" t="str">
        <f t="shared" si="30"/>
        <v>CURTIMENTO E OUTRAS PREPARACOES DE COURO</v>
      </c>
      <c r="K316" t="s">
        <v>1181</v>
      </c>
      <c r="L316">
        <v>0</v>
      </c>
      <c r="M316" s="46">
        <f t="shared" si="31"/>
        <v>0</v>
      </c>
      <c r="N316" t="str">
        <f t="shared" si="32"/>
        <v>FABRICACAO DE ALCOOL</v>
      </c>
      <c r="O316" t="s">
        <v>1187</v>
      </c>
      <c r="P316">
        <v>0</v>
      </c>
      <c r="Q316" s="46">
        <f t="shared" si="33"/>
        <v>0</v>
      </c>
    </row>
    <row r="317" spans="1:17" x14ac:dyDescent="0.25">
      <c r="A317" t="str">
        <f t="shared" si="35"/>
        <v>FABRICACAO DE REFRIGERANTES E REFRESCOS</v>
      </c>
      <c r="B317" t="s">
        <v>1138</v>
      </c>
      <c r="C317">
        <v>0</v>
      </c>
      <c r="D317">
        <v>0</v>
      </c>
      <c r="E317">
        <v>0</v>
      </c>
      <c r="F317">
        <v>0</v>
      </c>
      <c r="G317">
        <v>0</v>
      </c>
      <c r="H317" s="46">
        <f t="shared" si="34"/>
        <v>0</v>
      </c>
      <c r="J317" t="str">
        <f t="shared" si="30"/>
        <v>FABRICACAO DE MALAS, BOLSAS, VALISES E OUTROS ARTEFATOS PARA VIAGEM, DE QUALQUER MATERIAL</v>
      </c>
      <c r="K317" t="s">
        <v>1182</v>
      </c>
      <c r="L317">
        <v>0</v>
      </c>
      <c r="M317" s="46">
        <f t="shared" si="31"/>
        <v>0</v>
      </c>
      <c r="N317" t="str">
        <f t="shared" si="32"/>
        <v>FABRICACAO DE TENIS DE QUALQUER MATERIAL</v>
      </c>
      <c r="O317" t="s">
        <v>1188</v>
      </c>
      <c r="P317">
        <v>0</v>
      </c>
      <c r="Q317" s="46">
        <f t="shared" si="33"/>
        <v>0</v>
      </c>
    </row>
    <row r="318" spans="1:17" x14ac:dyDescent="0.25">
      <c r="A318" t="str">
        <f t="shared" si="35"/>
        <v>FABRICACAO DE PRODUTOS DO FUMO</v>
      </c>
      <c r="B318" t="s">
        <v>1139</v>
      </c>
      <c r="C318">
        <v>0</v>
      </c>
      <c r="D318">
        <v>0</v>
      </c>
      <c r="E318">
        <v>0</v>
      </c>
      <c r="F318">
        <v>0</v>
      </c>
      <c r="G318">
        <v>0</v>
      </c>
      <c r="H318" s="46">
        <f t="shared" si="34"/>
        <v>0</v>
      </c>
      <c r="J318" t="str">
        <f t="shared" si="30"/>
        <v>FABRICACAO DE PRODUTOS DO REFINO DE PETROLEO</v>
      </c>
      <c r="K318" t="s">
        <v>1183</v>
      </c>
      <c r="L318">
        <v>0</v>
      </c>
      <c r="M318" s="46">
        <f t="shared" si="31"/>
        <v>0</v>
      </c>
      <c r="N318" t="str">
        <f t="shared" si="32"/>
        <v>FABRICACAO DE BIOCOMBUSTIVEIS, EXCETO ALCOOL</v>
      </c>
      <c r="O318" t="s">
        <v>1189</v>
      </c>
      <c r="P318">
        <v>0</v>
      </c>
      <c r="Q318" s="46">
        <f t="shared" si="33"/>
        <v>0</v>
      </c>
    </row>
    <row r="319" spans="1:17" x14ac:dyDescent="0.25">
      <c r="A319" t="str">
        <f t="shared" si="35"/>
        <v>FABRICACAO DE MADEIRA LAMINADA E DE CHAPAS DE MADEIRA COMPENSADA, PRENSADA E AGLOMERADA</v>
      </c>
      <c r="B319" t="s">
        <v>1140</v>
      </c>
      <c r="C319">
        <v>0</v>
      </c>
      <c r="D319">
        <v>0</v>
      </c>
      <c r="E319">
        <v>0</v>
      </c>
      <c r="F319">
        <v>0</v>
      </c>
      <c r="G319">
        <v>0</v>
      </c>
      <c r="H319" s="46">
        <f t="shared" si="34"/>
        <v>0</v>
      </c>
      <c r="J319" t="str">
        <f t="shared" si="30"/>
        <v>FABRICACAO DE PRODUTOS DERIVADOS DO PETROLEO, EXCETO PRODUTOS DO REFINO</v>
      </c>
      <c r="K319" t="s">
        <v>1184</v>
      </c>
      <c r="L319">
        <v>0</v>
      </c>
      <c r="M319" s="46">
        <f t="shared" si="31"/>
        <v>0</v>
      </c>
      <c r="N319" t="str">
        <f t="shared" si="32"/>
        <v>FABRICACAO DE CALCADOS DE PLASTICO</v>
      </c>
      <c r="O319" t="s">
        <v>1190</v>
      </c>
      <c r="P319">
        <v>0</v>
      </c>
      <c r="Q319" s="46">
        <f t="shared" si="33"/>
        <v>0</v>
      </c>
    </row>
    <row r="320" spans="1:17" x14ac:dyDescent="0.25">
      <c r="A320" t="str">
        <f t="shared" si="35"/>
        <v>FABRICACAO DE ESTRUTURAS DE MADEIRA E DE ARTIGOS DE CARPINTARIA PARA CONSTRUCAO</v>
      </c>
      <c r="B320" t="s">
        <v>1141</v>
      </c>
      <c r="C320">
        <v>0</v>
      </c>
      <c r="D320">
        <v>0</v>
      </c>
      <c r="E320">
        <v>0</v>
      </c>
      <c r="F320">
        <v>0</v>
      </c>
      <c r="G320">
        <v>0</v>
      </c>
      <c r="H320" s="46">
        <f t="shared" si="34"/>
        <v>0</v>
      </c>
      <c r="J320" t="str">
        <f t="shared" si="30"/>
        <v>FABRICACAO DE OUTROS ARTEFATOS DE COURO</v>
      </c>
      <c r="K320" t="s">
        <v>1185</v>
      </c>
      <c r="L320">
        <v>0</v>
      </c>
      <c r="M320" s="46">
        <f t="shared" si="31"/>
        <v>0</v>
      </c>
      <c r="N320" t="str">
        <f t="shared" si="32"/>
        <v>DESDOBRAMENTO DE MADEIRA</v>
      </c>
      <c r="O320" t="s">
        <v>1192</v>
      </c>
      <c r="P320">
        <v>0</v>
      </c>
      <c r="Q320" s="46">
        <f t="shared" si="33"/>
        <v>0</v>
      </c>
    </row>
    <row r="321" spans="1:17" x14ac:dyDescent="0.25">
      <c r="A321" t="str">
        <f t="shared" si="35"/>
        <v>FABRICACAO DE ARTEFATOS DE TANOARIA E DE EMBALAGENS DE MADEIRA</v>
      </c>
      <c r="B321" t="s">
        <v>1142</v>
      </c>
      <c r="C321">
        <v>0</v>
      </c>
      <c r="D321">
        <v>0</v>
      </c>
      <c r="E321">
        <v>0</v>
      </c>
      <c r="F321">
        <v>0</v>
      </c>
      <c r="G321">
        <v>0</v>
      </c>
      <c r="H321" s="46">
        <f t="shared" si="34"/>
        <v>0</v>
      </c>
      <c r="J321" t="str">
        <f t="shared" si="30"/>
        <v>FABRICACAO DE ALCOOL</v>
      </c>
      <c r="K321" t="s">
        <v>1187</v>
      </c>
      <c r="L321">
        <v>0</v>
      </c>
      <c r="M321" s="46">
        <f t="shared" si="31"/>
        <v>0</v>
      </c>
      <c r="N321" t="str">
        <f t="shared" si="32"/>
        <v>FABRICACAO DE ADUBOS E FERTILIZANTES</v>
      </c>
      <c r="O321" t="s">
        <v>1193</v>
      </c>
      <c r="P321">
        <v>0</v>
      </c>
      <c r="Q321" s="46">
        <f t="shared" si="33"/>
        <v>0</v>
      </c>
    </row>
    <row r="322" spans="1:17" x14ac:dyDescent="0.25">
      <c r="A322" t="str">
        <f t="shared" si="35"/>
        <v>FABRICACAO DE ARTEFATOS DE MADEIRA, PALHA, CORTICA, VIME E MATERIAL TRANCADO NAO ESPECIFICADOS ANTER</v>
      </c>
      <c r="B322" t="s">
        <v>1143</v>
      </c>
      <c r="C322">
        <v>0</v>
      </c>
      <c r="D322">
        <v>0</v>
      </c>
      <c r="E322">
        <v>0</v>
      </c>
      <c r="F322">
        <v>0</v>
      </c>
      <c r="G322">
        <v>0</v>
      </c>
      <c r="H322" s="46">
        <f t="shared" si="34"/>
        <v>0</v>
      </c>
      <c r="J322" t="str">
        <f t="shared" si="30"/>
        <v>FABRICACAO DE TENIS DE QUALQUER MATERIAL</v>
      </c>
      <c r="K322" t="s">
        <v>1188</v>
      </c>
      <c r="L322">
        <v>0</v>
      </c>
      <c r="M322" s="46">
        <f t="shared" si="31"/>
        <v>0</v>
      </c>
      <c r="N322" t="str">
        <f t="shared" si="32"/>
        <v>FABRICACAO DE PRODUTOS QUIMICOS INORGANICOS NAO ESPECIFICADOS ANTERIORMENTE</v>
      </c>
      <c r="O322" t="s">
        <v>1194</v>
      </c>
      <c r="P322">
        <v>0</v>
      </c>
      <c r="Q322" s="46">
        <f t="shared" si="33"/>
        <v>0</v>
      </c>
    </row>
    <row r="323" spans="1:17" x14ac:dyDescent="0.25">
      <c r="A323" t="str">
        <f t="shared" si="35"/>
        <v>BENEFICIAMENTO DE ALGODAO</v>
      </c>
      <c r="B323" t="s">
        <v>1144</v>
      </c>
      <c r="C323">
        <v>0</v>
      </c>
      <c r="D323">
        <v>0</v>
      </c>
      <c r="E323">
        <v>0</v>
      </c>
      <c r="F323">
        <v>0</v>
      </c>
      <c r="G323">
        <v>0</v>
      </c>
      <c r="H323" s="46">
        <f t="shared" si="34"/>
        <v>0</v>
      </c>
      <c r="J323" t="str">
        <f t="shared" si="30"/>
        <v>FABRICACAO DE BIOCOMBUSTIVEIS, EXCETO ALCOOL</v>
      </c>
      <c r="K323" t="s">
        <v>1189</v>
      </c>
      <c r="L323">
        <v>0</v>
      </c>
      <c r="M323" s="46">
        <f t="shared" si="31"/>
        <v>0</v>
      </c>
      <c r="N323" t="str">
        <f t="shared" si="32"/>
        <v>FABRICACAO DE MADEIRA LAMINADA E DE CHAPAS DE MADEIRA COMPENSADA, PRENSADA OU AGLOMERADA</v>
      </c>
      <c r="O323" t="s">
        <v>1195</v>
      </c>
      <c r="P323">
        <v>0</v>
      </c>
      <c r="Q323" s="46">
        <f t="shared" si="33"/>
        <v>0</v>
      </c>
    </row>
    <row r="324" spans="1:17" x14ac:dyDescent="0.25">
      <c r="A324" t="str">
        <f t="shared" si="35"/>
        <v>BENEFICIAMENTO DE OUTRAS FIBRAS TEXTEIS NATURAIS</v>
      </c>
      <c r="B324" t="s">
        <v>1145</v>
      </c>
      <c r="C324">
        <v>0</v>
      </c>
      <c r="D324">
        <v>0</v>
      </c>
      <c r="E324">
        <v>0</v>
      </c>
      <c r="F324">
        <v>0</v>
      </c>
      <c r="G324">
        <v>0</v>
      </c>
      <c r="H324" s="46">
        <f t="shared" si="34"/>
        <v>0</v>
      </c>
      <c r="J324" t="str">
        <f t="shared" si="30"/>
        <v>FABRICACAO DE CALCADOS DE PLASTICO</v>
      </c>
      <c r="K324" t="s">
        <v>1190</v>
      </c>
      <c r="L324">
        <v>0</v>
      </c>
      <c r="M324" s="46">
        <f t="shared" si="31"/>
        <v>0</v>
      </c>
      <c r="N324" t="str">
        <f t="shared" si="32"/>
        <v xml:space="preserve">FABRICACAO DE ESQUADRIAS DE MADEIRA, DE CASAS DE MADEIRA PRE-FABRICADAS, DE ESTRUTURAS DE MADEIRA E </v>
      </c>
      <c r="O324" t="s">
        <v>1196</v>
      </c>
      <c r="P324">
        <v>0</v>
      </c>
      <c r="Q324" s="46">
        <f t="shared" si="33"/>
        <v>0</v>
      </c>
    </row>
    <row r="325" spans="1:17" x14ac:dyDescent="0.25">
      <c r="A325" t="str">
        <f t="shared" si="35"/>
        <v>FIACAO DE ALGODAO</v>
      </c>
      <c r="B325" t="s">
        <v>1146</v>
      </c>
      <c r="C325">
        <v>0</v>
      </c>
      <c r="D325">
        <v>0</v>
      </c>
      <c r="E325">
        <v>0</v>
      </c>
      <c r="F325">
        <v>0</v>
      </c>
      <c r="G325">
        <v>0</v>
      </c>
      <c r="H325" s="46">
        <f t="shared" si="34"/>
        <v>0</v>
      </c>
      <c r="J325" t="str">
        <f t="shared" si="30"/>
        <v>FABRICACAO DE CALCADOS DE OUTROS MATERIAIS</v>
      </c>
      <c r="K325" t="s">
        <v>1191</v>
      </c>
      <c r="L325">
        <v>0</v>
      </c>
      <c r="M325" s="46">
        <f t="shared" si="31"/>
        <v>0</v>
      </c>
      <c r="N325" t="str">
        <f t="shared" si="32"/>
        <v>FABRICACAO DE INTERMEDIARIOS PARA PLASTIFICANTES, RESINAS E FIBRAS</v>
      </c>
      <c r="O325" t="s">
        <v>1197</v>
      </c>
      <c r="P325">
        <v>0</v>
      </c>
      <c r="Q325" s="46">
        <f t="shared" si="33"/>
        <v>0</v>
      </c>
    </row>
    <row r="326" spans="1:17" x14ac:dyDescent="0.25">
      <c r="A326" t="str">
        <f t="shared" si="35"/>
        <v>FIACAO DE FIBRAS TEXTEIS NATURAIS, EXCETO ALGODAO</v>
      </c>
      <c r="B326" t="s">
        <v>1147</v>
      </c>
      <c r="C326">
        <v>0</v>
      </c>
      <c r="D326">
        <v>0</v>
      </c>
      <c r="E326">
        <v>0</v>
      </c>
      <c r="F326">
        <v>0</v>
      </c>
      <c r="G326">
        <v>0</v>
      </c>
      <c r="H326" s="46">
        <f t="shared" si="34"/>
        <v>0</v>
      </c>
      <c r="J326" t="str">
        <f t="shared" si="30"/>
        <v>DESDOBRAMENTO DE MADEIRA</v>
      </c>
      <c r="K326" t="s">
        <v>1192</v>
      </c>
      <c r="L326">
        <v>0</v>
      </c>
      <c r="M326" s="46">
        <f t="shared" si="31"/>
        <v>0</v>
      </c>
      <c r="N326" t="str">
        <f t="shared" si="32"/>
        <v>FABRICACAO DE ARTEFATOS DE TANOARIA E EMBALAGENS DE MADEIRA</v>
      </c>
      <c r="O326" t="s">
        <v>1198</v>
      </c>
      <c r="P326">
        <v>0</v>
      </c>
      <c r="Q326" s="46">
        <f t="shared" si="33"/>
        <v>0</v>
      </c>
    </row>
    <row r="327" spans="1:17" x14ac:dyDescent="0.25">
      <c r="A327" t="str">
        <f t="shared" si="35"/>
        <v>FABRICACAO DE CARTOLINA E PAPEL-CARTAO</v>
      </c>
      <c r="B327" t="s">
        <v>1148</v>
      </c>
      <c r="C327">
        <v>0</v>
      </c>
      <c r="D327">
        <v>0</v>
      </c>
      <c r="E327">
        <v>0</v>
      </c>
      <c r="F327">
        <v>0</v>
      </c>
      <c r="G327">
        <v>0</v>
      </c>
      <c r="H327" s="46">
        <f t="shared" si="34"/>
        <v>0</v>
      </c>
      <c r="J327" t="str">
        <f t="shared" si="30"/>
        <v>FABRICACAO DE ADUBOS E FERTILIZANTES</v>
      </c>
      <c r="K327" t="s">
        <v>1193</v>
      </c>
      <c r="L327">
        <v>0</v>
      </c>
      <c r="M327" s="46">
        <f t="shared" si="31"/>
        <v>0</v>
      </c>
      <c r="N327" t="str">
        <f t="shared" si="32"/>
        <v>FABRICACAO DE ARTEFATOS DIVERSOS DE MADEIRA, PALHA, CORTICA E MATERIAL TRANCADO - EXCETO MOVEIS</v>
      </c>
      <c r="O327" t="s">
        <v>1199</v>
      </c>
      <c r="P327">
        <v>0</v>
      </c>
      <c r="Q327" s="46">
        <f t="shared" si="33"/>
        <v>0</v>
      </c>
    </row>
    <row r="328" spans="1:17" x14ac:dyDescent="0.25">
      <c r="A328" t="str">
        <f t="shared" si="35"/>
        <v>FIACAO DE FIBRAS ARTIFICIAIS OU SINTETICAS</v>
      </c>
      <c r="B328" t="s">
        <v>1149</v>
      </c>
      <c r="C328">
        <v>0</v>
      </c>
      <c r="D328">
        <v>0</v>
      </c>
      <c r="E328">
        <v>0</v>
      </c>
      <c r="F328">
        <v>0</v>
      </c>
      <c r="G328">
        <v>0</v>
      </c>
      <c r="H328" s="46">
        <f t="shared" si="34"/>
        <v>0</v>
      </c>
      <c r="J328" t="str">
        <f t="shared" si="30"/>
        <v>FABRICACAO DE PRODUTOS QUIMICOS INORGANICOS NAO ESPECIFICADOS ANTERIORMENTE</v>
      </c>
      <c r="K328" t="s">
        <v>1194</v>
      </c>
      <c r="L328">
        <v>0</v>
      </c>
      <c r="M328" s="46">
        <f t="shared" si="31"/>
        <v>0</v>
      </c>
      <c r="N328" t="str">
        <f t="shared" si="32"/>
        <v>FABRICACAO DE PRODUTOS QUIMICOS ORGANICOS NAO ESPECIFICADOS ANTERIORMENTE</v>
      </c>
      <c r="O328" t="s">
        <v>1200</v>
      </c>
      <c r="P328">
        <v>0</v>
      </c>
      <c r="Q328" s="46">
        <f t="shared" si="33"/>
        <v>0</v>
      </c>
    </row>
    <row r="329" spans="1:17" x14ac:dyDescent="0.25">
      <c r="A329" t="str">
        <f t="shared" si="35"/>
        <v>FABRICACAO DE LINHAS E FIOS PARA COSTURAR E BORDAR</v>
      </c>
      <c r="B329" t="s">
        <v>1150</v>
      </c>
      <c r="C329">
        <v>0</v>
      </c>
      <c r="D329">
        <v>0</v>
      </c>
      <c r="E329">
        <v>0</v>
      </c>
      <c r="F329">
        <v>0</v>
      </c>
      <c r="G329">
        <v>0</v>
      </c>
      <c r="H329" s="46">
        <f t="shared" si="34"/>
        <v>0</v>
      </c>
      <c r="J329" t="str">
        <f t="shared" si="30"/>
        <v>FABRICACAO DE MADEIRA LAMINADA E DE CHAPAS DE MADEIRA COMPENSADA, PRENSADA OU AGLOMERADA</v>
      </c>
      <c r="K329" t="s">
        <v>1195</v>
      </c>
      <c r="L329">
        <v>0</v>
      </c>
      <c r="M329" s="46">
        <f t="shared" si="31"/>
        <v>0</v>
      </c>
      <c r="N329" t="str">
        <f t="shared" si="32"/>
        <v>FABRICACAO DE FIBRAS ARTIFICIAIS E SINTETICAS</v>
      </c>
      <c r="O329" t="s">
        <v>1201</v>
      </c>
      <c r="P329">
        <v>0</v>
      </c>
      <c r="Q329" s="46">
        <f t="shared" si="33"/>
        <v>0</v>
      </c>
    </row>
    <row r="330" spans="1:17" x14ac:dyDescent="0.25">
      <c r="A330" t="str">
        <f t="shared" si="35"/>
        <v>TECELAGEM DE ALGODAO</v>
      </c>
      <c r="B330" t="s">
        <v>1151</v>
      </c>
      <c r="C330">
        <v>0</v>
      </c>
      <c r="D330">
        <v>0</v>
      </c>
      <c r="E330">
        <v>0</v>
      </c>
      <c r="F330">
        <v>0</v>
      </c>
      <c r="G330">
        <v>0</v>
      </c>
      <c r="H330" s="46">
        <f t="shared" si="34"/>
        <v>0</v>
      </c>
      <c r="J330" t="str">
        <f t="shared" si="30"/>
        <v xml:space="preserve">FABRICACAO DE ESQUADRIAS DE MADEIRA, DE CASAS DE MADEIRA PRE-FABRICADAS, DE ESTRUTURAS DE MADEIRA E </v>
      </c>
      <c r="K330" t="s">
        <v>1196</v>
      </c>
      <c r="L330">
        <v>0</v>
      </c>
      <c r="M330" s="46">
        <f t="shared" si="31"/>
        <v>0</v>
      </c>
      <c r="N330" t="str">
        <f t="shared" si="32"/>
        <v>FABRICACAO DE DEFENSIVOS AGRICOLAS</v>
      </c>
      <c r="O330" t="s">
        <v>1202</v>
      </c>
      <c r="P330">
        <v>0</v>
      </c>
      <c r="Q330" s="46">
        <f t="shared" si="33"/>
        <v>0</v>
      </c>
    </row>
    <row r="331" spans="1:17" x14ac:dyDescent="0.25">
      <c r="A331" t="str">
        <f t="shared" si="35"/>
        <v>FABRICACAO DE EMBALAGENS DE CARTOLINA E PAPEL-CARTAO</v>
      </c>
      <c r="B331" t="s">
        <v>1152</v>
      </c>
      <c r="C331">
        <v>0</v>
      </c>
      <c r="D331">
        <v>0</v>
      </c>
      <c r="E331">
        <v>0</v>
      </c>
      <c r="F331">
        <v>0</v>
      </c>
      <c r="G331">
        <v>0</v>
      </c>
      <c r="H331" s="46">
        <f t="shared" si="34"/>
        <v>0</v>
      </c>
      <c r="J331" t="str">
        <f t="shared" si="30"/>
        <v>FABRICACAO DE INTERMEDIARIOS PARA PLASTIFICANTES, RESINAS E FIBRAS</v>
      </c>
      <c r="K331" t="s">
        <v>1197</v>
      </c>
      <c r="L331">
        <v>0</v>
      </c>
      <c r="M331" s="46">
        <f t="shared" si="31"/>
        <v>0</v>
      </c>
      <c r="N331" t="str">
        <f t="shared" si="32"/>
        <v>FABRICACAO DE DESINFESTANTES DOMISSANITARIOS</v>
      </c>
      <c r="O331" t="s">
        <v>1203</v>
      </c>
      <c r="P331">
        <v>0</v>
      </c>
      <c r="Q331" s="46">
        <f t="shared" si="33"/>
        <v>0</v>
      </c>
    </row>
    <row r="332" spans="1:17" x14ac:dyDescent="0.25">
      <c r="A332" t="str">
        <f t="shared" si="35"/>
        <v>TECELAGEM DE FIOS DE FIBRAS TEXTEIS NATURAIS, EXCETO ALGODAO</v>
      </c>
      <c r="B332" t="s">
        <v>1153</v>
      </c>
      <c r="C332">
        <v>0</v>
      </c>
      <c r="D332">
        <v>0</v>
      </c>
      <c r="E332">
        <v>0</v>
      </c>
      <c r="F332">
        <v>0</v>
      </c>
      <c r="G332">
        <v>0</v>
      </c>
      <c r="H332" s="46">
        <f t="shared" si="34"/>
        <v>0</v>
      </c>
      <c r="J332" t="str">
        <f t="shared" si="30"/>
        <v>FABRICACAO DE ARTEFATOS DE TANOARIA E EMBALAGENS DE MADEIRA</v>
      </c>
      <c r="K332" t="s">
        <v>1198</v>
      </c>
      <c r="L332">
        <v>0</v>
      </c>
      <c r="M332" s="46">
        <f t="shared" si="31"/>
        <v>0</v>
      </c>
      <c r="N332" t="str">
        <f t="shared" si="32"/>
        <v>FABRICACAO DE SABOES E DETERGENTES SINTETICOS</v>
      </c>
      <c r="O332" t="s">
        <v>1204</v>
      </c>
      <c r="P332">
        <v>0</v>
      </c>
      <c r="Q332" s="46">
        <f t="shared" si="33"/>
        <v>0</v>
      </c>
    </row>
    <row r="333" spans="1:17" x14ac:dyDescent="0.25">
      <c r="A333" t="str">
        <f t="shared" si="35"/>
        <v>TECELAGEM DE FIOS E FILAMENTOS CONTINUOS ARTIFICIAIS OU SINTETICOS</v>
      </c>
      <c r="B333" t="s">
        <v>1154</v>
      </c>
      <c r="C333">
        <v>0</v>
      </c>
      <c r="D333">
        <v>0</v>
      </c>
      <c r="E333">
        <v>0</v>
      </c>
      <c r="F333">
        <v>0</v>
      </c>
      <c r="G333">
        <v>0</v>
      </c>
      <c r="H333" s="46">
        <f t="shared" si="34"/>
        <v>0</v>
      </c>
      <c r="J333" t="str">
        <f t="shared" si="30"/>
        <v>FABRICACAO DE ARTEFATOS DIVERSOS DE MADEIRA, PALHA, CORTICA E MATERIAL TRANCADO - EXCETO MOVEIS</v>
      </c>
      <c r="K333" t="s">
        <v>1199</v>
      </c>
      <c r="L333">
        <v>0</v>
      </c>
      <c r="M333" s="46">
        <f t="shared" si="31"/>
        <v>0</v>
      </c>
      <c r="N333" t="str">
        <f t="shared" si="32"/>
        <v>FABRICACAO DE COSMETICOS, PRODUTOS DE PERFUMARIA E DE HIGIENE PESSOAL</v>
      </c>
      <c r="O333" t="s">
        <v>1205</v>
      </c>
      <c r="P333">
        <v>0</v>
      </c>
      <c r="Q333" s="46">
        <f t="shared" si="33"/>
        <v>0</v>
      </c>
    </row>
    <row r="334" spans="1:17" x14ac:dyDescent="0.25">
      <c r="A334" t="str">
        <f t="shared" si="35"/>
        <v>FABRICACAO DE ARTIGOS DE TECIDO DE USO DOMESTICO, INCLUINDO TECELAGEM</v>
      </c>
      <c r="B334" t="s">
        <v>1156</v>
      </c>
      <c r="C334">
        <v>0</v>
      </c>
      <c r="D334">
        <v>0</v>
      </c>
      <c r="E334">
        <v>0</v>
      </c>
      <c r="F334">
        <v>0</v>
      </c>
      <c r="G334">
        <v>0</v>
      </c>
      <c r="H334" s="46">
        <f t="shared" si="34"/>
        <v>0</v>
      </c>
      <c r="J334" t="str">
        <f t="shared" si="30"/>
        <v>FABRICACAO DE PRODUTOS QUIMICOS ORGANICOS NAO ESPECIFICADOS ANTERIORMENTE</v>
      </c>
      <c r="K334" t="s">
        <v>1200</v>
      </c>
      <c r="L334">
        <v>0</v>
      </c>
      <c r="M334" s="46">
        <f t="shared" si="31"/>
        <v>0</v>
      </c>
      <c r="N334" t="str">
        <f t="shared" si="32"/>
        <v>FABRICACAO DE PRODUTOS QUIMICOS NAO ESPECIFICADOS ANTERIORMENTE</v>
      </c>
      <c r="O334" t="s">
        <v>1206</v>
      </c>
      <c r="P334">
        <v>0</v>
      </c>
      <c r="Q334" s="46">
        <f t="shared" si="33"/>
        <v>0</v>
      </c>
    </row>
    <row r="335" spans="1:17" x14ac:dyDescent="0.25">
      <c r="A335" t="str">
        <f t="shared" si="35"/>
        <v xml:space="preserve">FABRICACAO DE PRODUTOS DE PAPEL, CARTOLINA, PAPEL-CARTAO E PAPELAO ONDULADO PARA USO COMERCIAL E DE </v>
      </c>
      <c r="B335" t="s">
        <v>1157</v>
      </c>
      <c r="C335">
        <v>0</v>
      </c>
      <c r="D335">
        <v>0</v>
      </c>
      <c r="E335">
        <v>0</v>
      </c>
      <c r="F335">
        <v>0</v>
      </c>
      <c r="G335">
        <v>0</v>
      </c>
      <c r="H335" s="46">
        <f t="shared" si="34"/>
        <v>0</v>
      </c>
      <c r="J335" t="str">
        <f t="shared" si="30"/>
        <v>FABRICACAO DE FIBRAS ARTIFICIAIS E SINTETICAS</v>
      </c>
      <c r="K335" t="s">
        <v>1201</v>
      </c>
      <c r="L335">
        <v>0</v>
      </c>
      <c r="M335" s="46">
        <f t="shared" si="31"/>
        <v>0</v>
      </c>
      <c r="N335" t="str">
        <f t="shared" si="32"/>
        <v>FABRICACAO DE CELULOSE E OUTRAS PASTAS PARA A FABRICACAO DE PAPEL</v>
      </c>
      <c r="O335" t="s">
        <v>1207</v>
      </c>
      <c r="P335">
        <v>0</v>
      </c>
      <c r="Q335" s="46">
        <f t="shared" si="33"/>
        <v>0</v>
      </c>
    </row>
    <row r="336" spans="1:17" x14ac:dyDescent="0.25">
      <c r="A336" t="str">
        <f t="shared" si="35"/>
        <v>FABRICACAO DE PRODUTOS DE PAPEL PARA USOS DOMESTICO E HIGIENICO-SANITARIO</v>
      </c>
      <c r="B336" t="s">
        <v>1158</v>
      </c>
      <c r="C336">
        <v>0</v>
      </c>
      <c r="D336">
        <v>0</v>
      </c>
      <c r="E336">
        <v>0</v>
      </c>
      <c r="F336">
        <v>0</v>
      </c>
      <c r="G336">
        <v>0</v>
      </c>
      <c r="H336" s="46">
        <f t="shared" si="34"/>
        <v>0</v>
      </c>
      <c r="J336" t="str">
        <f t="shared" si="30"/>
        <v>FABRICACAO DE DEFENSIVOS AGRICOLAS</v>
      </c>
      <c r="K336" t="s">
        <v>1202</v>
      </c>
      <c r="L336">
        <v>0</v>
      </c>
      <c r="M336" s="46">
        <f t="shared" si="31"/>
        <v>0</v>
      </c>
      <c r="N336" t="str">
        <f t="shared" si="32"/>
        <v>FABRICACAO DE PAPEL</v>
      </c>
      <c r="O336" t="s">
        <v>1208</v>
      </c>
      <c r="P336">
        <v>0</v>
      </c>
      <c r="Q336" s="46">
        <f t="shared" si="33"/>
        <v>0</v>
      </c>
    </row>
    <row r="337" spans="1:17" x14ac:dyDescent="0.25">
      <c r="A337" t="str">
        <f t="shared" si="35"/>
        <v>FABRICACAO DE OUTROS ARTEFATOS TEXTEIS, INCLUINDO TECELAGEM</v>
      </c>
      <c r="B337" t="s">
        <v>1159</v>
      </c>
      <c r="C337">
        <v>0</v>
      </c>
      <c r="D337">
        <v>0</v>
      </c>
      <c r="E337">
        <v>0</v>
      </c>
      <c r="F337">
        <v>0</v>
      </c>
      <c r="G337">
        <v>0</v>
      </c>
      <c r="H337" s="46">
        <f t="shared" si="34"/>
        <v>0</v>
      </c>
      <c r="J337" t="str">
        <f t="shared" si="30"/>
        <v>FABRICACAO DE DESINFESTANTES DOMISSANITARIOS</v>
      </c>
      <c r="K337" t="s">
        <v>1203</v>
      </c>
      <c r="L337">
        <v>0</v>
      </c>
      <c r="M337" s="46">
        <f t="shared" si="31"/>
        <v>0</v>
      </c>
      <c r="N337" t="str">
        <f t="shared" si="32"/>
        <v>FABRICACAO DE PAPELAO LISO, CARTOLINA E CARTAO</v>
      </c>
      <c r="O337" t="s">
        <v>1209</v>
      </c>
      <c r="P337">
        <v>0</v>
      </c>
      <c r="Q337" s="46">
        <f t="shared" si="33"/>
        <v>0</v>
      </c>
    </row>
    <row r="338" spans="1:17" x14ac:dyDescent="0.25">
      <c r="A338" t="str">
        <f t="shared" si="35"/>
        <v xml:space="preserve">FABRICACAO DE PRODUTOS DE PASTAS CELULOSICAS, PAPEL, CARTOLINA, PAPEL-CARTAO E PAPELAO ONDULADO NAO </v>
      </c>
      <c r="B338" t="s">
        <v>1160</v>
      </c>
      <c r="C338">
        <v>0</v>
      </c>
      <c r="D338">
        <v>0</v>
      </c>
      <c r="E338">
        <v>0</v>
      </c>
      <c r="F338">
        <v>0</v>
      </c>
      <c r="G338">
        <v>0</v>
      </c>
      <c r="H338" s="46">
        <f t="shared" si="34"/>
        <v>0</v>
      </c>
      <c r="J338" t="str">
        <f t="shared" si="30"/>
        <v>FABRICACAO DE COSMETICOS, PRODUTOS DE PERFUMARIA E DE HIGIENE PESSOAL</v>
      </c>
      <c r="K338" t="s">
        <v>1205</v>
      </c>
      <c r="L338">
        <v>0</v>
      </c>
      <c r="M338" s="46">
        <f t="shared" si="31"/>
        <v>0</v>
      </c>
      <c r="N338" t="str">
        <f t="shared" si="32"/>
        <v>FABRICACAO DE PREPARACOES FARMACEUTICAS</v>
      </c>
      <c r="O338" t="s">
        <v>1210</v>
      </c>
      <c r="P338">
        <v>0</v>
      </c>
      <c r="Q338" s="46">
        <f t="shared" si="33"/>
        <v>0</v>
      </c>
    </row>
    <row r="339" spans="1:17" x14ac:dyDescent="0.25">
      <c r="A339" t="str">
        <f t="shared" si="35"/>
        <v>ACABAMENTOS EM FIOS, TECIDOS E ARTIGOS TEXTEIS, POR TERCEIROS</v>
      </c>
      <c r="B339" t="s">
        <v>1161</v>
      </c>
      <c r="C339">
        <v>0</v>
      </c>
      <c r="D339">
        <v>0</v>
      </c>
      <c r="E339">
        <v>0</v>
      </c>
      <c r="F339">
        <v>0</v>
      </c>
      <c r="G339">
        <v>0</v>
      </c>
      <c r="H339" s="46">
        <f t="shared" si="34"/>
        <v>0</v>
      </c>
      <c r="J339" t="str">
        <f t="shared" si="30"/>
        <v>FABRICACAO DE PRODUTOS QUIMICOS NAO ESPECIFICADOS ANTERIORMENTE</v>
      </c>
      <c r="K339" t="s">
        <v>1206</v>
      </c>
      <c r="L339">
        <v>0</v>
      </c>
      <c r="M339" s="46">
        <f t="shared" si="31"/>
        <v>0</v>
      </c>
      <c r="N339" t="str">
        <f t="shared" si="32"/>
        <v>FABRICACAO DE EMBALAGENS DE PAPEL</v>
      </c>
      <c r="O339" t="s">
        <v>1211</v>
      </c>
      <c r="P339">
        <v>0</v>
      </c>
      <c r="Q339" s="46">
        <f t="shared" si="33"/>
        <v>0</v>
      </c>
    </row>
    <row r="340" spans="1:17" x14ac:dyDescent="0.25">
      <c r="A340" t="str">
        <f t="shared" si="35"/>
        <v>FABRICACAO DE ARTEFATOS TEXTEIS A PARTIR DE TECIDOS EXCETO VESTUARIO</v>
      </c>
      <c r="B340" t="s">
        <v>1162</v>
      </c>
      <c r="C340">
        <v>0</v>
      </c>
      <c r="D340">
        <v>0</v>
      </c>
      <c r="E340">
        <v>0</v>
      </c>
      <c r="F340">
        <v>0</v>
      </c>
      <c r="G340">
        <v>0</v>
      </c>
      <c r="H340" s="46">
        <f t="shared" si="34"/>
        <v>0</v>
      </c>
      <c r="J340" t="str">
        <f t="shared" si="30"/>
        <v>FABRICACAO DE CELULOSE E OUTRAS PASTAS PARA A FABRICACAO DE PAPEL</v>
      </c>
      <c r="K340" t="s">
        <v>1207</v>
      </c>
      <c r="L340">
        <v>0</v>
      </c>
      <c r="M340" s="46">
        <f t="shared" si="31"/>
        <v>0</v>
      </c>
      <c r="N340" t="str">
        <f t="shared" si="32"/>
        <v>FABRICACAO DE EMBALAGENS  DE PAPELAO - INCLUSIVE A FABRICACAO DE PAPELAO CORRUGADO</v>
      </c>
      <c r="O340" t="s">
        <v>1212</v>
      </c>
      <c r="P340">
        <v>0</v>
      </c>
      <c r="Q340" s="46">
        <f t="shared" si="33"/>
        <v>0</v>
      </c>
    </row>
    <row r="341" spans="1:17" x14ac:dyDescent="0.25">
      <c r="A341" t="str">
        <f t="shared" si="35"/>
        <v>FABRICACAO DE ARTEFATOS DE TAPECARIA</v>
      </c>
      <c r="B341" t="s">
        <v>1163</v>
      </c>
      <c r="C341">
        <v>0</v>
      </c>
      <c r="D341">
        <v>0</v>
      </c>
      <c r="E341">
        <v>0</v>
      </c>
      <c r="F341">
        <v>0</v>
      </c>
      <c r="G341">
        <v>0</v>
      </c>
      <c r="H341" s="46">
        <f t="shared" si="34"/>
        <v>0</v>
      </c>
      <c r="J341" t="str">
        <f t="shared" si="30"/>
        <v>FABRICACAO DE PAPEL</v>
      </c>
      <c r="K341" t="s">
        <v>1208</v>
      </c>
      <c r="L341">
        <v>0</v>
      </c>
      <c r="M341" s="46">
        <f t="shared" si="31"/>
        <v>0</v>
      </c>
      <c r="N341" t="str">
        <f t="shared" si="32"/>
        <v>FABRICACAO DE ARTEFATOS DE PAPEL, PAPELAO, CARTOLINA E CARTAO PARA ESCRITORIO</v>
      </c>
      <c r="O341" t="s">
        <v>1213</v>
      </c>
      <c r="P341">
        <v>0</v>
      </c>
      <c r="Q341" s="46">
        <f t="shared" si="33"/>
        <v>0</v>
      </c>
    </row>
    <row r="342" spans="1:17" x14ac:dyDescent="0.25">
      <c r="A342" t="str">
        <f t="shared" si="35"/>
        <v>FABRICACAO DE ARTEFATOS DE CORDOARIA</v>
      </c>
      <c r="B342" t="s">
        <v>1164</v>
      </c>
      <c r="C342">
        <v>0</v>
      </c>
      <c r="D342">
        <v>0</v>
      </c>
      <c r="E342">
        <v>0</v>
      </c>
      <c r="F342">
        <v>0</v>
      </c>
      <c r="G342">
        <v>0</v>
      </c>
      <c r="H342" s="46">
        <f t="shared" si="34"/>
        <v>0</v>
      </c>
      <c r="J342" t="str">
        <f t="shared" si="30"/>
        <v>FABRICACAO DE PAPELAO LISO, CARTOLINA E CARTAO</v>
      </c>
      <c r="K342" t="s">
        <v>1209</v>
      </c>
      <c r="L342">
        <v>0</v>
      </c>
      <c r="M342" s="46">
        <f t="shared" si="31"/>
        <v>0</v>
      </c>
      <c r="N342" t="str">
        <f t="shared" si="32"/>
        <v>FABRICACAO DE FITAS E FORMULARIOS CONTINUOS - IMPRESSOS OU NAO</v>
      </c>
      <c r="O342" t="s">
        <v>1214</v>
      </c>
      <c r="P342">
        <v>0</v>
      </c>
      <c r="Q342" s="46">
        <f t="shared" si="33"/>
        <v>0</v>
      </c>
    </row>
    <row r="343" spans="1:17" x14ac:dyDescent="0.25">
      <c r="A343" t="str">
        <f t="shared" si="35"/>
        <v>FABRICACAO DE TECIDOS ESPECIAIS - INCLUSIVE ARTEFATOS</v>
      </c>
      <c r="B343" t="s">
        <v>1165</v>
      </c>
      <c r="C343">
        <v>0</v>
      </c>
      <c r="D343">
        <v>0</v>
      </c>
      <c r="E343">
        <v>0</v>
      </c>
      <c r="F343">
        <v>0</v>
      </c>
      <c r="G343">
        <v>0</v>
      </c>
      <c r="H343" s="46">
        <f t="shared" si="34"/>
        <v>0</v>
      </c>
      <c r="J343" t="str">
        <f t="shared" si="30"/>
        <v>FABRICACAO DE PREPARACOES FARMACEUTICAS</v>
      </c>
      <c r="K343" t="s">
        <v>1210</v>
      </c>
      <c r="L343">
        <v>0</v>
      </c>
      <c r="M343" s="46">
        <f t="shared" si="31"/>
        <v>0</v>
      </c>
      <c r="N343" t="str">
        <f t="shared" si="32"/>
        <v>FABRICACAO DE OUTROS ARTEFATOS DE PASTAS, PAPEL, PAPELAO, CARTOLINA E CARTAO</v>
      </c>
      <c r="O343" t="s">
        <v>1215</v>
      </c>
      <c r="P343">
        <v>0</v>
      </c>
      <c r="Q343" s="46">
        <f t="shared" si="33"/>
        <v>0</v>
      </c>
    </row>
    <row r="344" spans="1:17" x14ac:dyDescent="0.25">
      <c r="A344" t="str">
        <f t="shared" si="35"/>
        <v>FABRICACAO DE OUTROS ARTIGOS TEXTEIS - EXCETO VESTUARIO</v>
      </c>
      <c r="B344" t="s">
        <v>1166</v>
      </c>
      <c r="C344">
        <v>0</v>
      </c>
      <c r="D344">
        <v>0</v>
      </c>
      <c r="E344">
        <v>0</v>
      </c>
      <c r="F344">
        <v>0</v>
      </c>
      <c r="G344">
        <v>0</v>
      </c>
      <c r="H344" s="46">
        <f t="shared" si="34"/>
        <v>0</v>
      </c>
      <c r="J344" t="str">
        <f t="shared" si="30"/>
        <v>FABRICACAO DE EMBALAGENS DE PAPEL</v>
      </c>
      <c r="K344" t="s">
        <v>1211</v>
      </c>
      <c r="L344">
        <v>0</v>
      </c>
      <c r="M344" s="46">
        <f t="shared" si="31"/>
        <v>0</v>
      </c>
      <c r="N344" t="str">
        <f t="shared" si="32"/>
        <v>REFORMA DE PNEUMATICOS USADOS</v>
      </c>
      <c r="O344" t="s">
        <v>1216</v>
      </c>
      <c r="P344">
        <v>0</v>
      </c>
      <c r="Q344" s="46">
        <f t="shared" si="33"/>
        <v>0</v>
      </c>
    </row>
    <row r="345" spans="1:17" x14ac:dyDescent="0.25">
      <c r="A345" t="str">
        <f t="shared" si="35"/>
        <v>FABRICACAO DE TECIDOS DE MALHA</v>
      </c>
      <c r="B345" t="s">
        <v>1167</v>
      </c>
      <c r="C345">
        <v>0</v>
      </c>
      <c r="D345">
        <v>0</v>
      </c>
      <c r="E345">
        <v>0</v>
      </c>
      <c r="F345">
        <v>0</v>
      </c>
      <c r="G345">
        <v>0</v>
      </c>
      <c r="H345" s="46">
        <f t="shared" si="34"/>
        <v>0</v>
      </c>
      <c r="J345" t="str">
        <f t="shared" si="30"/>
        <v>FABRICACAO DE EMBALAGENS  DE PAPELAO - INCLUSIVE A FABRICACAO DE PAPELAO CORRUGADO</v>
      </c>
      <c r="K345" t="s">
        <v>1212</v>
      </c>
      <c r="L345">
        <v>0</v>
      </c>
      <c r="M345" s="46">
        <f t="shared" si="31"/>
        <v>0</v>
      </c>
      <c r="N345" t="str">
        <f t="shared" si="32"/>
        <v>EDICAO DE DISCOS, FITAS E OUTROS MATERIAIS GRAVADOS</v>
      </c>
      <c r="O345" t="s">
        <v>1217</v>
      </c>
      <c r="P345">
        <v>0</v>
      </c>
      <c r="Q345" s="46">
        <f t="shared" si="33"/>
        <v>0</v>
      </c>
    </row>
    <row r="346" spans="1:17" x14ac:dyDescent="0.25">
      <c r="A346" t="str">
        <f t="shared" si="35"/>
        <v>FABRICACAO DE MEIAS</v>
      </c>
      <c r="B346" t="s">
        <v>1168</v>
      </c>
      <c r="C346">
        <v>0</v>
      </c>
      <c r="D346">
        <v>0</v>
      </c>
      <c r="E346">
        <v>0</v>
      </c>
      <c r="F346">
        <v>0</v>
      </c>
      <c r="G346">
        <v>0</v>
      </c>
      <c r="H346" s="46">
        <f t="shared" si="34"/>
        <v>0</v>
      </c>
      <c r="J346" t="str">
        <f t="shared" si="30"/>
        <v>FABRICACAO DE ARTEFATOS DE PAPEL, PAPELAO, CARTOLINA E CARTAO PARA ESCRITORIO</v>
      </c>
      <c r="K346" t="s">
        <v>1213</v>
      </c>
      <c r="L346">
        <v>0</v>
      </c>
      <c r="M346" s="46">
        <f t="shared" si="31"/>
        <v>0</v>
      </c>
      <c r="N346" t="str">
        <f t="shared" si="32"/>
        <v>EDICAO DE LIVROS, REVISTAS E JORNAIS</v>
      </c>
      <c r="O346" t="s">
        <v>1218</v>
      </c>
      <c r="P346">
        <v>0</v>
      </c>
      <c r="Q346" s="46">
        <f t="shared" si="33"/>
        <v>0</v>
      </c>
    </row>
    <row r="347" spans="1:17" x14ac:dyDescent="0.25">
      <c r="A347" t="str">
        <f t="shared" si="35"/>
        <v>FABRICACAO DE OUTROS ARTIGOS DO VESTUARIO PRODUZIDOS EM MALHARIAS (TRICOTAGENS)</v>
      </c>
      <c r="B347" t="s">
        <v>1169</v>
      </c>
      <c r="C347">
        <v>0</v>
      </c>
      <c r="D347">
        <v>0</v>
      </c>
      <c r="E347">
        <v>0</v>
      </c>
      <c r="F347">
        <v>0</v>
      </c>
      <c r="G347">
        <v>0</v>
      </c>
      <c r="H347" s="46">
        <f t="shared" si="34"/>
        <v>0</v>
      </c>
      <c r="J347" t="str">
        <f t="shared" si="30"/>
        <v>FABRICACAO DE FITAS E FORMULARIOS CONTINUOS - IMPRESSOS OU NAO</v>
      </c>
      <c r="K347" t="s">
        <v>1214</v>
      </c>
      <c r="L347">
        <v>0</v>
      </c>
      <c r="M347" s="46">
        <f t="shared" si="31"/>
        <v>0</v>
      </c>
      <c r="N347" t="str">
        <f t="shared" si="32"/>
        <v>EDICAO E IMPRESSAO DE LIVROS</v>
      </c>
      <c r="O347" t="s">
        <v>1219</v>
      </c>
      <c r="P347">
        <v>0</v>
      </c>
      <c r="Q347" s="46">
        <f t="shared" si="33"/>
        <v>0</v>
      </c>
    </row>
    <row r="348" spans="1:17" x14ac:dyDescent="0.25">
      <c r="A348" t="str">
        <f t="shared" si="35"/>
        <v>CONFECCAO DE ROUPAS INTIMAS, BLUSAS, CAMISAS E SEMELHANTES</v>
      </c>
      <c r="B348" t="s">
        <v>1170</v>
      </c>
      <c r="C348">
        <v>0</v>
      </c>
      <c r="D348">
        <v>0</v>
      </c>
      <c r="E348">
        <v>0</v>
      </c>
      <c r="F348">
        <v>0</v>
      </c>
      <c r="G348">
        <v>0</v>
      </c>
      <c r="H348" s="46">
        <f t="shared" si="34"/>
        <v>0</v>
      </c>
      <c r="J348" t="str">
        <f t="shared" si="30"/>
        <v>FABRICACAO DE OUTROS ARTEFATOS DE PASTAS, PAPEL, PAPELAO, CARTOLINA E CARTAO</v>
      </c>
      <c r="K348" t="s">
        <v>1215</v>
      </c>
      <c r="L348">
        <v>0</v>
      </c>
      <c r="M348" s="46">
        <f t="shared" si="31"/>
        <v>0</v>
      </c>
      <c r="N348" t="str">
        <f t="shared" si="32"/>
        <v>EDICAO E IMPRESSAO DE JORNAIS</v>
      </c>
      <c r="O348" t="s">
        <v>1220</v>
      </c>
      <c r="P348">
        <v>0</v>
      </c>
      <c r="Q348" s="46">
        <f t="shared" si="33"/>
        <v>0</v>
      </c>
    </row>
    <row r="349" spans="1:17" x14ac:dyDescent="0.25">
      <c r="A349" t="str">
        <f t="shared" si="35"/>
        <v>IMPRESSAO DE JORNAIS, LIVROS, REVISTAS E OUTRAS PUBLICACOES PERIODICAS</v>
      </c>
      <c r="B349" t="s">
        <v>1171</v>
      </c>
      <c r="C349">
        <v>0</v>
      </c>
      <c r="D349">
        <v>0</v>
      </c>
      <c r="E349">
        <v>0</v>
      </c>
      <c r="F349">
        <v>0</v>
      </c>
      <c r="G349">
        <v>0</v>
      </c>
      <c r="H349" s="46">
        <f t="shared" si="34"/>
        <v>0</v>
      </c>
      <c r="J349" t="str">
        <f t="shared" si="30"/>
        <v>REFORMA DE PNEUMATICOS USADOS</v>
      </c>
      <c r="K349" t="s">
        <v>1216</v>
      </c>
      <c r="L349">
        <v>0</v>
      </c>
      <c r="M349" s="46">
        <f t="shared" si="31"/>
        <v>0</v>
      </c>
      <c r="N349" t="str">
        <f t="shared" si="32"/>
        <v>EDICAO E IMPRESSAO DE REVISTAS</v>
      </c>
      <c r="O349" t="s">
        <v>1221</v>
      </c>
      <c r="P349">
        <v>0</v>
      </c>
      <c r="Q349" s="46">
        <f t="shared" si="33"/>
        <v>0</v>
      </c>
    </row>
    <row r="350" spans="1:17" x14ac:dyDescent="0.25">
      <c r="A350" t="str">
        <f t="shared" si="35"/>
        <v>CONFECCAO DE PECAS DO VESTUARIO - EXCETO ROUPAS INTIMAS, BLUSAS, CAMISAS  E SEMELHANTES</v>
      </c>
      <c r="B350" t="s">
        <v>1172</v>
      </c>
      <c r="C350">
        <v>0</v>
      </c>
      <c r="D350">
        <v>0</v>
      </c>
      <c r="E350">
        <v>0</v>
      </c>
      <c r="F350">
        <v>0</v>
      </c>
      <c r="G350">
        <v>0</v>
      </c>
      <c r="H350" s="46">
        <f t="shared" si="34"/>
        <v>0</v>
      </c>
      <c r="J350" t="str">
        <f t="shared" si="30"/>
        <v>EDICAO DE DISCOS, FITAS E OUTROS MATERIAIS GRAVADOS</v>
      </c>
      <c r="K350" t="s">
        <v>1217</v>
      </c>
      <c r="L350">
        <v>0</v>
      </c>
      <c r="M350" s="46">
        <f t="shared" si="31"/>
        <v>0</v>
      </c>
      <c r="N350" t="str">
        <f t="shared" si="32"/>
        <v>EDICAO, EDICAO E IMPRESSAO DE OUTROS PRODUTOS GRAFICOS</v>
      </c>
      <c r="O350" t="s">
        <v>1222</v>
      </c>
      <c r="P350">
        <v>0</v>
      </c>
      <c r="Q350" s="46">
        <f t="shared" si="33"/>
        <v>0</v>
      </c>
    </row>
    <row r="351" spans="1:17" x14ac:dyDescent="0.25">
      <c r="A351" t="str">
        <f t="shared" si="35"/>
        <v>IMPRESSAO DE MATERIAL DE SEGURANCA</v>
      </c>
      <c r="B351" t="s">
        <v>1173</v>
      </c>
      <c r="C351">
        <v>0</v>
      </c>
      <c r="D351">
        <v>0</v>
      </c>
      <c r="E351">
        <v>0</v>
      </c>
      <c r="F351">
        <v>0</v>
      </c>
      <c r="G351">
        <v>0</v>
      </c>
      <c r="H351" s="46">
        <f t="shared" si="34"/>
        <v>0</v>
      </c>
      <c r="J351" t="str">
        <f t="shared" si="30"/>
        <v>EDICAO DE LIVROS, REVISTAS E JORNAIS</v>
      </c>
      <c r="K351" t="s">
        <v>1218</v>
      </c>
      <c r="L351">
        <v>0</v>
      </c>
      <c r="M351" s="46">
        <f t="shared" si="31"/>
        <v>0</v>
      </c>
      <c r="N351" t="str">
        <f t="shared" si="32"/>
        <v>FABRICACAO DE ARTEFATOS DE BORRACHA NAO ESPECIFICADOS ANTERIORMENTE</v>
      </c>
      <c r="O351" t="s">
        <v>1223</v>
      </c>
      <c r="P351">
        <v>0</v>
      </c>
      <c r="Q351" s="46">
        <f t="shared" si="33"/>
        <v>0</v>
      </c>
    </row>
    <row r="352" spans="1:17" x14ac:dyDescent="0.25">
      <c r="A352" t="str">
        <f t="shared" si="35"/>
        <v>IMPRESSAO DE MATERIAIS PARA OUTROS USOS</v>
      </c>
      <c r="B352" t="s">
        <v>1174</v>
      </c>
      <c r="C352">
        <v>0</v>
      </c>
      <c r="D352">
        <v>0</v>
      </c>
      <c r="E352">
        <v>0</v>
      </c>
      <c r="F352">
        <v>0</v>
      </c>
      <c r="G352">
        <v>0</v>
      </c>
      <c r="H352" s="46">
        <f t="shared" si="34"/>
        <v>0</v>
      </c>
      <c r="J352" t="str">
        <f t="shared" si="30"/>
        <v>EDICAO E IMPRESSAO DE LIVROS</v>
      </c>
      <c r="K352" t="s">
        <v>1219</v>
      </c>
      <c r="L352">
        <v>0</v>
      </c>
      <c r="M352" s="46">
        <f t="shared" si="31"/>
        <v>0</v>
      </c>
      <c r="N352" t="str">
        <f t="shared" si="32"/>
        <v>IMPRESSAO DE JORNAIS, REVISTAS E LIVROS</v>
      </c>
      <c r="O352" t="s">
        <v>1224</v>
      </c>
      <c r="P352">
        <v>0</v>
      </c>
      <c r="Q352" s="46">
        <f t="shared" si="33"/>
        <v>0</v>
      </c>
    </row>
    <row r="353" spans="1:17" x14ac:dyDescent="0.25">
      <c r="A353" t="str">
        <f t="shared" si="35"/>
        <v>CONFECCAO DE ROUPAS PROFISSIONAIS</v>
      </c>
      <c r="B353" t="s">
        <v>1175</v>
      </c>
      <c r="C353">
        <v>0</v>
      </c>
      <c r="D353">
        <v>0</v>
      </c>
      <c r="E353">
        <v>0</v>
      </c>
      <c r="F353">
        <v>0</v>
      </c>
      <c r="G353">
        <v>0</v>
      </c>
      <c r="H353" s="46">
        <f t="shared" si="34"/>
        <v>0</v>
      </c>
      <c r="J353" t="str">
        <f t="shared" si="30"/>
        <v>EDICAO E IMPRESSAO DE JORNAIS</v>
      </c>
      <c r="K353" t="s">
        <v>1220</v>
      </c>
      <c r="L353">
        <v>0</v>
      </c>
      <c r="M353" s="46">
        <f t="shared" si="31"/>
        <v>0</v>
      </c>
      <c r="N353" t="str">
        <f t="shared" si="32"/>
        <v>FABRICACAO DE LAMINADOS PLANOS E TUBULARES DE MATERIAL PLASTICO</v>
      </c>
      <c r="O353" t="s">
        <v>1225</v>
      </c>
      <c r="P353">
        <v>0</v>
      </c>
      <c r="Q353" s="46">
        <f t="shared" si="33"/>
        <v>0</v>
      </c>
    </row>
    <row r="354" spans="1:17" x14ac:dyDescent="0.25">
      <c r="A354" t="str">
        <f t="shared" si="35"/>
        <v>FABRICACAO DE ACESSORIOS DO VESTUARIO</v>
      </c>
      <c r="B354" t="s">
        <v>1176</v>
      </c>
      <c r="C354">
        <v>0</v>
      </c>
      <c r="D354">
        <v>0</v>
      </c>
      <c r="E354">
        <v>0</v>
      </c>
      <c r="F354">
        <v>0</v>
      </c>
      <c r="G354">
        <v>0</v>
      </c>
      <c r="H354" s="46">
        <f t="shared" si="34"/>
        <v>0</v>
      </c>
      <c r="J354" t="str">
        <f t="shared" si="30"/>
        <v>EDICAO E IMPRESSAO DE REVISTAS</v>
      </c>
      <c r="K354" t="s">
        <v>1221</v>
      </c>
      <c r="L354">
        <v>0</v>
      </c>
      <c r="M354" s="46">
        <f t="shared" si="31"/>
        <v>0</v>
      </c>
      <c r="N354" t="str">
        <f t="shared" si="32"/>
        <v>IMPRESSAO DE MATERIAL ESCOLAR  E DE MATERIAL PARA USOS INDUSTRIAL E COMERCIAL</v>
      </c>
      <c r="O354" t="s">
        <v>1226</v>
      </c>
      <c r="P354">
        <v>0</v>
      </c>
      <c r="Q354" s="46">
        <f t="shared" si="33"/>
        <v>0</v>
      </c>
    </row>
    <row r="355" spans="1:17" x14ac:dyDescent="0.25">
      <c r="A355" t="str">
        <f t="shared" si="35"/>
        <v>FABRICACAO DE ACESSORIOS PARA SEGURANCA INDUSTRIAL E PESSOAL</v>
      </c>
      <c r="B355" t="s">
        <v>1178</v>
      </c>
      <c r="C355">
        <v>0</v>
      </c>
      <c r="D355">
        <v>0</v>
      </c>
      <c r="E355">
        <v>0</v>
      </c>
      <c r="F355">
        <v>0</v>
      </c>
      <c r="G355">
        <v>0</v>
      </c>
      <c r="H355" s="46">
        <f t="shared" si="34"/>
        <v>0</v>
      </c>
      <c r="J355" t="str">
        <f t="shared" si="30"/>
        <v>EDICAO, EDICAO E IMPRESSAO DE OUTROS PRODUTOS GRAFICOS</v>
      </c>
      <c r="K355" t="s">
        <v>1222</v>
      </c>
      <c r="L355">
        <v>0</v>
      </c>
      <c r="M355" s="46">
        <f t="shared" si="31"/>
        <v>0</v>
      </c>
      <c r="N355" t="str">
        <f t="shared" si="32"/>
        <v>FABRICACAO DE EMBALAGENS DE MATERIAL PLASTICO</v>
      </c>
      <c r="O355" t="s">
        <v>1227</v>
      </c>
      <c r="P355">
        <v>0</v>
      </c>
      <c r="Q355" s="46">
        <f t="shared" si="33"/>
        <v>0</v>
      </c>
    </row>
    <row r="356" spans="1:17" x14ac:dyDescent="0.25">
      <c r="A356" t="str">
        <f t="shared" si="35"/>
        <v>SERVICOS DE ACABAMENTOS GRAFICOS</v>
      </c>
      <c r="B356" t="s">
        <v>1179</v>
      </c>
      <c r="C356">
        <v>0</v>
      </c>
      <c r="D356">
        <v>0</v>
      </c>
      <c r="E356">
        <v>0</v>
      </c>
      <c r="F356">
        <v>0</v>
      </c>
      <c r="G356">
        <v>0</v>
      </c>
      <c r="H356" s="46">
        <f t="shared" si="34"/>
        <v>0</v>
      </c>
      <c r="J356" t="str">
        <f t="shared" si="30"/>
        <v>FABRICACAO DE ARTEFATOS DE BORRACHA NAO ESPECIFICADOS ANTERIORMENTE</v>
      </c>
      <c r="K356" t="s">
        <v>1223</v>
      </c>
      <c r="L356">
        <v>0</v>
      </c>
      <c r="M356" s="46">
        <f t="shared" si="31"/>
        <v>0</v>
      </c>
      <c r="N356" t="str">
        <f t="shared" si="32"/>
        <v>FABRICACAO DE TUBOS E ACESSORIOS DE MATERIAL PLASTICO PARA USO NA CONSTRUCAO</v>
      </c>
      <c r="O356" t="s">
        <v>1228</v>
      </c>
      <c r="P356">
        <v>0</v>
      </c>
      <c r="Q356" s="46">
        <f t="shared" si="33"/>
        <v>0</v>
      </c>
    </row>
    <row r="357" spans="1:17" x14ac:dyDescent="0.25">
      <c r="A357" t="str">
        <f t="shared" si="35"/>
        <v>REPRODUCAO DE MATERIAIS GRAVADOS EM QUALQUER SUPORTE</v>
      </c>
      <c r="B357" t="s">
        <v>1180</v>
      </c>
      <c r="C357">
        <v>0</v>
      </c>
      <c r="D357">
        <v>0</v>
      </c>
      <c r="E357">
        <v>0</v>
      </c>
      <c r="F357">
        <v>0</v>
      </c>
      <c r="G357">
        <v>0</v>
      </c>
      <c r="H357" s="46">
        <f t="shared" si="34"/>
        <v>0</v>
      </c>
      <c r="J357" t="str">
        <f t="shared" si="30"/>
        <v>IMPRESSAO DE JORNAIS, REVISTAS E LIVROS</v>
      </c>
      <c r="K357" t="s">
        <v>1224</v>
      </c>
      <c r="L357">
        <v>0</v>
      </c>
      <c r="M357" s="46">
        <f t="shared" si="31"/>
        <v>0</v>
      </c>
      <c r="N357" t="str">
        <f t="shared" si="32"/>
        <v>EXECUCAO DE OUTROS SERVICOS GRAFICOS</v>
      </c>
      <c r="O357" t="s">
        <v>1229</v>
      </c>
      <c r="P357">
        <v>0</v>
      </c>
      <c r="Q357" s="46">
        <f t="shared" si="33"/>
        <v>0</v>
      </c>
    </row>
    <row r="358" spans="1:17" x14ac:dyDescent="0.25">
      <c r="A358" t="str">
        <f t="shared" si="35"/>
        <v>CURTIMENTO E OUTRAS PREPARACOES DE COURO</v>
      </c>
      <c r="B358" t="s">
        <v>1181</v>
      </c>
      <c r="C358">
        <v>0</v>
      </c>
      <c r="D358">
        <v>0</v>
      </c>
      <c r="E358">
        <v>0</v>
      </c>
      <c r="F358">
        <v>0</v>
      </c>
      <c r="G358">
        <v>0</v>
      </c>
      <c r="H358" s="46">
        <f t="shared" si="34"/>
        <v>0</v>
      </c>
      <c r="J358" t="str">
        <f t="shared" si="30"/>
        <v>FABRICACAO DE LAMINADOS PLANOS E TUBULARES DE MATERIAL PLASTICO</v>
      </c>
      <c r="K358" t="s">
        <v>1225</v>
      </c>
      <c r="L358">
        <v>0</v>
      </c>
      <c r="M358" s="46">
        <f t="shared" si="31"/>
        <v>0</v>
      </c>
      <c r="N358" t="str">
        <f t="shared" si="32"/>
        <v>FABRICACAO DE ARTEFATOS DE MATERIAL PLASTICO NAO ESPECIFICADOS ANTERIORMENTE</v>
      </c>
      <c r="O358" t="s">
        <v>1230</v>
      </c>
      <c r="P358">
        <v>0</v>
      </c>
      <c r="Q358" s="46">
        <f t="shared" si="33"/>
        <v>0</v>
      </c>
    </row>
    <row r="359" spans="1:17" x14ac:dyDescent="0.25">
      <c r="A359" t="str">
        <f t="shared" si="35"/>
        <v>FABRICACAO DE MALAS, BOLSAS, VALISES E OUTROS ARTEFATOS PARA VIAGEM, DE QUALQUER MATERIAL</v>
      </c>
      <c r="B359" t="s">
        <v>1182</v>
      </c>
      <c r="C359">
        <v>0</v>
      </c>
      <c r="D359">
        <v>0</v>
      </c>
      <c r="E359">
        <v>0</v>
      </c>
      <c r="F359">
        <v>0</v>
      </c>
      <c r="G359">
        <v>0</v>
      </c>
      <c r="H359" s="46">
        <f t="shared" si="34"/>
        <v>0</v>
      </c>
      <c r="J359" t="str">
        <f t="shared" si="30"/>
        <v>IMPRESSAO DE MATERIAL ESCOLAR  E DE MATERIAL PARA USOS INDUSTRIAL E COMERCIAL</v>
      </c>
      <c r="K359" t="s">
        <v>1226</v>
      </c>
      <c r="L359">
        <v>0</v>
      </c>
      <c r="M359" s="46">
        <f t="shared" si="31"/>
        <v>0</v>
      </c>
      <c r="N359" t="str">
        <f t="shared" si="32"/>
        <v>REPRODUCAO DE DISCOS E FITAS</v>
      </c>
      <c r="O359" t="s">
        <v>1231</v>
      </c>
      <c r="P359">
        <v>0</v>
      </c>
      <c r="Q359" s="46">
        <f t="shared" si="33"/>
        <v>0</v>
      </c>
    </row>
    <row r="360" spans="1:17" x14ac:dyDescent="0.25">
      <c r="A360" t="str">
        <f t="shared" si="35"/>
        <v>FABRICACAO DE PRODUTOS DO REFINO DE PETROLEO</v>
      </c>
      <c r="B360" t="s">
        <v>1183</v>
      </c>
      <c r="C360">
        <v>0</v>
      </c>
      <c r="D360">
        <v>0</v>
      </c>
      <c r="E360">
        <v>0</v>
      </c>
      <c r="F360">
        <v>0</v>
      </c>
      <c r="G360">
        <v>0</v>
      </c>
      <c r="H360" s="46">
        <f t="shared" si="34"/>
        <v>0</v>
      </c>
      <c r="J360" t="str">
        <f t="shared" si="30"/>
        <v>FABRICACAO DE EMBALAGENS DE MATERIAL PLASTICO</v>
      </c>
      <c r="K360" t="s">
        <v>1227</v>
      </c>
      <c r="L360">
        <v>0</v>
      </c>
      <c r="M360" s="46">
        <f t="shared" si="31"/>
        <v>0</v>
      </c>
      <c r="N360" t="str">
        <f t="shared" si="32"/>
        <v>REPRODUCAO DE FITAS DE VIDEOS</v>
      </c>
      <c r="O360" t="s">
        <v>1232</v>
      </c>
      <c r="P360">
        <v>0</v>
      </c>
      <c r="Q360" s="46">
        <f t="shared" si="33"/>
        <v>0</v>
      </c>
    </row>
    <row r="361" spans="1:17" x14ac:dyDescent="0.25">
      <c r="A361" t="str">
        <f t="shared" si="35"/>
        <v>FABRICACAO DE PRODUTOS DERIVADOS DO PETROLEO, EXCETO PRODUTOS DO REFINO</v>
      </c>
      <c r="B361" t="s">
        <v>1184</v>
      </c>
      <c r="C361">
        <v>0</v>
      </c>
      <c r="D361">
        <v>0</v>
      </c>
      <c r="E361">
        <v>0</v>
      </c>
      <c r="F361">
        <v>0</v>
      </c>
      <c r="G361">
        <v>0</v>
      </c>
      <c r="H361" s="46">
        <f t="shared" si="34"/>
        <v>0</v>
      </c>
      <c r="J361" t="str">
        <f t="shared" si="30"/>
        <v>FABRICACAO DE TUBOS E ACESSORIOS DE MATERIAL PLASTICO PARA USO NA CONSTRUCAO</v>
      </c>
      <c r="K361" t="s">
        <v>1228</v>
      </c>
      <c r="L361">
        <v>0</v>
      </c>
      <c r="M361" s="46">
        <f t="shared" si="31"/>
        <v>0</v>
      </c>
      <c r="N361" t="str">
        <f t="shared" si="32"/>
        <v>REPRODUCAO DE SOFTWARES EM DISQUETES E FITAS</v>
      </c>
      <c r="O361" t="s">
        <v>1233</v>
      </c>
      <c r="P361">
        <v>0</v>
      </c>
      <c r="Q361" s="46">
        <f t="shared" si="33"/>
        <v>0</v>
      </c>
    </row>
    <row r="362" spans="1:17" x14ac:dyDescent="0.25">
      <c r="A362" t="str">
        <f t="shared" si="35"/>
        <v>FABRICACAO DE OUTROS ARTEFATOS DE COURO</v>
      </c>
      <c r="B362" t="s">
        <v>1185</v>
      </c>
      <c r="C362">
        <v>0</v>
      </c>
      <c r="D362">
        <v>0</v>
      </c>
      <c r="E362">
        <v>0</v>
      </c>
      <c r="F362">
        <v>0</v>
      </c>
      <c r="G362">
        <v>0</v>
      </c>
      <c r="H362" s="46">
        <f t="shared" si="34"/>
        <v>0</v>
      </c>
      <c r="J362" t="str">
        <f t="shared" ref="J362:J425" si="36">MID(K362,12,100)</f>
        <v>EXECUCAO DE OUTROS SERVICOS GRAFICOS</v>
      </c>
      <c r="K362" t="s">
        <v>1229</v>
      </c>
      <c r="L362">
        <v>0</v>
      </c>
      <c r="M362" s="46">
        <f t="shared" ref="M362:M425" si="37">L362*100/L$1126</f>
        <v>0</v>
      </c>
      <c r="N362" t="str">
        <f t="shared" ref="N362:N425" si="38">MID(O362,12,100)</f>
        <v>COQUERIAS</v>
      </c>
      <c r="O362" t="s">
        <v>1234</v>
      </c>
      <c r="P362">
        <v>0</v>
      </c>
      <c r="Q362" s="46">
        <f t="shared" ref="Q362:Q425" si="39">P362*100/P$1126</f>
        <v>0</v>
      </c>
    </row>
    <row r="363" spans="1:17" x14ac:dyDescent="0.25">
      <c r="A363" t="str">
        <f t="shared" si="35"/>
        <v>FABRICACAO DE ALCOOL</v>
      </c>
      <c r="B363" t="s">
        <v>1187</v>
      </c>
      <c r="C363">
        <v>0</v>
      </c>
      <c r="D363">
        <v>0</v>
      </c>
      <c r="E363">
        <v>0</v>
      </c>
      <c r="F363">
        <v>0</v>
      </c>
      <c r="G363">
        <v>0</v>
      </c>
      <c r="H363" s="46">
        <f t="shared" ref="H363:H426" si="40">G363*100/G$1126</f>
        <v>0</v>
      </c>
      <c r="J363" t="str">
        <f t="shared" si="36"/>
        <v>FABRICACAO DE ARTEFATOS DE MATERIAL PLASTICO NAO ESPECIFICADOS ANTERIORMENTE</v>
      </c>
      <c r="K363" t="s">
        <v>1230</v>
      </c>
      <c r="L363">
        <v>0</v>
      </c>
      <c r="M363" s="46">
        <f t="shared" si="37"/>
        <v>0</v>
      </c>
      <c r="N363" t="str">
        <f t="shared" si="38"/>
        <v>REFINO DE PETROLEO</v>
      </c>
      <c r="O363" t="s">
        <v>1235</v>
      </c>
      <c r="P363">
        <v>0</v>
      </c>
      <c r="Q363" s="46">
        <f t="shared" si="39"/>
        <v>0</v>
      </c>
    </row>
    <row r="364" spans="1:17" x14ac:dyDescent="0.25">
      <c r="A364" t="str">
        <f t="shared" ref="A364:A427" si="41">MID(B364,12,100)</f>
        <v>FABRICACAO DE TENIS DE QUALQUER MATERIAL</v>
      </c>
      <c r="B364" t="s">
        <v>1188</v>
      </c>
      <c r="C364">
        <v>0</v>
      </c>
      <c r="D364">
        <v>0</v>
      </c>
      <c r="E364">
        <v>0</v>
      </c>
      <c r="F364">
        <v>0</v>
      </c>
      <c r="G364">
        <v>0</v>
      </c>
      <c r="H364" s="46">
        <f t="shared" si="40"/>
        <v>0</v>
      </c>
      <c r="J364" t="str">
        <f t="shared" si="36"/>
        <v>REPRODUCAO DE DISCOS E FITAS</v>
      </c>
      <c r="K364" t="s">
        <v>1231</v>
      </c>
      <c r="L364">
        <v>0</v>
      </c>
      <c r="M364" s="46">
        <f t="shared" si="37"/>
        <v>0</v>
      </c>
      <c r="N364" t="str">
        <f t="shared" si="38"/>
        <v>OUTRAS FORMAS DE PRODUCAO DE DERIVADOS DO PETROLEO</v>
      </c>
      <c r="O364" t="s">
        <v>1236</v>
      </c>
      <c r="P364">
        <v>0</v>
      </c>
      <c r="Q364" s="46">
        <f t="shared" si="39"/>
        <v>0</v>
      </c>
    </row>
    <row r="365" spans="1:17" x14ac:dyDescent="0.25">
      <c r="A365" t="str">
        <f t="shared" si="41"/>
        <v>FABRICACAO DE BIOCOMBUSTIVEIS, EXCETO ALCOOL</v>
      </c>
      <c r="B365" t="s">
        <v>1189</v>
      </c>
      <c r="C365">
        <v>0</v>
      </c>
      <c r="D365">
        <v>0</v>
      </c>
      <c r="E365">
        <v>0</v>
      </c>
      <c r="F365">
        <v>0</v>
      </c>
      <c r="G365">
        <v>0</v>
      </c>
      <c r="H365" s="46">
        <f t="shared" si="40"/>
        <v>0</v>
      </c>
      <c r="J365" t="str">
        <f t="shared" si="36"/>
        <v>REPRODUCAO DE FITAS DE VIDEOS</v>
      </c>
      <c r="K365" t="s">
        <v>1232</v>
      </c>
      <c r="L365">
        <v>0</v>
      </c>
      <c r="M365" s="46">
        <f t="shared" si="37"/>
        <v>0</v>
      </c>
      <c r="N365" t="str">
        <f t="shared" si="38"/>
        <v>ELABORACAO DE COMBUSTIVEIS NUCLEARES</v>
      </c>
      <c r="O365" t="s">
        <v>1237</v>
      </c>
      <c r="P365">
        <v>0</v>
      </c>
      <c r="Q365" s="46">
        <f t="shared" si="39"/>
        <v>0</v>
      </c>
    </row>
    <row r="366" spans="1:17" x14ac:dyDescent="0.25">
      <c r="A366" t="str">
        <f t="shared" si="41"/>
        <v>FABRICACAO DE CALCADOS DE PLASTICO</v>
      </c>
      <c r="B366" t="s">
        <v>1190</v>
      </c>
      <c r="C366">
        <v>0</v>
      </c>
      <c r="D366">
        <v>0</v>
      </c>
      <c r="E366">
        <v>0</v>
      </c>
      <c r="F366">
        <v>0</v>
      </c>
      <c r="G366">
        <v>0</v>
      </c>
      <c r="H366" s="46">
        <f t="shared" si="40"/>
        <v>0</v>
      </c>
      <c r="J366" t="str">
        <f t="shared" si="36"/>
        <v>REPRODUCAO DE SOFTWARES EM DISQUETES E FITAS</v>
      </c>
      <c r="K366" t="s">
        <v>1233</v>
      </c>
      <c r="L366">
        <v>0</v>
      </c>
      <c r="M366" s="46">
        <f t="shared" si="37"/>
        <v>0</v>
      </c>
      <c r="N366" t="str">
        <f t="shared" si="38"/>
        <v>FABRICACAO DE ARTEFATOS DE CONCRETO, CIMENTO, FIBROCIMENTO, GESSO E MATERIAIS SEMELHANTES</v>
      </c>
      <c r="O366" t="s">
        <v>1238</v>
      </c>
      <c r="P366">
        <v>0</v>
      </c>
      <c r="Q366" s="46">
        <f t="shared" si="39"/>
        <v>0</v>
      </c>
    </row>
    <row r="367" spans="1:17" x14ac:dyDescent="0.25">
      <c r="A367" t="str">
        <f t="shared" si="41"/>
        <v>DESDOBRAMENTO DE MADEIRA</v>
      </c>
      <c r="B367" t="s">
        <v>1192</v>
      </c>
      <c r="C367">
        <v>0</v>
      </c>
      <c r="D367">
        <v>0</v>
      </c>
      <c r="E367">
        <v>0</v>
      </c>
      <c r="F367">
        <v>0</v>
      </c>
      <c r="G367">
        <v>0</v>
      </c>
      <c r="H367" s="46">
        <f t="shared" si="40"/>
        <v>0</v>
      </c>
      <c r="J367" t="str">
        <f t="shared" si="36"/>
        <v>COQUERIAS</v>
      </c>
      <c r="K367" t="s">
        <v>1234</v>
      </c>
      <c r="L367">
        <v>0</v>
      </c>
      <c r="M367" s="46">
        <f t="shared" si="37"/>
        <v>0</v>
      </c>
      <c r="N367" t="str">
        <f t="shared" si="38"/>
        <v>PRODUCAO DE ALCOOL</v>
      </c>
      <c r="O367" t="s">
        <v>1239</v>
      </c>
      <c r="P367">
        <v>0</v>
      </c>
      <c r="Q367" s="46">
        <f t="shared" si="39"/>
        <v>0</v>
      </c>
    </row>
    <row r="368" spans="1:17" x14ac:dyDescent="0.25">
      <c r="A368" t="str">
        <f t="shared" si="41"/>
        <v>FABRICACAO DE ADUBOS E FERTILIZANTES</v>
      </c>
      <c r="B368" t="s">
        <v>1193</v>
      </c>
      <c r="C368">
        <v>0</v>
      </c>
      <c r="D368">
        <v>0</v>
      </c>
      <c r="E368">
        <v>0</v>
      </c>
      <c r="F368">
        <v>0</v>
      </c>
      <c r="G368">
        <v>0</v>
      </c>
      <c r="H368" s="46">
        <f t="shared" si="40"/>
        <v>0</v>
      </c>
      <c r="J368" t="str">
        <f t="shared" si="36"/>
        <v>REFINO DE PETROLEO</v>
      </c>
      <c r="K368" t="s">
        <v>1235</v>
      </c>
      <c r="L368">
        <v>0</v>
      </c>
      <c r="M368" s="46">
        <f t="shared" si="37"/>
        <v>0</v>
      </c>
      <c r="N368" t="str">
        <f t="shared" si="38"/>
        <v>FABRICACAO DE PRODUTOS CERAMICOS NAO-REFRATARIOS PARA USO ESTRUTURAL NA CONSTRUCAO</v>
      </c>
      <c r="O368" t="s">
        <v>1240</v>
      </c>
      <c r="P368">
        <v>0</v>
      </c>
      <c r="Q368" s="46">
        <f t="shared" si="39"/>
        <v>0</v>
      </c>
    </row>
    <row r="369" spans="1:17" x14ac:dyDescent="0.25">
      <c r="A369" t="str">
        <f t="shared" si="41"/>
        <v>FABRICACAO DE PRODUTOS QUIMICOS INORGANICOS NAO ESPECIFICADOS ANTERIORMENTE</v>
      </c>
      <c r="B369" t="s">
        <v>1194</v>
      </c>
      <c r="C369">
        <v>0</v>
      </c>
      <c r="D369">
        <v>0</v>
      </c>
      <c r="E369">
        <v>0</v>
      </c>
      <c r="F369">
        <v>0</v>
      </c>
      <c r="G369">
        <v>0</v>
      </c>
      <c r="H369" s="46">
        <f t="shared" si="40"/>
        <v>0</v>
      </c>
      <c r="J369" t="str">
        <f t="shared" si="36"/>
        <v>OUTRAS FORMAS DE PRODUCAO DE DERIVADOS DO PETROLEO</v>
      </c>
      <c r="K369" t="s">
        <v>1236</v>
      </c>
      <c r="L369">
        <v>0</v>
      </c>
      <c r="M369" s="46">
        <f t="shared" si="37"/>
        <v>0</v>
      </c>
      <c r="N369" t="str">
        <f t="shared" si="38"/>
        <v>FABRICACAO DE PRODUTOS CERAMICOS NAO-REFRATARIOS NAO ESPECIFICADOS ANTERIORMENTE</v>
      </c>
      <c r="O369" t="s">
        <v>1241</v>
      </c>
      <c r="P369">
        <v>0</v>
      </c>
      <c r="Q369" s="46">
        <f t="shared" si="39"/>
        <v>0</v>
      </c>
    </row>
    <row r="370" spans="1:17" x14ac:dyDescent="0.25">
      <c r="A370" t="str">
        <f t="shared" si="41"/>
        <v>FABRICACAO DE MADEIRA LAMINADA E DE CHAPAS DE MADEIRA COMPENSADA, PRENSADA OU AGLOMERADA</v>
      </c>
      <c r="B370" t="s">
        <v>1195</v>
      </c>
      <c r="C370">
        <v>0</v>
      </c>
      <c r="D370">
        <v>0</v>
      </c>
      <c r="E370">
        <v>0</v>
      </c>
      <c r="F370">
        <v>0</v>
      </c>
      <c r="G370">
        <v>0</v>
      </c>
      <c r="H370" s="46">
        <f t="shared" si="40"/>
        <v>0</v>
      </c>
      <c r="J370" t="str">
        <f t="shared" si="36"/>
        <v>ELABORACAO DE COMBUSTIVEIS NUCLEARES</v>
      </c>
      <c r="K370" t="s">
        <v>1237</v>
      </c>
      <c r="L370">
        <v>0</v>
      </c>
      <c r="M370" s="46">
        <f t="shared" si="37"/>
        <v>0</v>
      </c>
      <c r="N370" t="str">
        <f t="shared" si="38"/>
        <v>APARELHAMENTO E OUTROS TRABALHOS EM PEDRAS</v>
      </c>
      <c r="O370" t="s">
        <v>1242</v>
      </c>
      <c r="P370">
        <v>0</v>
      </c>
      <c r="Q370" s="46">
        <f t="shared" si="39"/>
        <v>0</v>
      </c>
    </row>
    <row r="371" spans="1:17" x14ac:dyDescent="0.25">
      <c r="A371" t="str">
        <f t="shared" si="41"/>
        <v xml:space="preserve">FABRICACAO DE ESQUADRIAS DE MADEIRA, DE CASAS DE MADEIRA PRE-FABRICADAS, DE ESTRUTURAS DE MADEIRA E </v>
      </c>
      <c r="B371" t="s">
        <v>1196</v>
      </c>
      <c r="C371">
        <v>0</v>
      </c>
      <c r="D371">
        <v>0</v>
      </c>
      <c r="E371">
        <v>0</v>
      </c>
      <c r="F371">
        <v>0</v>
      </c>
      <c r="G371">
        <v>0</v>
      </c>
      <c r="H371" s="46">
        <f t="shared" si="40"/>
        <v>0</v>
      </c>
      <c r="J371" t="str">
        <f t="shared" si="36"/>
        <v>FABRICACAO DE ARTEFATOS DE CONCRETO, CIMENTO, FIBROCIMENTO, GESSO E MATERIAIS SEMELHANTES</v>
      </c>
      <c r="K371" t="s">
        <v>1238</v>
      </c>
      <c r="L371">
        <v>0</v>
      </c>
      <c r="M371" s="46">
        <f t="shared" si="37"/>
        <v>0</v>
      </c>
      <c r="N371" t="str">
        <f t="shared" si="38"/>
        <v>FABRICACAO DE CAL E GESSO</v>
      </c>
      <c r="O371" t="s">
        <v>1243</v>
      </c>
      <c r="P371">
        <v>0</v>
      </c>
      <c r="Q371" s="46">
        <f t="shared" si="39"/>
        <v>0</v>
      </c>
    </row>
    <row r="372" spans="1:17" x14ac:dyDescent="0.25">
      <c r="A372" t="str">
        <f t="shared" si="41"/>
        <v>FABRICACAO DE INTERMEDIARIOS PARA PLASTIFICANTES, RESINAS E FIBRAS</v>
      </c>
      <c r="B372" t="s">
        <v>1197</v>
      </c>
      <c r="C372">
        <v>0</v>
      </c>
      <c r="D372">
        <v>0</v>
      </c>
      <c r="E372">
        <v>0</v>
      </c>
      <c r="F372">
        <v>0</v>
      </c>
      <c r="G372">
        <v>0</v>
      </c>
      <c r="H372" s="46">
        <f t="shared" si="40"/>
        <v>0</v>
      </c>
      <c r="J372" t="str">
        <f t="shared" si="36"/>
        <v>PRODUCAO DE ALCOOL</v>
      </c>
      <c r="K372" t="s">
        <v>1239</v>
      </c>
      <c r="L372">
        <v>0</v>
      </c>
      <c r="M372" s="46">
        <f t="shared" si="37"/>
        <v>0</v>
      </c>
      <c r="N372" t="str">
        <f t="shared" si="38"/>
        <v>FABRICACAO DE PRODUTOS DE MINERAIS NAO-METALICOS NAO ESPECIFICADOS ANTERIORMENTE</v>
      </c>
      <c r="O372" t="s">
        <v>1244</v>
      </c>
      <c r="P372">
        <v>0</v>
      </c>
      <c r="Q372" s="46">
        <f t="shared" si="39"/>
        <v>0</v>
      </c>
    </row>
    <row r="373" spans="1:17" x14ac:dyDescent="0.25">
      <c r="A373" t="str">
        <f t="shared" si="41"/>
        <v>FABRICACAO DE ARTEFATOS DE TANOARIA E EMBALAGENS DE MADEIRA</v>
      </c>
      <c r="B373" t="s">
        <v>1198</v>
      </c>
      <c r="C373">
        <v>0</v>
      </c>
      <c r="D373">
        <v>0</v>
      </c>
      <c r="E373">
        <v>0</v>
      </c>
      <c r="F373">
        <v>0</v>
      </c>
      <c r="G373">
        <v>0</v>
      </c>
      <c r="H373" s="46">
        <f t="shared" si="40"/>
        <v>0</v>
      </c>
      <c r="J373" t="str">
        <f t="shared" si="36"/>
        <v>FABRICACAO DE PRODUTOS CERAMICOS NAO-REFRATARIOS PARA USO ESTRUTURAL NA CONSTRUCAO</v>
      </c>
      <c r="K373" t="s">
        <v>1240</v>
      </c>
      <c r="L373">
        <v>0</v>
      </c>
      <c r="M373" s="46">
        <f t="shared" si="37"/>
        <v>0</v>
      </c>
      <c r="N373" t="str">
        <f t="shared" si="38"/>
        <v>FABRICACAO DE CLORO E ALCALIS</v>
      </c>
      <c r="O373" t="s">
        <v>1245</v>
      </c>
      <c r="P373">
        <v>0</v>
      </c>
      <c r="Q373" s="46">
        <f t="shared" si="39"/>
        <v>0</v>
      </c>
    </row>
    <row r="374" spans="1:17" x14ac:dyDescent="0.25">
      <c r="A374" t="str">
        <f t="shared" si="41"/>
        <v>FABRICACAO DE ARTEFATOS DIVERSOS DE MADEIRA, PALHA, CORTICA E MATERIAL TRANCADO - EXCETO MOVEIS</v>
      </c>
      <c r="B374" t="s">
        <v>1199</v>
      </c>
      <c r="C374">
        <v>0</v>
      </c>
      <c r="D374">
        <v>0</v>
      </c>
      <c r="E374">
        <v>0</v>
      </c>
      <c r="F374">
        <v>0</v>
      </c>
      <c r="G374">
        <v>0</v>
      </c>
      <c r="H374" s="46">
        <f t="shared" si="40"/>
        <v>0</v>
      </c>
      <c r="J374" t="str">
        <f t="shared" si="36"/>
        <v>FABRICACAO DE PRODUTOS CERAMICOS NAO-REFRATARIOS NAO ESPECIFICADOS ANTERIORMENTE</v>
      </c>
      <c r="K374" t="s">
        <v>1241</v>
      </c>
      <c r="L374">
        <v>0</v>
      </c>
      <c r="M374" s="46">
        <f t="shared" si="37"/>
        <v>0</v>
      </c>
      <c r="N374" t="str">
        <f t="shared" si="38"/>
        <v>FABRICACAO DE INTERMEDIARIOS PARA FERTILIZANTES</v>
      </c>
      <c r="O374" t="s">
        <v>1246</v>
      </c>
      <c r="P374">
        <v>0</v>
      </c>
      <c r="Q374" s="46">
        <f t="shared" si="39"/>
        <v>0</v>
      </c>
    </row>
    <row r="375" spans="1:17" x14ac:dyDescent="0.25">
      <c r="A375" t="str">
        <f t="shared" si="41"/>
        <v>FABRICACAO DE PRODUTOS QUIMICOS ORGANICOS NAO ESPECIFICADOS ANTERIORMENTE</v>
      </c>
      <c r="B375" t="s">
        <v>1200</v>
      </c>
      <c r="C375">
        <v>0</v>
      </c>
      <c r="D375">
        <v>0</v>
      </c>
      <c r="E375">
        <v>0</v>
      </c>
      <c r="F375">
        <v>0</v>
      </c>
      <c r="G375">
        <v>0</v>
      </c>
      <c r="H375" s="46">
        <f t="shared" si="40"/>
        <v>0</v>
      </c>
      <c r="J375" t="str">
        <f t="shared" si="36"/>
        <v>APARELHAMENTO E OUTROS TRABALHOS EM PEDRAS</v>
      </c>
      <c r="K375" t="s">
        <v>1242</v>
      </c>
      <c r="L375">
        <v>0</v>
      </c>
      <c r="M375" s="46">
        <f t="shared" si="37"/>
        <v>0</v>
      </c>
      <c r="N375" t="str">
        <f t="shared" si="38"/>
        <v>FABRICACAO DE FERTILIZANTES FOSFATADOS, NITROGENADOS E POTASSICOS</v>
      </c>
      <c r="O375" t="s">
        <v>1247</v>
      </c>
      <c r="P375">
        <v>0</v>
      </c>
      <c r="Q375" s="46">
        <f t="shared" si="39"/>
        <v>0</v>
      </c>
    </row>
    <row r="376" spans="1:17" x14ac:dyDescent="0.25">
      <c r="A376" t="str">
        <f t="shared" si="41"/>
        <v>FABRICACAO DE FIBRAS ARTIFICIAIS E SINTETICAS</v>
      </c>
      <c r="B376" t="s">
        <v>1201</v>
      </c>
      <c r="C376">
        <v>0</v>
      </c>
      <c r="D376">
        <v>0</v>
      </c>
      <c r="E376">
        <v>0</v>
      </c>
      <c r="F376">
        <v>0</v>
      </c>
      <c r="G376">
        <v>0</v>
      </c>
      <c r="H376" s="46">
        <f t="shared" si="40"/>
        <v>0</v>
      </c>
      <c r="J376" t="str">
        <f t="shared" si="36"/>
        <v>FABRICACAO DE CAL E GESSO</v>
      </c>
      <c r="K376" t="s">
        <v>1243</v>
      </c>
      <c r="L376">
        <v>0</v>
      </c>
      <c r="M376" s="46">
        <f t="shared" si="37"/>
        <v>0</v>
      </c>
      <c r="N376" t="str">
        <f t="shared" si="38"/>
        <v>FABRICACAO DE GASES INDUSTRIAIS</v>
      </c>
      <c r="O376" t="s">
        <v>1248</v>
      </c>
      <c r="P376">
        <v>0</v>
      </c>
      <c r="Q376" s="46">
        <f t="shared" si="39"/>
        <v>0</v>
      </c>
    </row>
    <row r="377" spans="1:17" x14ac:dyDescent="0.25">
      <c r="A377" t="str">
        <f t="shared" si="41"/>
        <v>FABRICACAO DE DEFENSIVOS AGRICOLAS</v>
      </c>
      <c r="B377" t="s">
        <v>1202</v>
      </c>
      <c r="C377">
        <v>0</v>
      </c>
      <c r="D377">
        <v>0</v>
      </c>
      <c r="E377">
        <v>0</v>
      </c>
      <c r="F377">
        <v>0</v>
      </c>
      <c r="G377">
        <v>0</v>
      </c>
      <c r="H377" s="46">
        <f t="shared" si="40"/>
        <v>0</v>
      </c>
      <c r="J377" t="str">
        <f t="shared" si="36"/>
        <v>FABRICACAO DE PRODUTOS DE MINERAIS NAO-METALICOS NAO ESPECIFICADOS ANTERIORMENTE</v>
      </c>
      <c r="K377" t="s">
        <v>1244</v>
      </c>
      <c r="L377">
        <v>0</v>
      </c>
      <c r="M377" s="46">
        <f t="shared" si="37"/>
        <v>0</v>
      </c>
      <c r="N377" t="str">
        <f t="shared" si="38"/>
        <v>FABRICACAO DE OUTROS PRODUTOS INORGANICOS</v>
      </c>
      <c r="O377" t="s">
        <v>1249</v>
      </c>
      <c r="P377">
        <v>0</v>
      </c>
      <c r="Q377" s="46">
        <f t="shared" si="39"/>
        <v>0</v>
      </c>
    </row>
    <row r="378" spans="1:17" x14ac:dyDescent="0.25">
      <c r="A378" t="str">
        <f t="shared" si="41"/>
        <v>FABRICACAO DE DESINFESTANTES DOMISSANITARIOS</v>
      </c>
      <c r="B378" t="s">
        <v>1203</v>
      </c>
      <c r="C378">
        <v>0</v>
      </c>
      <c r="D378">
        <v>0</v>
      </c>
      <c r="E378">
        <v>0</v>
      </c>
      <c r="F378">
        <v>0</v>
      </c>
      <c r="G378">
        <v>0</v>
      </c>
      <c r="H378" s="46">
        <f t="shared" si="40"/>
        <v>0</v>
      </c>
      <c r="J378" t="str">
        <f t="shared" si="36"/>
        <v>FABRICACAO DE CLORO E ALCALIS</v>
      </c>
      <c r="K378" t="s">
        <v>1245</v>
      </c>
      <c r="L378">
        <v>0</v>
      </c>
      <c r="M378" s="46">
        <f t="shared" si="37"/>
        <v>0</v>
      </c>
      <c r="N378" t="str">
        <f t="shared" si="38"/>
        <v>FABRICACAO DE PRODUTOS PETROQUIMICOS BASICOS</v>
      </c>
      <c r="O378" t="s">
        <v>1250</v>
      </c>
      <c r="P378">
        <v>0</v>
      </c>
      <c r="Q378" s="46">
        <f t="shared" si="39"/>
        <v>0</v>
      </c>
    </row>
    <row r="379" spans="1:17" x14ac:dyDescent="0.25">
      <c r="A379" t="str">
        <f t="shared" si="41"/>
        <v>FABRICACAO DE COSMETICOS, PRODUTOS DE PERFUMARIA E DE HIGIENE PESSOAL</v>
      </c>
      <c r="B379" t="s">
        <v>1205</v>
      </c>
      <c r="C379">
        <v>0</v>
      </c>
      <c r="D379">
        <v>0</v>
      </c>
      <c r="E379">
        <v>0</v>
      </c>
      <c r="F379">
        <v>0</v>
      </c>
      <c r="G379">
        <v>0</v>
      </c>
      <c r="H379" s="46">
        <f t="shared" si="40"/>
        <v>0</v>
      </c>
      <c r="J379" t="str">
        <f t="shared" si="36"/>
        <v>FABRICACAO DE INTERMEDIARIOS PARA FERTILIZANTES</v>
      </c>
      <c r="K379" t="s">
        <v>1246</v>
      </c>
      <c r="L379">
        <v>0</v>
      </c>
      <c r="M379" s="46">
        <f t="shared" si="37"/>
        <v>0</v>
      </c>
      <c r="N379" t="str">
        <f t="shared" si="38"/>
        <v>FABRICACAO DE INTERMEDIARIOS PARA RESINAS E FIBRAS</v>
      </c>
      <c r="O379" t="s">
        <v>1251</v>
      </c>
      <c r="P379">
        <v>0</v>
      </c>
      <c r="Q379" s="46">
        <f t="shared" si="39"/>
        <v>0</v>
      </c>
    </row>
    <row r="380" spans="1:17" x14ac:dyDescent="0.25">
      <c r="A380" t="str">
        <f t="shared" si="41"/>
        <v>FABRICACAO DE PRODUTOS QUIMICOS NAO ESPECIFICADOS ANTERIORMENTE</v>
      </c>
      <c r="B380" t="s">
        <v>1206</v>
      </c>
      <c r="C380">
        <v>0</v>
      </c>
      <c r="D380">
        <v>0</v>
      </c>
      <c r="E380">
        <v>0</v>
      </c>
      <c r="F380">
        <v>0</v>
      </c>
      <c r="G380">
        <v>0</v>
      </c>
      <c r="H380" s="46">
        <f t="shared" si="40"/>
        <v>0</v>
      </c>
      <c r="J380" t="str">
        <f t="shared" si="36"/>
        <v>FABRICACAO DE FERTILIZANTES FOSFATADOS, NITROGENADOS E POTASSICOS</v>
      </c>
      <c r="K380" t="s">
        <v>1247</v>
      </c>
      <c r="L380">
        <v>0</v>
      </c>
      <c r="M380" s="46">
        <f t="shared" si="37"/>
        <v>0</v>
      </c>
      <c r="N380" t="str">
        <f t="shared" si="38"/>
        <v>FABRICACAO DE OUTROS PRODUTOS QUIMICOS ORGANICOS</v>
      </c>
      <c r="O380" t="s">
        <v>1252</v>
      </c>
      <c r="P380">
        <v>0</v>
      </c>
      <c r="Q380" s="46">
        <f t="shared" si="39"/>
        <v>0</v>
      </c>
    </row>
    <row r="381" spans="1:17" x14ac:dyDescent="0.25">
      <c r="A381" t="str">
        <f t="shared" si="41"/>
        <v>FABRICACAO DE CELULOSE E OUTRAS PASTAS PARA A FABRICACAO DE PAPEL</v>
      </c>
      <c r="B381" t="s">
        <v>1207</v>
      </c>
      <c r="C381">
        <v>0</v>
      </c>
      <c r="D381">
        <v>0</v>
      </c>
      <c r="E381">
        <v>0</v>
      </c>
      <c r="F381">
        <v>0</v>
      </c>
      <c r="G381">
        <v>0</v>
      </c>
      <c r="H381" s="46">
        <f t="shared" si="40"/>
        <v>0</v>
      </c>
      <c r="J381" t="str">
        <f t="shared" si="36"/>
        <v>FABRICACAO DE GASES INDUSTRIAIS</v>
      </c>
      <c r="K381" t="s">
        <v>1248</v>
      </c>
      <c r="L381">
        <v>0</v>
      </c>
      <c r="M381" s="46">
        <f t="shared" si="37"/>
        <v>0</v>
      </c>
      <c r="N381" t="str">
        <f t="shared" si="38"/>
        <v>FABRICACAO DE RESINAS TERMOPLASTICAS</v>
      </c>
      <c r="O381" t="s">
        <v>1253</v>
      </c>
      <c r="P381">
        <v>0</v>
      </c>
      <c r="Q381" s="46">
        <f t="shared" si="39"/>
        <v>0</v>
      </c>
    </row>
    <row r="382" spans="1:17" x14ac:dyDescent="0.25">
      <c r="A382" t="str">
        <f t="shared" si="41"/>
        <v>FABRICACAO DE PAPEL</v>
      </c>
      <c r="B382" t="s">
        <v>1208</v>
      </c>
      <c r="C382">
        <v>0</v>
      </c>
      <c r="D382">
        <v>0</v>
      </c>
      <c r="E382">
        <v>0</v>
      </c>
      <c r="F382">
        <v>0</v>
      </c>
      <c r="G382">
        <v>0</v>
      </c>
      <c r="H382" s="46">
        <f t="shared" si="40"/>
        <v>0</v>
      </c>
      <c r="J382" t="str">
        <f t="shared" si="36"/>
        <v>FABRICACAO DE OUTROS PRODUTOS INORGANICOS</v>
      </c>
      <c r="K382" t="s">
        <v>1249</v>
      </c>
      <c r="L382">
        <v>0</v>
      </c>
      <c r="M382" s="46">
        <f t="shared" si="37"/>
        <v>0</v>
      </c>
      <c r="N382" t="str">
        <f t="shared" si="38"/>
        <v>PRODUCAO DE TUBOS DE ACO COM COSTURA</v>
      </c>
      <c r="O382" t="s">
        <v>1254</v>
      </c>
      <c r="P382">
        <v>0</v>
      </c>
      <c r="Q382" s="46">
        <f t="shared" si="39"/>
        <v>0</v>
      </c>
    </row>
    <row r="383" spans="1:17" x14ac:dyDescent="0.25">
      <c r="A383" t="str">
        <f t="shared" si="41"/>
        <v>FABRICACAO DE PAPELAO LISO, CARTOLINA E CARTAO</v>
      </c>
      <c r="B383" t="s">
        <v>1209</v>
      </c>
      <c r="C383">
        <v>0</v>
      </c>
      <c r="D383">
        <v>0</v>
      </c>
      <c r="E383">
        <v>0</v>
      </c>
      <c r="F383">
        <v>0</v>
      </c>
      <c r="G383">
        <v>0</v>
      </c>
      <c r="H383" s="46">
        <f t="shared" si="40"/>
        <v>0</v>
      </c>
      <c r="J383" t="str">
        <f t="shared" si="36"/>
        <v>FABRICACAO DE PRODUTOS PETROQUIMICOS BASICOS</v>
      </c>
      <c r="K383" t="s">
        <v>1250</v>
      </c>
      <c r="L383">
        <v>0</v>
      </c>
      <c r="M383" s="46">
        <f t="shared" si="37"/>
        <v>0</v>
      </c>
      <c r="N383" t="str">
        <f t="shared" si="38"/>
        <v>FABRICACAO DE RESINAS TERMOFIXAS</v>
      </c>
      <c r="O383" t="s">
        <v>1255</v>
      </c>
      <c r="P383">
        <v>0</v>
      </c>
      <c r="Q383" s="46">
        <f t="shared" si="39"/>
        <v>0</v>
      </c>
    </row>
    <row r="384" spans="1:17" x14ac:dyDescent="0.25">
      <c r="A384" t="str">
        <f t="shared" si="41"/>
        <v>FABRICACAO DE PREPARACOES FARMACEUTICAS</v>
      </c>
      <c r="B384" t="s">
        <v>1210</v>
      </c>
      <c r="C384">
        <v>0</v>
      </c>
      <c r="D384">
        <v>0</v>
      </c>
      <c r="E384">
        <v>0</v>
      </c>
      <c r="F384">
        <v>0</v>
      </c>
      <c r="G384">
        <v>0</v>
      </c>
      <c r="H384" s="46">
        <f t="shared" si="40"/>
        <v>0</v>
      </c>
      <c r="J384" t="str">
        <f t="shared" si="36"/>
        <v>FABRICACAO DE INTERMEDIARIOS PARA RESINAS E FIBRAS</v>
      </c>
      <c r="K384" t="s">
        <v>1251</v>
      </c>
      <c r="L384">
        <v>0</v>
      </c>
      <c r="M384" s="46">
        <f t="shared" si="37"/>
        <v>0</v>
      </c>
      <c r="N384" t="str">
        <f t="shared" si="38"/>
        <v>FABRICACAO DE ELASTOMEROS</v>
      </c>
      <c r="O384" t="s">
        <v>1256</v>
      </c>
      <c r="P384">
        <v>0</v>
      </c>
      <c r="Q384" s="46">
        <f t="shared" si="39"/>
        <v>0</v>
      </c>
    </row>
    <row r="385" spans="1:17" x14ac:dyDescent="0.25">
      <c r="A385" t="str">
        <f t="shared" si="41"/>
        <v>FABRICACAO DE EMBALAGENS DE PAPEL</v>
      </c>
      <c r="B385" t="s">
        <v>1211</v>
      </c>
      <c r="C385">
        <v>0</v>
      </c>
      <c r="D385">
        <v>0</v>
      </c>
      <c r="E385">
        <v>0</v>
      </c>
      <c r="F385">
        <v>0</v>
      </c>
      <c r="G385">
        <v>0</v>
      </c>
      <c r="H385" s="46">
        <f t="shared" si="40"/>
        <v>0</v>
      </c>
      <c r="J385" t="str">
        <f t="shared" si="36"/>
        <v>FABRICACAO DE OUTROS PRODUTOS QUIMICOS ORGANICOS</v>
      </c>
      <c r="K385" t="s">
        <v>1252</v>
      </c>
      <c r="L385">
        <v>0</v>
      </c>
      <c r="M385" s="46">
        <f t="shared" si="37"/>
        <v>0</v>
      </c>
      <c r="N385" t="str">
        <f t="shared" si="38"/>
        <v>PRODUCAO DE OUTROS TUBOS DE FERRO E ACO</v>
      </c>
      <c r="O385" t="s">
        <v>1257</v>
      </c>
      <c r="P385">
        <v>0</v>
      </c>
      <c r="Q385" s="46">
        <f t="shared" si="39"/>
        <v>0</v>
      </c>
    </row>
    <row r="386" spans="1:17" x14ac:dyDescent="0.25">
      <c r="A386" t="str">
        <f t="shared" si="41"/>
        <v>FABRICACAO DE EMBALAGENS  DE PAPELAO - INCLUSIVE A FABRICACAO DE PAPELAO CORRUGADO</v>
      </c>
      <c r="B386" t="s">
        <v>1212</v>
      </c>
      <c r="C386">
        <v>0</v>
      </c>
      <c r="D386">
        <v>0</v>
      </c>
      <c r="E386">
        <v>0</v>
      </c>
      <c r="F386">
        <v>0</v>
      </c>
      <c r="G386">
        <v>0</v>
      </c>
      <c r="H386" s="46">
        <f t="shared" si="40"/>
        <v>0</v>
      </c>
      <c r="J386" t="str">
        <f t="shared" si="36"/>
        <v>FABRICACAO DE RESINAS TERMOPLASTICAS</v>
      </c>
      <c r="K386" t="s">
        <v>1253</v>
      </c>
      <c r="L386">
        <v>0</v>
      </c>
      <c r="M386" s="46">
        <f t="shared" si="37"/>
        <v>0</v>
      </c>
      <c r="N386" t="str">
        <f t="shared" si="38"/>
        <v>FABRICACAO DE FIBRAS, FIOS, CABOS E FILAMENTOS CONTINUOS ARTIFICIAIS</v>
      </c>
      <c r="O386" t="s">
        <v>1258</v>
      </c>
      <c r="P386">
        <v>0</v>
      </c>
      <c r="Q386" s="46">
        <f t="shared" si="39"/>
        <v>0</v>
      </c>
    </row>
    <row r="387" spans="1:17" x14ac:dyDescent="0.25">
      <c r="A387" t="str">
        <f t="shared" si="41"/>
        <v>FABRICACAO DE ARTEFATOS DE PAPEL, PAPELAO, CARTOLINA E CARTAO PARA ESCRITORIO</v>
      </c>
      <c r="B387" t="s">
        <v>1213</v>
      </c>
      <c r="C387">
        <v>0</v>
      </c>
      <c r="D387">
        <v>0</v>
      </c>
      <c r="E387">
        <v>0</v>
      </c>
      <c r="F387">
        <v>0</v>
      </c>
      <c r="G387">
        <v>0</v>
      </c>
      <c r="H387" s="46">
        <f t="shared" si="40"/>
        <v>0</v>
      </c>
      <c r="J387" t="str">
        <f t="shared" si="36"/>
        <v>PRODUCAO DE TUBOS DE ACO COM COSTURA</v>
      </c>
      <c r="K387" t="s">
        <v>1254</v>
      </c>
      <c r="L387">
        <v>0</v>
      </c>
      <c r="M387" s="46">
        <f t="shared" si="37"/>
        <v>0</v>
      </c>
      <c r="N387" t="str">
        <f t="shared" si="38"/>
        <v>FABRICACAO DE FIBRAS, FIOS, CABOS E FILAMENTOS CONTINUOS SINTETICOS</v>
      </c>
      <c r="O387" t="s">
        <v>1259</v>
      </c>
      <c r="P387">
        <v>0</v>
      </c>
      <c r="Q387" s="46">
        <f t="shared" si="39"/>
        <v>0</v>
      </c>
    </row>
    <row r="388" spans="1:17" x14ac:dyDescent="0.25">
      <c r="A388" t="str">
        <f t="shared" si="41"/>
        <v>FABRICACAO DE FITAS E FORMULARIOS CONTINUOS - IMPRESSOS OU NAO</v>
      </c>
      <c r="B388" t="s">
        <v>1214</v>
      </c>
      <c r="C388">
        <v>0</v>
      </c>
      <c r="D388">
        <v>0</v>
      </c>
      <c r="E388">
        <v>0</v>
      </c>
      <c r="F388">
        <v>0</v>
      </c>
      <c r="G388">
        <v>0</v>
      </c>
      <c r="H388" s="46">
        <f t="shared" si="40"/>
        <v>0</v>
      </c>
      <c r="J388" t="str">
        <f t="shared" si="36"/>
        <v>FABRICACAO DE RESINAS TERMOFIXAS</v>
      </c>
      <c r="K388" t="s">
        <v>1255</v>
      </c>
      <c r="L388">
        <v>0</v>
      </c>
      <c r="M388" s="46">
        <f t="shared" si="37"/>
        <v>0</v>
      </c>
      <c r="N388" t="str">
        <f t="shared" si="38"/>
        <v>METALURGIA DO COBRE</v>
      </c>
      <c r="O388" t="s">
        <v>1260</v>
      </c>
      <c r="P388">
        <v>0</v>
      </c>
      <c r="Q388" s="46">
        <f t="shared" si="39"/>
        <v>0</v>
      </c>
    </row>
    <row r="389" spans="1:17" x14ac:dyDescent="0.25">
      <c r="A389" t="str">
        <f t="shared" si="41"/>
        <v>FABRICACAO DE OUTROS ARTEFATOS DE PASTAS, PAPEL, PAPELAO, CARTOLINA E CARTAO</v>
      </c>
      <c r="B389" t="s">
        <v>1215</v>
      </c>
      <c r="C389">
        <v>0</v>
      </c>
      <c r="D389">
        <v>0</v>
      </c>
      <c r="E389">
        <v>0</v>
      </c>
      <c r="F389">
        <v>0</v>
      </c>
      <c r="G389">
        <v>0</v>
      </c>
      <c r="H389" s="46">
        <f t="shared" si="40"/>
        <v>0</v>
      </c>
      <c r="J389" t="str">
        <f t="shared" si="36"/>
        <v>FABRICACAO DE ELASTOMEROS</v>
      </c>
      <c r="K389" t="s">
        <v>1256</v>
      </c>
      <c r="L389">
        <v>0</v>
      </c>
      <c r="M389" s="46">
        <f t="shared" si="37"/>
        <v>0</v>
      </c>
      <c r="N389" t="str">
        <f t="shared" si="38"/>
        <v>METALURGIA DOS METAIS NAO-FERROSOS E SUAS LIGAS NAO ESPECIFICADOS ANTERIORMENTE</v>
      </c>
      <c r="O389" t="s">
        <v>1261</v>
      </c>
      <c r="P389">
        <v>0</v>
      </c>
      <c r="Q389" s="46">
        <f t="shared" si="39"/>
        <v>0</v>
      </c>
    </row>
    <row r="390" spans="1:17" x14ac:dyDescent="0.25">
      <c r="A390" t="str">
        <f t="shared" si="41"/>
        <v>REFORMA DE PNEUMATICOS USADOS</v>
      </c>
      <c r="B390" t="s">
        <v>1216</v>
      </c>
      <c r="C390">
        <v>0</v>
      </c>
      <c r="D390">
        <v>0</v>
      </c>
      <c r="E390">
        <v>0</v>
      </c>
      <c r="F390">
        <v>0</v>
      </c>
      <c r="G390">
        <v>0</v>
      </c>
      <c r="H390" s="46">
        <f t="shared" si="40"/>
        <v>0</v>
      </c>
      <c r="J390" t="str">
        <f t="shared" si="36"/>
        <v>PRODUCAO DE OUTROS TUBOS DE FERRO E ACO</v>
      </c>
      <c r="K390" t="s">
        <v>1257</v>
      </c>
      <c r="L390">
        <v>0</v>
      </c>
      <c r="M390" s="46">
        <f t="shared" si="37"/>
        <v>0</v>
      </c>
      <c r="N390" t="str">
        <f t="shared" si="38"/>
        <v>FABRICACAO DE PRODUTOS FARMOQUIMICOS</v>
      </c>
      <c r="O390" t="s">
        <v>1262</v>
      </c>
      <c r="P390">
        <v>0</v>
      </c>
      <c r="Q390" s="46">
        <f t="shared" si="39"/>
        <v>0</v>
      </c>
    </row>
    <row r="391" spans="1:17" x14ac:dyDescent="0.25">
      <c r="A391" t="str">
        <f t="shared" si="41"/>
        <v>EDICAO DE DISCOS, FITAS E OUTROS MATERIAIS GRAVADOS</v>
      </c>
      <c r="B391" t="s">
        <v>1217</v>
      </c>
      <c r="C391">
        <v>0</v>
      </c>
      <c r="D391">
        <v>0</v>
      </c>
      <c r="E391">
        <v>0</v>
      </c>
      <c r="F391">
        <v>0</v>
      </c>
      <c r="G391">
        <v>0</v>
      </c>
      <c r="H391" s="46">
        <f t="shared" si="40"/>
        <v>0</v>
      </c>
      <c r="J391" t="str">
        <f t="shared" si="36"/>
        <v>FABRICACAO DE FIBRAS, FIOS, CABOS E FILAMENTOS CONTINUOS ARTIFICIAIS</v>
      </c>
      <c r="K391" t="s">
        <v>1258</v>
      </c>
      <c r="L391">
        <v>0</v>
      </c>
      <c r="M391" s="46">
        <f t="shared" si="37"/>
        <v>0</v>
      </c>
      <c r="N391" t="str">
        <f t="shared" si="38"/>
        <v>FUNDICAO DE FERRO E ACO</v>
      </c>
      <c r="O391" t="s">
        <v>1263</v>
      </c>
      <c r="P391">
        <v>0</v>
      </c>
      <c r="Q391" s="46">
        <f t="shared" si="39"/>
        <v>0</v>
      </c>
    </row>
    <row r="392" spans="1:17" x14ac:dyDescent="0.25">
      <c r="A392" t="str">
        <f t="shared" si="41"/>
        <v>EDICAO DE LIVROS, REVISTAS E JORNAIS</v>
      </c>
      <c r="B392" t="s">
        <v>1218</v>
      </c>
      <c r="C392">
        <v>0</v>
      </c>
      <c r="D392">
        <v>0</v>
      </c>
      <c r="E392">
        <v>0</v>
      </c>
      <c r="F392">
        <v>0</v>
      </c>
      <c r="G392">
        <v>0</v>
      </c>
      <c r="H392" s="46">
        <f t="shared" si="40"/>
        <v>0</v>
      </c>
      <c r="J392" t="str">
        <f t="shared" si="36"/>
        <v>FABRICACAO DE FIBRAS, FIOS, CABOS E FILAMENTOS CONTINUOS SINTETICOS</v>
      </c>
      <c r="K392" t="s">
        <v>1259</v>
      </c>
      <c r="L392">
        <v>0</v>
      </c>
      <c r="M392" s="46">
        <f t="shared" si="37"/>
        <v>0</v>
      </c>
      <c r="N392" t="str">
        <f t="shared" si="38"/>
        <v>FABRICACAO DE MEDICAMENTOS PARA USO HUMANO</v>
      </c>
      <c r="O392" t="s">
        <v>1264</v>
      </c>
      <c r="P392">
        <v>0</v>
      </c>
      <c r="Q392" s="46">
        <f t="shared" si="39"/>
        <v>0</v>
      </c>
    </row>
    <row r="393" spans="1:17" x14ac:dyDescent="0.25">
      <c r="A393" t="str">
        <f t="shared" si="41"/>
        <v>EDICAO E IMPRESSAO DE LIVROS</v>
      </c>
      <c r="B393" t="s">
        <v>1219</v>
      </c>
      <c r="C393">
        <v>0</v>
      </c>
      <c r="D393">
        <v>0</v>
      </c>
      <c r="E393">
        <v>0</v>
      </c>
      <c r="F393">
        <v>0</v>
      </c>
      <c r="G393">
        <v>0</v>
      </c>
      <c r="H393" s="46">
        <f t="shared" si="40"/>
        <v>0</v>
      </c>
      <c r="J393" t="str">
        <f t="shared" si="36"/>
        <v>METALURGIA DO COBRE</v>
      </c>
      <c r="K393" t="s">
        <v>1260</v>
      </c>
      <c r="L393">
        <v>0</v>
      </c>
      <c r="M393" s="46">
        <f t="shared" si="37"/>
        <v>0</v>
      </c>
      <c r="N393" t="str">
        <f t="shared" si="38"/>
        <v>FUNDICAO DE METAIS NAO-FERROSOS E SUAS LIGAS</v>
      </c>
      <c r="O393" t="s">
        <v>1265</v>
      </c>
      <c r="P393">
        <v>0</v>
      </c>
      <c r="Q393" s="46">
        <f t="shared" si="39"/>
        <v>0</v>
      </c>
    </row>
    <row r="394" spans="1:17" x14ac:dyDescent="0.25">
      <c r="A394" t="str">
        <f t="shared" si="41"/>
        <v>EDICAO E IMPRESSAO DE JORNAIS</v>
      </c>
      <c r="B394" t="s">
        <v>1220</v>
      </c>
      <c r="C394">
        <v>0</v>
      </c>
      <c r="D394">
        <v>0</v>
      </c>
      <c r="E394">
        <v>0</v>
      </c>
      <c r="F394">
        <v>0</v>
      </c>
      <c r="G394">
        <v>0</v>
      </c>
      <c r="H394" s="46">
        <f t="shared" si="40"/>
        <v>0</v>
      </c>
      <c r="J394" t="str">
        <f t="shared" si="36"/>
        <v>METALURGIA DOS METAIS NAO-FERROSOS E SUAS LIGAS NAO ESPECIFICADOS ANTERIORMENTE</v>
      </c>
      <c r="K394" t="s">
        <v>1261</v>
      </c>
      <c r="L394">
        <v>0</v>
      </c>
      <c r="M394" s="46">
        <f t="shared" si="37"/>
        <v>0</v>
      </c>
      <c r="N394" t="str">
        <f t="shared" si="38"/>
        <v>FABRICACAO DE MEDICAMENTOS PARA USO VETERINARIO</v>
      </c>
      <c r="O394" t="s">
        <v>1266</v>
      </c>
      <c r="P394">
        <v>0</v>
      </c>
      <c r="Q394" s="46">
        <f t="shared" si="39"/>
        <v>0</v>
      </c>
    </row>
    <row r="395" spans="1:17" x14ac:dyDescent="0.25">
      <c r="A395" t="str">
        <f t="shared" si="41"/>
        <v>EDICAO E IMPRESSAO DE REVISTAS</v>
      </c>
      <c r="B395" t="s">
        <v>1221</v>
      </c>
      <c r="C395">
        <v>0</v>
      </c>
      <c r="D395">
        <v>0</v>
      </c>
      <c r="E395">
        <v>0</v>
      </c>
      <c r="F395">
        <v>0</v>
      </c>
      <c r="G395">
        <v>0</v>
      </c>
      <c r="H395" s="46">
        <f t="shared" si="40"/>
        <v>0</v>
      </c>
      <c r="J395" t="str">
        <f t="shared" si="36"/>
        <v>FABRICACAO DE PRODUTOS FARMOQUIMICOS</v>
      </c>
      <c r="K395" t="s">
        <v>1262</v>
      </c>
      <c r="L395">
        <v>0</v>
      </c>
      <c r="M395" s="46">
        <f t="shared" si="37"/>
        <v>0</v>
      </c>
      <c r="N395" t="str">
        <f t="shared" si="38"/>
        <v>FABRICACAO DE MATERIAIS PARA USOS MEDICOS, HOSPITALARES E ODONTOLOGICOS</v>
      </c>
      <c r="O395" t="s">
        <v>1267</v>
      </c>
      <c r="P395">
        <v>0</v>
      </c>
      <c r="Q395" s="46">
        <f t="shared" si="39"/>
        <v>0</v>
      </c>
    </row>
    <row r="396" spans="1:17" x14ac:dyDescent="0.25">
      <c r="A396" t="str">
        <f t="shared" si="41"/>
        <v>EDICAO, EDICAO E IMPRESSAO DE OUTROS PRODUTOS GRAFICOS</v>
      </c>
      <c r="B396" t="s">
        <v>1222</v>
      </c>
      <c r="C396">
        <v>0</v>
      </c>
      <c r="D396">
        <v>0</v>
      </c>
      <c r="E396">
        <v>0</v>
      </c>
      <c r="F396">
        <v>0</v>
      </c>
      <c r="G396">
        <v>0</v>
      </c>
      <c r="H396" s="46">
        <f t="shared" si="40"/>
        <v>0</v>
      </c>
      <c r="J396" t="str">
        <f t="shared" si="36"/>
        <v>FUNDICAO DE FERRO E ACO</v>
      </c>
      <c r="K396" t="s">
        <v>1263</v>
      </c>
      <c r="L396">
        <v>0</v>
      </c>
      <c r="M396" s="46">
        <f t="shared" si="37"/>
        <v>0</v>
      </c>
      <c r="N396" t="str">
        <f t="shared" si="38"/>
        <v>FABRICACAO DE INSETICIDAS</v>
      </c>
      <c r="O396" t="s">
        <v>1268</v>
      </c>
      <c r="P396">
        <v>0</v>
      </c>
      <c r="Q396" s="46">
        <f t="shared" si="39"/>
        <v>0</v>
      </c>
    </row>
    <row r="397" spans="1:17" x14ac:dyDescent="0.25">
      <c r="A397" t="str">
        <f t="shared" si="41"/>
        <v>FABRICACAO DE ARTEFATOS DE BORRACHA NAO ESPECIFICADOS ANTERIORMENTE</v>
      </c>
      <c r="B397" t="s">
        <v>1223</v>
      </c>
      <c r="C397">
        <v>0</v>
      </c>
      <c r="D397">
        <v>0</v>
      </c>
      <c r="E397">
        <v>0</v>
      </c>
      <c r="F397">
        <v>0</v>
      </c>
      <c r="G397">
        <v>0</v>
      </c>
      <c r="H397" s="46">
        <f t="shared" si="40"/>
        <v>0</v>
      </c>
      <c r="J397" t="str">
        <f t="shared" si="36"/>
        <v>FABRICACAO DE MEDICAMENTOS PARA USO HUMANO</v>
      </c>
      <c r="K397" t="s">
        <v>1264</v>
      </c>
      <c r="L397">
        <v>0</v>
      </c>
      <c r="M397" s="46">
        <f t="shared" si="37"/>
        <v>0</v>
      </c>
      <c r="N397" t="str">
        <f t="shared" si="38"/>
        <v>FABRICACAO DE FUNGICIDAS</v>
      </c>
      <c r="O397" t="s">
        <v>1269</v>
      </c>
      <c r="P397">
        <v>0</v>
      </c>
      <c r="Q397" s="46">
        <f t="shared" si="39"/>
        <v>0</v>
      </c>
    </row>
    <row r="398" spans="1:17" x14ac:dyDescent="0.25">
      <c r="A398" t="str">
        <f t="shared" si="41"/>
        <v>IMPRESSAO DE JORNAIS, REVISTAS E LIVROS</v>
      </c>
      <c r="B398" t="s">
        <v>1224</v>
      </c>
      <c r="C398">
        <v>0</v>
      </c>
      <c r="D398">
        <v>0</v>
      </c>
      <c r="E398">
        <v>0</v>
      </c>
      <c r="F398">
        <v>0</v>
      </c>
      <c r="G398">
        <v>0</v>
      </c>
      <c r="H398" s="46">
        <f t="shared" si="40"/>
        <v>0</v>
      </c>
      <c r="J398" t="str">
        <f t="shared" si="36"/>
        <v>FUNDICAO DE METAIS NAO-FERROSOS E SUAS LIGAS</v>
      </c>
      <c r="K398" t="s">
        <v>1265</v>
      </c>
      <c r="L398">
        <v>0</v>
      </c>
      <c r="M398" s="46">
        <f t="shared" si="37"/>
        <v>0</v>
      </c>
      <c r="N398" t="str">
        <f t="shared" si="38"/>
        <v>FABRICACAO DE HERBICIDAS</v>
      </c>
      <c r="O398" t="s">
        <v>1270</v>
      </c>
      <c r="P398">
        <v>0</v>
      </c>
      <c r="Q398" s="46">
        <f t="shared" si="39"/>
        <v>0</v>
      </c>
    </row>
    <row r="399" spans="1:17" x14ac:dyDescent="0.25">
      <c r="A399" t="str">
        <f t="shared" si="41"/>
        <v>FABRICACAO DE LAMINADOS PLANOS E TUBULARES DE MATERIAL PLASTICO</v>
      </c>
      <c r="B399" t="s">
        <v>1225</v>
      </c>
      <c r="C399">
        <v>0</v>
      </c>
      <c r="D399">
        <v>0</v>
      </c>
      <c r="E399">
        <v>0</v>
      </c>
      <c r="F399">
        <v>0</v>
      </c>
      <c r="G399">
        <v>0</v>
      </c>
      <c r="H399" s="46">
        <f t="shared" si="40"/>
        <v>0</v>
      </c>
      <c r="J399" t="str">
        <f t="shared" si="36"/>
        <v>FABRICACAO DE MEDICAMENTOS PARA USO VETERINARIO</v>
      </c>
      <c r="K399" t="s">
        <v>1266</v>
      </c>
      <c r="L399">
        <v>0</v>
      </c>
      <c r="M399" s="46">
        <f t="shared" si="37"/>
        <v>0</v>
      </c>
      <c r="N399" t="str">
        <f t="shared" si="38"/>
        <v>FABRICACAO DE OUTROS DEFENSIVOS AGRICOLAS</v>
      </c>
      <c r="O399" t="s">
        <v>1271</v>
      </c>
      <c r="P399">
        <v>0</v>
      </c>
      <c r="Q399" s="46">
        <f t="shared" si="39"/>
        <v>0</v>
      </c>
    </row>
    <row r="400" spans="1:17" x14ac:dyDescent="0.25">
      <c r="A400" t="str">
        <f t="shared" si="41"/>
        <v>IMPRESSAO DE MATERIAL ESCOLAR  E DE MATERIAL PARA USOS INDUSTRIAL E COMERCIAL</v>
      </c>
      <c r="B400" t="s">
        <v>1226</v>
      </c>
      <c r="C400">
        <v>0</v>
      </c>
      <c r="D400">
        <v>0</v>
      </c>
      <c r="E400">
        <v>0</v>
      </c>
      <c r="F400">
        <v>0</v>
      </c>
      <c r="G400">
        <v>0</v>
      </c>
      <c r="H400" s="46">
        <f t="shared" si="40"/>
        <v>0</v>
      </c>
      <c r="J400" t="str">
        <f t="shared" si="36"/>
        <v>FABRICACAO DE MATERIAIS PARA USOS MEDICOS, HOSPITALARES E ODONTOLOGICOS</v>
      </c>
      <c r="K400" t="s">
        <v>1267</v>
      </c>
      <c r="L400">
        <v>0</v>
      </c>
      <c r="M400" s="46">
        <f t="shared" si="37"/>
        <v>0</v>
      </c>
      <c r="N400" t="str">
        <f t="shared" si="38"/>
        <v>FABRICACAO DE SABOES, SABONETES E DETERGENTES SINTETICOS</v>
      </c>
      <c r="O400" t="s">
        <v>1272</v>
      </c>
      <c r="P400">
        <v>0</v>
      </c>
      <c r="Q400" s="46">
        <f t="shared" si="39"/>
        <v>0</v>
      </c>
    </row>
    <row r="401" spans="1:17" x14ac:dyDescent="0.25">
      <c r="A401" t="str">
        <f t="shared" si="41"/>
        <v>FABRICACAO DE EMBALAGENS DE MATERIAL PLASTICO</v>
      </c>
      <c r="B401" t="s">
        <v>1227</v>
      </c>
      <c r="C401">
        <v>0</v>
      </c>
      <c r="D401">
        <v>0</v>
      </c>
      <c r="E401">
        <v>0</v>
      </c>
      <c r="F401">
        <v>0</v>
      </c>
      <c r="G401">
        <v>0</v>
      </c>
      <c r="H401" s="46">
        <f t="shared" si="40"/>
        <v>0</v>
      </c>
      <c r="J401" t="str">
        <f t="shared" si="36"/>
        <v>FABRICACAO DE INSETICIDAS</v>
      </c>
      <c r="K401" t="s">
        <v>1268</v>
      </c>
      <c r="L401">
        <v>0</v>
      </c>
      <c r="M401" s="46">
        <f t="shared" si="37"/>
        <v>0</v>
      </c>
      <c r="N401" t="str">
        <f t="shared" si="38"/>
        <v>FABRICACAO DE PRODUTOS DE LIMPEZA E POLIMENTO</v>
      </c>
      <c r="O401" t="s">
        <v>1273</v>
      </c>
      <c r="P401">
        <v>0</v>
      </c>
      <c r="Q401" s="46">
        <f t="shared" si="39"/>
        <v>0</v>
      </c>
    </row>
    <row r="402" spans="1:17" x14ac:dyDescent="0.25">
      <c r="A402" t="str">
        <f t="shared" si="41"/>
        <v>FABRICACAO DE TUBOS E ACESSORIOS DE MATERIAL PLASTICO PARA USO NA CONSTRUCAO</v>
      </c>
      <c r="B402" t="s">
        <v>1228</v>
      </c>
      <c r="C402">
        <v>0</v>
      </c>
      <c r="D402">
        <v>0</v>
      </c>
      <c r="E402">
        <v>0</v>
      </c>
      <c r="F402">
        <v>0</v>
      </c>
      <c r="G402">
        <v>0</v>
      </c>
      <c r="H402" s="46">
        <f t="shared" si="40"/>
        <v>0</v>
      </c>
      <c r="J402" t="str">
        <f t="shared" si="36"/>
        <v>FABRICACAO DE FUNGICIDAS</v>
      </c>
      <c r="K402" t="s">
        <v>1269</v>
      </c>
      <c r="L402">
        <v>0</v>
      </c>
      <c r="M402" s="46">
        <f t="shared" si="37"/>
        <v>0</v>
      </c>
      <c r="N402" t="str">
        <f t="shared" si="38"/>
        <v>FABRICACAO DE ARTIGOS DE PERFUMARIA E COSMETICOS</v>
      </c>
      <c r="O402" t="s">
        <v>1274</v>
      </c>
      <c r="P402">
        <v>0</v>
      </c>
      <c r="Q402" s="46">
        <f t="shared" si="39"/>
        <v>0</v>
      </c>
    </row>
    <row r="403" spans="1:17" x14ac:dyDescent="0.25">
      <c r="A403" t="str">
        <f t="shared" si="41"/>
        <v>EXECUCAO DE OUTROS SERVICOS GRAFICOS</v>
      </c>
      <c r="B403" t="s">
        <v>1229</v>
      </c>
      <c r="C403">
        <v>0</v>
      </c>
      <c r="D403">
        <v>0</v>
      </c>
      <c r="E403">
        <v>0</v>
      </c>
      <c r="F403">
        <v>0</v>
      </c>
      <c r="G403">
        <v>0</v>
      </c>
      <c r="H403" s="46">
        <f t="shared" si="40"/>
        <v>0</v>
      </c>
      <c r="J403" t="str">
        <f t="shared" si="36"/>
        <v>FABRICACAO DE HERBICIDAS</v>
      </c>
      <c r="K403" t="s">
        <v>1270</v>
      </c>
      <c r="L403">
        <v>0</v>
      </c>
      <c r="M403" s="46">
        <f t="shared" si="37"/>
        <v>0</v>
      </c>
      <c r="N403" t="str">
        <f t="shared" si="38"/>
        <v>FABRICACAO DE TINTAS, VERNIZES, ESMALTES E LACAS</v>
      </c>
      <c r="O403" t="s">
        <v>1275</v>
      </c>
      <c r="P403">
        <v>0</v>
      </c>
      <c r="Q403" s="46">
        <f t="shared" si="39"/>
        <v>0</v>
      </c>
    </row>
    <row r="404" spans="1:17" x14ac:dyDescent="0.25">
      <c r="A404" t="str">
        <f t="shared" si="41"/>
        <v>FABRICACAO DE ARTEFATOS DE MATERIAL PLASTICO NAO ESPECIFICADOS ANTERIORMENTE</v>
      </c>
      <c r="B404" t="s">
        <v>1230</v>
      </c>
      <c r="C404">
        <v>0</v>
      </c>
      <c r="D404">
        <v>0</v>
      </c>
      <c r="E404">
        <v>0</v>
      </c>
      <c r="F404">
        <v>0</v>
      </c>
      <c r="G404">
        <v>0</v>
      </c>
      <c r="H404" s="46">
        <f t="shared" si="40"/>
        <v>0</v>
      </c>
      <c r="J404" t="str">
        <f t="shared" si="36"/>
        <v>FABRICACAO DE OUTROS DEFENSIVOS AGRICOLAS</v>
      </c>
      <c r="K404" t="s">
        <v>1271</v>
      </c>
      <c r="L404">
        <v>0</v>
      </c>
      <c r="M404" s="46">
        <f t="shared" si="37"/>
        <v>0</v>
      </c>
      <c r="N404" t="str">
        <f t="shared" si="38"/>
        <v>FABRICACAO DE TINTAS DE IMPRESSAO</v>
      </c>
      <c r="O404" t="s">
        <v>1276</v>
      </c>
      <c r="P404">
        <v>0</v>
      </c>
      <c r="Q404" s="46">
        <f t="shared" si="39"/>
        <v>0</v>
      </c>
    </row>
    <row r="405" spans="1:17" x14ac:dyDescent="0.25">
      <c r="A405" t="str">
        <f t="shared" si="41"/>
        <v>REPRODUCAO DE DISCOS E FITAS</v>
      </c>
      <c r="B405" t="s">
        <v>1231</v>
      </c>
      <c r="C405">
        <v>0</v>
      </c>
      <c r="D405">
        <v>0</v>
      </c>
      <c r="E405">
        <v>0</v>
      </c>
      <c r="F405">
        <v>0</v>
      </c>
      <c r="G405">
        <v>0</v>
      </c>
      <c r="H405" s="46">
        <f t="shared" si="40"/>
        <v>0</v>
      </c>
      <c r="J405" t="str">
        <f t="shared" si="36"/>
        <v>FABRICACAO DE SABOES, SABONETES E DETERGENTES SINTETICOS</v>
      </c>
      <c r="K405" t="s">
        <v>1272</v>
      </c>
      <c r="L405">
        <v>0</v>
      </c>
      <c r="M405" s="46">
        <f t="shared" si="37"/>
        <v>0</v>
      </c>
      <c r="N405" t="str">
        <f t="shared" si="38"/>
        <v>FABRICACAO DE IMPERMEABILIZANTES, SOLVENTES E PRODUTOS AFINS</v>
      </c>
      <c r="O405" t="s">
        <v>1277</v>
      </c>
      <c r="P405">
        <v>0</v>
      </c>
      <c r="Q405" s="46">
        <f t="shared" si="39"/>
        <v>0</v>
      </c>
    </row>
    <row r="406" spans="1:17" x14ac:dyDescent="0.25">
      <c r="A406" t="str">
        <f t="shared" si="41"/>
        <v>REPRODUCAO DE FITAS DE VIDEOS</v>
      </c>
      <c r="B406" t="s">
        <v>1232</v>
      </c>
      <c r="C406">
        <v>0</v>
      </c>
      <c r="D406">
        <v>0</v>
      </c>
      <c r="E406">
        <v>0</v>
      </c>
      <c r="F406">
        <v>0</v>
      </c>
      <c r="G406">
        <v>0</v>
      </c>
      <c r="H406" s="46">
        <f t="shared" si="40"/>
        <v>0</v>
      </c>
      <c r="J406" t="str">
        <f t="shared" si="36"/>
        <v>FABRICACAO DE PRODUTOS DE LIMPEZA E POLIMENTO</v>
      </c>
      <c r="K406" t="s">
        <v>1273</v>
      </c>
      <c r="L406">
        <v>0</v>
      </c>
      <c r="M406" s="46">
        <f t="shared" si="37"/>
        <v>0</v>
      </c>
      <c r="N406" t="str">
        <f t="shared" si="38"/>
        <v>FABRICACAO DE ADESIVOS E SELANTES</v>
      </c>
      <c r="O406" t="s">
        <v>1278</v>
      </c>
      <c r="P406">
        <v>0</v>
      </c>
      <c r="Q406" s="46">
        <f t="shared" si="39"/>
        <v>0</v>
      </c>
    </row>
    <row r="407" spans="1:17" x14ac:dyDescent="0.25">
      <c r="A407" t="str">
        <f t="shared" si="41"/>
        <v>REPRODUCAO DE SOFTWARES EM DISQUETES E FITAS</v>
      </c>
      <c r="B407" t="s">
        <v>1233</v>
      </c>
      <c r="C407">
        <v>0</v>
      </c>
      <c r="D407">
        <v>0</v>
      </c>
      <c r="E407">
        <v>0</v>
      </c>
      <c r="F407">
        <v>0</v>
      </c>
      <c r="G407">
        <v>0</v>
      </c>
      <c r="H407" s="46">
        <f t="shared" si="40"/>
        <v>0</v>
      </c>
      <c r="J407" t="str">
        <f t="shared" si="36"/>
        <v>FABRICACAO DE ARTIGOS DE PERFUMARIA E COSMETICOS</v>
      </c>
      <c r="K407" t="s">
        <v>1274</v>
      </c>
      <c r="L407">
        <v>0</v>
      </c>
      <c r="M407" s="46">
        <f t="shared" si="37"/>
        <v>0</v>
      </c>
      <c r="N407" t="str">
        <f t="shared" si="38"/>
        <v>FABRICACAO DE EXPLOSIVOS</v>
      </c>
      <c r="O407" t="s">
        <v>1279</v>
      </c>
      <c r="P407">
        <v>0</v>
      </c>
      <c r="Q407" s="46">
        <f t="shared" si="39"/>
        <v>0</v>
      </c>
    </row>
    <row r="408" spans="1:17" x14ac:dyDescent="0.25">
      <c r="A408" t="str">
        <f t="shared" si="41"/>
        <v>COQUERIAS</v>
      </c>
      <c r="B408" t="s">
        <v>1234</v>
      </c>
      <c r="C408">
        <v>0</v>
      </c>
      <c r="D408">
        <v>0</v>
      </c>
      <c r="E408">
        <v>0</v>
      </c>
      <c r="F408">
        <v>0</v>
      </c>
      <c r="G408">
        <v>0</v>
      </c>
      <c r="H408" s="46">
        <f t="shared" si="40"/>
        <v>0</v>
      </c>
      <c r="J408" t="str">
        <f t="shared" si="36"/>
        <v>FABRICACAO DE TINTAS, VERNIZES, ESMALTES E LACAS</v>
      </c>
      <c r="K408" t="s">
        <v>1275</v>
      </c>
      <c r="L408">
        <v>0</v>
      </c>
      <c r="M408" s="46">
        <f t="shared" si="37"/>
        <v>0</v>
      </c>
      <c r="N408" t="str">
        <f t="shared" si="38"/>
        <v>FABRICACAO DE CATALISADORES</v>
      </c>
      <c r="O408" t="s">
        <v>1280</v>
      </c>
      <c r="P408">
        <v>0</v>
      </c>
      <c r="Q408" s="46">
        <f t="shared" si="39"/>
        <v>0</v>
      </c>
    </row>
    <row r="409" spans="1:17" x14ac:dyDescent="0.25">
      <c r="A409" t="str">
        <f t="shared" si="41"/>
        <v>REFINO DE PETROLEO</v>
      </c>
      <c r="B409" t="s">
        <v>1235</v>
      </c>
      <c r="C409">
        <v>0</v>
      </c>
      <c r="D409">
        <v>0</v>
      </c>
      <c r="E409">
        <v>0</v>
      </c>
      <c r="F409">
        <v>0</v>
      </c>
      <c r="G409">
        <v>0</v>
      </c>
      <c r="H409" s="46">
        <f t="shared" si="40"/>
        <v>0</v>
      </c>
      <c r="J409" t="str">
        <f t="shared" si="36"/>
        <v>FABRICACAO DE TINTAS DE IMPRESSAO</v>
      </c>
      <c r="K409" t="s">
        <v>1276</v>
      </c>
      <c r="L409">
        <v>0</v>
      </c>
      <c r="M409" s="46">
        <f t="shared" si="37"/>
        <v>0</v>
      </c>
      <c r="N409" t="str">
        <f t="shared" si="38"/>
        <v>FABRICACAO DE ADITIVOS DE USO INDUSTRIAL</v>
      </c>
      <c r="O409" t="s">
        <v>1281</v>
      </c>
      <c r="P409">
        <v>0</v>
      </c>
      <c r="Q409" s="46">
        <f t="shared" si="39"/>
        <v>0</v>
      </c>
    </row>
    <row r="410" spans="1:17" x14ac:dyDescent="0.25">
      <c r="A410" t="str">
        <f t="shared" si="41"/>
        <v>OUTRAS FORMAS DE PRODUCAO DE DERIVADOS DO PETROLEO</v>
      </c>
      <c r="B410" t="s">
        <v>1236</v>
      </c>
      <c r="C410">
        <v>0</v>
      </c>
      <c r="D410">
        <v>0</v>
      </c>
      <c r="E410">
        <v>0</v>
      </c>
      <c r="F410">
        <v>0</v>
      </c>
      <c r="G410">
        <v>0</v>
      </c>
      <c r="H410" s="46">
        <f t="shared" si="40"/>
        <v>0</v>
      </c>
      <c r="J410" t="str">
        <f t="shared" si="36"/>
        <v>FABRICACAO DE IMPERMEABILIZANTES, SOLVENTES E PRODUTOS AFINS</v>
      </c>
      <c r="K410" t="s">
        <v>1277</v>
      </c>
      <c r="L410">
        <v>0</v>
      </c>
      <c r="M410" s="46">
        <f t="shared" si="37"/>
        <v>0</v>
      </c>
      <c r="N410" t="str">
        <f t="shared" si="38"/>
        <v>FABRICACAO DE CHAPAS, FILMES, PAPEIS E OUTROS MATERIAIS E PRODUTOS QUIMICOS PARA FOTOGRAFIA</v>
      </c>
      <c r="O410" t="s">
        <v>1282</v>
      </c>
      <c r="P410">
        <v>0</v>
      </c>
      <c r="Q410" s="46">
        <f t="shared" si="39"/>
        <v>0</v>
      </c>
    </row>
    <row r="411" spans="1:17" x14ac:dyDescent="0.25">
      <c r="A411" t="str">
        <f t="shared" si="41"/>
        <v>ELABORACAO DE COMBUSTIVEIS NUCLEARES</v>
      </c>
      <c r="B411" t="s">
        <v>1237</v>
      </c>
      <c r="C411">
        <v>0</v>
      </c>
      <c r="D411">
        <v>0</v>
      </c>
      <c r="E411">
        <v>0</v>
      </c>
      <c r="F411">
        <v>0</v>
      </c>
      <c r="G411">
        <v>0</v>
      </c>
      <c r="H411" s="46">
        <f t="shared" si="40"/>
        <v>0</v>
      </c>
      <c r="J411" t="str">
        <f t="shared" si="36"/>
        <v>FABRICACAO DE ADESIVOS E SELANTES</v>
      </c>
      <c r="K411" t="s">
        <v>1278</v>
      </c>
      <c r="L411">
        <v>0</v>
      </c>
      <c r="M411" s="46">
        <f t="shared" si="37"/>
        <v>0</v>
      </c>
      <c r="N411" t="str">
        <f t="shared" si="38"/>
        <v>FABRICACAO DE DISCOS E FITAS VIRGENS</v>
      </c>
      <c r="O411" t="s">
        <v>1283</v>
      </c>
      <c r="P411">
        <v>0</v>
      </c>
      <c r="Q411" s="46">
        <f t="shared" si="39"/>
        <v>0</v>
      </c>
    </row>
    <row r="412" spans="1:17" x14ac:dyDescent="0.25">
      <c r="A412" t="str">
        <f t="shared" si="41"/>
        <v>FABRICACAO DE ARTEFATOS DE CONCRETO, CIMENTO, FIBROCIMENTO, GESSO E MATERIAIS SEMELHANTES</v>
      </c>
      <c r="B412" t="s">
        <v>1238</v>
      </c>
      <c r="C412">
        <v>0</v>
      </c>
      <c r="D412">
        <v>0</v>
      </c>
      <c r="E412">
        <v>0</v>
      </c>
      <c r="F412">
        <v>0</v>
      </c>
      <c r="G412">
        <v>0</v>
      </c>
      <c r="H412" s="46">
        <f t="shared" si="40"/>
        <v>0</v>
      </c>
      <c r="J412" t="str">
        <f t="shared" si="36"/>
        <v>FABRICACAO DE EXPLOSIVOS</v>
      </c>
      <c r="K412" t="s">
        <v>1279</v>
      </c>
      <c r="L412">
        <v>0</v>
      </c>
      <c r="M412" s="46">
        <f t="shared" si="37"/>
        <v>0</v>
      </c>
      <c r="N412" t="str">
        <f t="shared" si="38"/>
        <v>FABRICACAO DE OUTROS PRODUTOS QUIMICOS NAO ESPECIFICADOS ANTERIORMENTE</v>
      </c>
      <c r="O412" t="s">
        <v>1284</v>
      </c>
      <c r="P412">
        <v>0</v>
      </c>
      <c r="Q412" s="46">
        <f t="shared" si="39"/>
        <v>0</v>
      </c>
    </row>
    <row r="413" spans="1:17" x14ac:dyDescent="0.25">
      <c r="A413" t="str">
        <f t="shared" si="41"/>
        <v>PRODUCAO DE ALCOOL</v>
      </c>
      <c r="B413" t="s">
        <v>1239</v>
      </c>
      <c r="C413">
        <v>0</v>
      </c>
      <c r="D413">
        <v>0</v>
      </c>
      <c r="E413">
        <v>0</v>
      </c>
      <c r="F413">
        <v>0</v>
      </c>
      <c r="G413">
        <v>0</v>
      </c>
      <c r="H413" s="46">
        <f t="shared" si="40"/>
        <v>0</v>
      </c>
      <c r="J413" t="str">
        <f t="shared" si="36"/>
        <v>FABRICACAO DE CATALISADORES</v>
      </c>
      <c r="K413" t="s">
        <v>1280</v>
      </c>
      <c r="L413">
        <v>0</v>
      </c>
      <c r="M413" s="46">
        <f t="shared" si="37"/>
        <v>0</v>
      </c>
      <c r="N413" t="str">
        <f t="shared" si="38"/>
        <v>FABRICACAO DE ESTRUTURAS METALICAS</v>
      </c>
      <c r="O413" t="s">
        <v>1285</v>
      </c>
      <c r="P413">
        <v>0</v>
      </c>
      <c r="Q413" s="46">
        <f t="shared" si="39"/>
        <v>0</v>
      </c>
    </row>
    <row r="414" spans="1:17" x14ac:dyDescent="0.25">
      <c r="A414" t="str">
        <f t="shared" si="41"/>
        <v>FABRICACAO DE PRODUTOS CERAMICOS NAO-REFRATARIOS PARA USO ESTRUTURAL NA CONSTRUCAO</v>
      </c>
      <c r="B414" t="s">
        <v>1240</v>
      </c>
      <c r="C414">
        <v>0</v>
      </c>
      <c r="D414">
        <v>0</v>
      </c>
      <c r="E414">
        <v>0</v>
      </c>
      <c r="F414">
        <v>0</v>
      </c>
      <c r="G414">
        <v>0</v>
      </c>
      <c r="H414" s="46">
        <f t="shared" si="40"/>
        <v>0</v>
      </c>
      <c r="J414" t="str">
        <f t="shared" si="36"/>
        <v>FABRICACAO DE ADITIVOS DE USO INDUSTRIAL</v>
      </c>
      <c r="K414" t="s">
        <v>1281</v>
      </c>
      <c r="L414">
        <v>0</v>
      </c>
      <c r="M414" s="46">
        <f t="shared" si="37"/>
        <v>0</v>
      </c>
      <c r="N414" t="str">
        <f t="shared" si="38"/>
        <v>FABRICACAO DE PNEUMATICOS E DE CAMARAS-DE-AR</v>
      </c>
      <c r="O414" t="s">
        <v>1286</v>
      </c>
      <c r="P414">
        <v>0</v>
      </c>
      <c r="Q414" s="46">
        <f t="shared" si="39"/>
        <v>0</v>
      </c>
    </row>
    <row r="415" spans="1:17" x14ac:dyDescent="0.25">
      <c r="A415" t="str">
        <f t="shared" si="41"/>
        <v>FABRICACAO DE PRODUTOS CERAMICOS NAO-REFRATARIOS NAO ESPECIFICADOS ANTERIORMENTE</v>
      </c>
      <c r="B415" t="s">
        <v>1241</v>
      </c>
      <c r="C415">
        <v>0</v>
      </c>
      <c r="D415">
        <v>0</v>
      </c>
      <c r="E415">
        <v>0</v>
      </c>
      <c r="F415">
        <v>0</v>
      </c>
      <c r="G415">
        <v>0</v>
      </c>
      <c r="H415" s="46">
        <f t="shared" si="40"/>
        <v>0</v>
      </c>
      <c r="J415" t="str">
        <f t="shared" si="36"/>
        <v>FABRICACAO DE DISCOS E FITAS VIRGENS</v>
      </c>
      <c r="K415" t="s">
        <v>1283</v>
      </c>
      <c r="L415">
        <v>0</v>
      </c>
      <c r="M415" s="46">
        <f t="shared" si="37"/>
        <v>0</v>
      </c>
      <c r="N415" t="str">
        <f t="shared" si="38"/>
        <v>RECONDICIONAMENTO DE PNEUMATICOS</v>
      </c>
      <c r="O415" t="s">
        <v>1287</v>
      </c>
      <c r="P415">
        <v>0</v>
      </c>
      <c r="Q415" s="46">
        <f t="shared" si="39"/>
        <v>0</v>
      </c>
    </row>
    <row r="416" spans="1:17" x14ac:dyDescent="0.25">
      <c r="A416" t="str">
        <f t="shared" si="41"/>
        <v>APARELHAMENTO E OUTROS TRABALHOS EM PEDRAS</v>
      </c>
      <c r="B416" t="s">
        <v>1242</v>
      </c>
      <c r="C416">
        <v>0</v>
      </c>
      <c r="D416">
        <v>0</v>
      </c>
      <c r="E416">
        <v>0</v>
      </c>
      <c r="F416">
        <v>0</v>
      </c>
      <c r="G416">
        <v>0</v>
      </c>
      <c r="H416" s="46">
        <f t="shared" si="40"/>
        <v>0</v>
      </c>
      <c r="J416" t="str">
        <f t="shared" si="36"/>
        <v>FABRICACAO DE OUTROS PRODUTOS QUIMICOS NAO ESPECIFICADOS ANTERIORMENTE</v>
      </c>
      <c r="K416" t="s">
        <v>1284</v>
      </c>
      <c r="L416">
        <v>0</v>
      </c>
      <c r="M416" s="46">
        <f t="shared" si="37"/>
        <v>0</v>
      </c>
      <c r="N416" t="str">
        <f t="shared" si="38"/>
        <v>FABRICACAO DE ARTEFATOS DIVERSOS DE BORRACHA</v>
      </c>
      <c r="O416" t="s">
        <v>1288</v>
      </c>
      <c r="P416">
        <v>0</v>
      </c>
      <c r="Q416" s="46">
        <f t="shared" si="39"/>
        <v>0</v>
      </c>
    </row>
    <row r="417" spans="1:17" x14ac:dyDescent="0.25">
      <c r="A417" t="str">
        <f t="shared" si="41"/>
        <v>FABRICACAO DE CAL E GESSO</v>
      </c>
      <c r="B417" t="s">
        <v>1243</v>
      </c>
      <c r="C417">
        <v>0</v>
      </c>
      <c r="D417">
        <v>0</v>
      </c>
      <c r="E417">
        <v>0</v>
      </c>
      <c r="F417">
        <v>0</v>
      </c>
      <c r="G417">
        <v>0</v>
      </c>
      <c r="H417" s="46">
        <f t="shared" si="40"/>
        <v>0</v>
      </c>
      <c r="J417" t="str">
        <f t="shared" si="36"/>
        <v>FABRICACAO DE ESTRUTURAS METALICAS</v>
      </c>
      <c r="K417" t="s">
        <v>1285</v>
      </c>
      <c r="L417">
        <v>0</v>
      </c>
      <c r="M417" s="46">
        <f t="shared" si="37"/>
        <v>0</v>
      </c>
      <c r="N417" t="str">
        <f t="shared" si="38"/>
        <v>FABRICACAO DE LAMINADOS PLANOS E TUBULARES DE PLASTICO</v>
      </c>
      <c r="O417" t="s">
        <v>1289</v>
      </c>
      <c r="P417">
        <v>0</v>
      </c>
      <c r="Q417" s="46">
        <f t="shared" si="39"/>
        <v>0</v>
      </c>
    </row>
    <row r="418" spans="1:17" x14ac:dyDescent="0.25">
      <c r="A418" t="str">
        <f t="shared" si="41"/>
        <v>FABRICACAO DE PRODUTOS DE MINERAIS NAO-METALICOS NAO ESPECIFICADOS ANTERIORMENTE</v>
      </c>
      <c r="B418" t="s">
        <v>1244</v>
      </c>
      <c r="C418">
        <v>0</v>
      </c>
      <c r="D418">
        <v>0</v>
      </c>
      <c r="E418">
        <v>0</v>
      </c>
      <c r="F418">
        <v>0</v>
      </c>
      <c r="G418">
        <v>0</v>
      </c>
      <c r="H418" s="46">
        <f t="shared" si="40"/>
        <v>0</v>
      </c>
      <c r="J418" t="str">
        <f t="shared" si="36"/>
        <v>RECONDICIONAMENTO DE PNEUMATICOS</v>
      </c>
      <c r="K418" t="s">
        <v>1287</v>
      </c>
      <c r="L418">
        <v>0</v>
      </c>
      <c r="M418" s="46">
        <f t="shared" si="37"/>
        <v>0</v>
      </c>
      <c r="N418" t="str">
        <f t="shared" si="38"/>
        <v>FABRICACAO DE EMBALAGEM DE PLASTICO</v>
      </c>
      <c r="O418" t="s">
        <v>1290</v>
      </c>
      <c r="P418">
        <v>0</v>
      </c>
      <c r="Q418" s="46">
        <f t="shared" si="39"/>
        <v>0</v>
      </c>
    </row>
    <row r="419" spans="1:17" x14ac:dyDescent="0.25">
      <c r="A419" t="str">
        <f t="shared" si="41"/>
        <v>FABRICACAO DE CLORO E ALCALIS</v>
      </c>
      <c r="B419" t="s">
        <v>1245</v>
      </c>
      <c r="C419">
        <v>0</v>
      </c>
      <c r="D419">
        <v>0</v>
      </c>
      <c r="E419">
        <v>0</v>
      </c>
      <c r="F419">
        <v>0</v>
      </c>
      <c r="G419">
        <v>0</v>
      </c>
      <c r="H419" s="46">
        <f t="shared" si="40"/>
        <v>0</v>
      </c>
      <c r="J419" t="str">
        <f t="shared" si="36"/>
        <v>FABRICACAO DE ARTEFATOS DIVERSOS DE BORRACHA</v>
      </c>
      <c r="K419" t="s">
        <v>1288</v>
      </c>
      <c r="L419">
        <v>0</v>
      </c>
      <c r="M419" s="46">
        <f t="shared" si="37"/>
        <v>0</v>
      </c>
      <c r="N419" t="str">
        <f t="shared" si="38"/>
        <v>FABRICACAO DE CALDEIRAS GERADORAS DE VAPOR, EXCETO PARA AQUECIMENTO CENTRAL E PARA VEICULOS</v>
      </c>
      <c r="O419" t="s">
        <v>1291</v>
      </c>
      <c r="P419">
        <v>0</v>
      </c>
      <c r="Q419" s="46">
        <f t="shared" si="39"/>
        <v>0</v>
      </c>
    </row>
    <row r="420" spans="1:17" x14ac:dyDescent="0.25">
      <c r="A420" t="str">
        <f t="shared" si="41"/>
        <v>FABRICACAO DE INTERMEDIARIOS PARA FERTILIZANTES</v>
      </c>
      <c r="B420" t="s">
        <v>1246</v>
      </c>
      <c r="C420">
        <v>0</v>
      </c>
      <c r="D420">
        <v>0</v>
      </c>
      <c r="E420">
        <v>0</v>
      </c>
      <c r="F420">
        <v>0</v>
      </c>
      <c r="G420">
        <v>0</v>
      </c>
      <c r="H420" s="46">
        <f t="shared" si="40"/>
        <v>0</v>
      </c>
      <c r="J420" t="str">
        <f t="shared" si="36"/>
        <v>FABRICACAO DE LAMINADOS PLANOS E TUBULARES DE PLASTICO</v>
      </c>
      <c r="K420" t="s">
        <v>1289</v>
      </c>
      <c r="L420">
        <v>0</v>
      </c>
      <c r="M420" s="46">
        <f t="shared" si="37"/>
        <v>0</v>
      </c>
      <c r="N420" t="str">
        <f t="shared" si="38"/>
        <v>FABRICACAO DE ARTEFATOS DIVERSOS DE PLASTICO</v>
      </c>
      <c r="O420" t="s">
        <v>1292</v>
      </c>
      <c r="P420">
        <v>0</v>
      </c>
      <c r="Q420" s="46">
        <f t="shared" si="39"/>
        <v>0</v>
      </c>
    </row>
    <row r="421" spans="1:17" x14ac:dyDescent="0.25">
      <c r="A421" t="str">
        <f t="shared" si="41"/>
        <v>FABRICACAO DE FERTILIZANTES FOSFATADOS, NITROGENADOS E POTASSICOS</v>
      </c>
      <c r="B421" t="s">
        <v>1247</v>
      </c>
      <c r="C421">
        <v>0</v>
      </c>
      <c r="D421">
        <v>0</v>
      </c>
      <c r="E421">
        <v>0</v>
      </c>
      <c r="F421">
        <v>0</v>
      </c>
      <c r="G421">
        <v>0</v>
      </c>
      <c r="H421" s="46">
        <f t="shared" si="40"/>
        <v>0</v>
      </c>
      <c r="J421" t="str">
        <f t="shared" si="36"/>
        <v>FABRICACAO DE EMBALAGEM DE PLASTICO</v>
      </c>
      <c r="K421" t="s">
        <v>1290</v>
      </c>
      <c r="L421">
        <v>0</v>
      </c>
      <c r="M421" s="46">
        <f t="shared" si="37"/>
        <v>0</v>
      </c>
      <c r="N421" t="str">
        <f t="shared" si="38"/>
        <v>PRODUCAO DE FORJADOS DE ACO E DE METAIS NAO-FERROSOS E SUAS LIGAS</v>
      </c>
      <c r="O421" t="s">
        <v>1293</v>
      </c>
      <c r="P421">
        <v>0</v>
      </c>
      <c r="Q421" s="46">
        <f t="shared" si="39"/>
        <v>0</v>
      </c>
    </row>
    <row r="422" spans="1:17" x14ac:dyDescent="0.25">
      <c r="A422" t="str">
        <f t="shared" si="41"/>
        <v>FABRICACAO DE GASES INDUSTRIAIS</v>
      </c>
      <c r="B422" t="s">
        <v>1248</v>
      </c>
      <c r="C422">
        <v>0</v>
      </c>
      <c r="D422">
        <v>0</v>
      </c>
      <c r="E422">
        <v>0</v>
      </c>
      <c r="F422">
        <v>0</v>
      </c>
      <c r="G422">
        <v>0</v>
      </c>
      <c r="H422" s="46">
        <f t="shared" si="40"/>
        <v>0</v>
      </c>
      <c r="J422" t="str">
        <f t="shared" si="36"/>
        <v>FABRICACAO DE CALDEIRAS GERADORAS DE VAPOR, EXCETO PARA AQUECIMENTO CENTRAL E PARA VEICULOS</v>
      </c>
      <c r="K422" t="s">
        <v>1291</v>
      </c>
      <c r="L422">
        <v>0</v>
      </c>
      <c r="M422" s="46">
        <f t="shared" si="37"/>
        <v>0</v>
      </c>
      <c r="N422" t="str">
        <f t="shared" si="38"/>
        <v>PRODUCAO DE ARTEFATOS ESTAMPADOS DE METAL, METALURGIA DO PO</v>
      </c>
      <c r="O422" t="s">
        <v>1294</v>
      </c>
      <c r="P422">
        <v>0</v>
      </c>
      <c r="Q422" s="46">
        <f t="shared" si="39"/>
        <v>0</v>
      </c>
    </row>
    <row r="423" spans="1:17" x14ac:dyDescent="0.25">
      <c r="A423" t="str">
        <f t="shared" si="41"/>
        <v>FABRICACAO DE OUTROS PRODUTOS INORGANICOS</v>
      </c>
      <c r="B423" t="s">
        <v>1249</v>
      </c>
      <c r="C423">
        <v>0</v>
      </c>
      <c r="D423">
        <v>0</v>
      </c>
      <c r="E423">
        <v>0</v>
      </c>
      <c r="F423">
        <v>0</v>
      </c>
      <c r="G423">
        <v>0</v>
      </c>
      <c r="H423" s="46">
        <f t="shared" si="40"/>
        <v>0</v>
      </c>
      <c r="J423" t="str">
        <f t="shared" si="36"/>
        <v>FABRICACAO DE ARTEFATOS DIVERSOS DE PLASTICO</v>
      </c>
      <c r="K423" t="s">
        <v>1292</v>
      </c>
      <c r="L423">
        <v>0</v>
      </c>
      <c r="M423" s="46">
        <f t="shared" si="37"/>
        <v>0</v>
      </c>
      <c r="N423" t="str">
        <f t="shared" si="38"/>
        <v>SERVICOS DE USINAGEM, SOLDA, TRATAMENTO E REVESTIMENTO EM METAIS</v>
      </c>
      <c r="O423" t="s">
        <v>1295</v>
      </c>
      <c r="P423">
        <v>0</v>
      </c>
      <c r="Q423" s="46">
        <f t="shared" si="39"/>
        <v>0</v>
      </c>
    </row>
    <row r="424" spans="1:17" x14ac:dyDescent="0.25">
      <c r="A424" t="str">
        <f t="shared" si="41"/>
        <v>FABRICACAO DE PRODUTOS PETROQUIMICOS BASICOS</v>
      </c>
      <c r="B424" t="s">
        <v>1250</v>
      </c>
      <c r="C424">
        <v>0</v>
      </c>
      <c r="D424">
        <v>0</v>
      </c>
      <c r="E424">
        <v>0</v>
      </c>
      <c r="F424">
        <v>0</v>
      </c>
      <c r="G424">
        <v>0</v>
      </c>
      <c r="H424" s="46">
        <f t="shared" si="40"/>
        <v>0</v>
      </c>
      <c r="J424" t="str">
        <f t="shared" si="36"/>
        <v>PRODUCAO DE FORJADOS DE ACO E DE METAIS NAO-FERROSOS E SUAS LIGAS</v>
      </c>
      <c r="K424" t="s">
        <v>1293</v>
      </c>
      <c r="L424">
        <v>0</v>
      </c>
      <c r="M424" s="46">
        <f t="shared" si="37"/>
        <v>0</v>
      </c>
      <c r="N424" t="str">
        <f t="shared" si="38"/>
        <v>FABRICACAO DE ARTIGOS DE SERRALHERIA, EXCETO ESQUADRIAS</v>
      </c>
      <c r="O424" t="s">
        <v>1296</v>
      </c>
      <c r="P424">
        <v>0</v>
      </c>
      <c r="Q424" s="46">
        <f t="shared" si="39"/>
        <v>0</v>
      </c>
    </row>
    <row r="425" spans="1:17" x14ac:dyDescent="0.25">
      <c r="A425" t="str">
        <f t="shared" si="41"/>
        <v>FABRICACAO DE INTERMEDIARIOS PARA RESINAS E FIBRAS</v>
      </c>
      <c r="B425" t="s">
        <v>1251</v>
      </c>
      <c r="C425">
        <v>0</v>
      </c>
      <c r="D425">
        <v>0</v>
      </c>
      <c r="E425">
        <v>0</v>
      </c>
      <c r="F425">
        <v>0</v>
      </c>
      <c r="G425">
        <v>0</v>
      </c>
      <c r="H425" s="46">
        <f t="shared" si="40"/>
        <v>0</v>
      </c>
      <c r="J425" t="str">
        <f t="shared" si="36"/>
        <v>PRODUCAO DE ARTEFATOS ESTAMPADOS DE METAL, METALURGIA DO PO</v>
      </c>
      <c r="K425" t="s">
        <v>1294</v>
      </c>
      <c r="L425">
        <v>0</v>
      </c>
      <c r="M425" s="46">
        <f t="shared" si="37"/>
        <v>0</v>
      </c>
      <c r="N425" t="str">
        <f t="shared" si="38"/>
        <v>FABRICACAO DE FERRAMENTAS</v>
      </c>
      <c r="O425" t="s">
        <v>1297</v>
      </c>
      <c r="P425">
        <v>0</v>
      </c>
      <c r="Q425" s="46">
        <f t="shared" si="39"/>
        <v>0</v>
      </c>
    </row>
    <row r="426" spans="1:17" x14ac:dyDescent="0.25">
      <c r="A426" t="str">
        <f t="shared" si="41"/>
        <v>FABRICACAO DE OUTROS PRODUTOS QUIMICOS ORGANICOS</v>
      </c>
      <c r="B426" t="s">
        <v>1252</v>
      </c>
      <c r="C426">
        <v>0</v>
      </c>
      <c r="D426">
        <v>0</v>
      </c>
      <c r="E426">
        <v>0</v>
      </c>
      <c r="F426">
        <v>0</v>
      </c>
      <c r="G426">
        <v>0</v>
      </c>
      <c r="H426" s="46">
        <f t="shared" si="40"/>
        <v>0</v>
      </c>
      <c r="J426" t="str">
        <f t="shared" ref="J426:J489" si="42">MID(K426,12,100)</f>
        <v>SERVICOS DE USINAGEM, SOLDA, TRATAMENTO E REVESTIMENTO EM METAIS</v>
      </c>
      <c r="K426" t="s">
        <v>1295</v>
      </c>
      <c r="L426">
        <v>0</v>
      </c>
      <c r="M426" s="46">
        <f t="shared" ref="M426:M489" si="43">L426*100/L$1126</f>
        <v>0</v>
      </c>
      <c r="N426" t="str">
        <f t="shared" ref="N426:N489" si="44">MID(O426,12,100)</f>
        <v>FABRICACAO DE EQUIPAMENTO BELICO PESADO, ARMAS DE FOGO E MUNICOES</v>
      </c>
      <c r="O426" t="s">
        <v>1298</v>
      </c>
      <c r="P426">
        <v>0</v>
      </c>
      <c r="Q426" s="46">
        <f t="shared" ref="Q426:Q489" si="45">P426*100/P$1126</f>
        <v>0</v>
      </c>
    </row>
    <row r="427" spans="1:17" x14ac:dyDescent="0.25">
      <c r="A427" t="str">
        <f t="shared" si="41"/>
        <v>FABRICACAO DE RESINAS TERMOPLASTICAS</v>
      </c>
      <c r="B427" t="s">
        <v>1253</v>
      </c>
      <c r="C427">
        <v>0</v>
      </c>
      <c r="D427">
        <v>0</v>
      </c>
      <c r="E427">
        <v>0</v>
      </c>
      <c r="F427">
        <v>0</v>
      </c>
      <c r="G427">
        <v>0</v>
      </c>
      <c r="H427" s="46">
        <f t="shared" ref="H427:H490" si="46">G427*100/G$1126</f>
        <v>0</v>
      </c>
      <c r="J427" t="str">
        <f t="shared" si="42"/>
        <v>FABRICACAO DE ARTIGOS DE SERRALHERIA, EXCETO ESQUADRIAS</v>
      </c>
      <c r="K427" t="s">
        <v>1296</v>
      </c>
      <c r="L427">
        <v>0</v>
      </c>
      <c r="M427" s="46">
        <f t="shared" si="43"/>
        <v>0</v>
      </c>
      <c r="N427" t="str">
        <f t="shared" si="44"/>
        <v>FABRICACAO DE PRODUTOS DE TREFILADOS DE METAL</v>
      </c>
      <c r="O427" t="s">
        <v>1299</v>
      </c>
      <c r="P427">
        <v>0</v>
      </c>
      <c r="Q427" s="46">
        <f t="shared" si="45"/>
        <v>0</v>
      </c>
    </row>
    <row r="428" spans="1:17" x14ac:dyDescent="0.25">
      <c r="A428" t="str">
        <f t="shared" ref="A428:A491" si="47">MID(B428,12,100)</f>
        <v>PRODUCAO DE TUBOS DE ACO COM COSTURA</v>
      </c>
      <c r="B428" t="s">
        <v>1254</v>
      </c>
      <c r="C428">
        <v>0</v>
      </c>
      <c r="D428">
        <v>0</v>
      </c>
      <c r="E428">
        <v>0</v>
      </c>
      <c r="F428">
        <v>0</v>
      </c>
      <c r="G428">
        <v>0</v>
      </c>
      <c r="H428" s="46">
        <f t="shared" si="46"/>
        <v>0</v>
      </c>
      <c r="J428" t="str">
        <f t="shared" si="42"/>
        <v>FABRICACAO DE FERRAMENTAS</v>
      </c>
      <c r="K428" t="s">
        <v>1297</v>
      </c>
      <c r="L428">
        <v>0</v>
      </c>
      <c r="M428" s="46">
        <f t="shared" si="43"/>
        <v>0</v>
      </c>
      <c r="N428" t="str">
        <f t="shared" si="44"/>
        <v>FABRICACAO DE ARTIGOS DE METAL PARA USO DOMESTICO E PESSOAL</v>
      </c>
      <c r="O428" t="s">
        <v>1300</v>
      </c>
      <c r="P428">
        <v>0</v>
      </c>
      <c r="Q428" s="46">
        <f t="shared" si="45"/>
        <v>0</v>
      </c>
    </row>
    <row r="429" spans="1:17" x14ac:dyDescent="0.25">
      <c r="A429" t="str">
        <f t="shared" si="47"/>
        <v>FABRICACAO DE RESINAS TERMOFIXAS</v>
      </c>
      <c r="B429" t="s">
        <v>1255</v>
      </c>
      <c r="C429">
        <v>0</v>
      </c>
      <c r="D429">
        <v>0</v>
      </c>
      <c r="E429">
        <v>0</v>
      </c>
      <c r="F429">
        <v>0</v>
      </c>
      <c r="G429">
        <v>0</v>
      </c>
      <c r="H429" s="46">
        <f t="shared" si="46"/>
        <v>0</v>
      </c>
      <c r="J429" t="str">
        <f t="shared" si="42"/>
        <v>FABRICACAO DE EQUIPAMENTO BELICO PESADO, ARMAS DE FOGO E MUNICOES</v>
      </c>
      <c r="K429" t="s">
        <v>1298</v>
      </c>
      <c r="L429">
        <v>0</v>
      </c>
      <c r="M429" s="46">
        <f t="shared" si="43"/>
        <v>0</v>
      </c>
      <c r="N429" t="str">
        <f t="shared" si="44"/>
        <v>FABRICACAO DE PRODUTOS DE METAL NAO ESPECIFICADOS ANTERIORMENTE</v>
      </c>
      <c r="O429" t="s">
        <v>1301</v>
      </c>
      <c r="P429">
        <v>0</v>
      </c>
      <c r="Q429" s="46">
        <f t="shared" si="45"/>
        <v>0</v>
      </c>
    </row>
    <row r="430" spans="1:17" x14ac:dyDescent="0.25">
      <c r="A430" t="str">
        <f t="shared" si="47"/>
        <v>FABRICACAO DE ELASTOMEROS</v>
      </c>
      <c r="B430" t="s">
        <v>1256</v>
      </c>
      <c r="C430">
        <v>0</v>
      </c>
      <c r="D430">
        <v>0</v>
      </c>
      <c r="E430">
        <v>0</v>
      </c>
      <c r="F430">
        <v>0</v>
      </c>
      <c r="G430">
        <v>0</v>
      </c>
      <c r="H430" s="46">
        <f t="shared" si="46"/>
        <v>0</v>
      </c>
      <c r="J430" t="str">
        <f t="shared" si="42"/>
        <v>FABRICACAO DE PRODUTOS DE TREFILADOS DE METAL</v>
      </c>
      <c r="K430" t="s">
        <v>1299</v>
      </c>
      <c r="L430">
        <v>0</v>
      </c>
      <c r="M430" s="46">
        <f t="shared" si="43"/>
        <v>0</v>
      </c>
      <c r="N430" t="str">
        <f t="shared" si="44"/>
        <v>FABRICACAO DE COMPONENTES ELETRONICOS</v>
      </c>
      <c r="O430" t="s">
        <v>1302</v>
      </c>
      <c r="P430">
        <v>0</v>
      </c>
      <c r="Q430" s="46">
        <f t="shared" si="45"/>
        <v>0</v>
      </c>
    </row>
    <row r="431" spans="1:17" x14ac:dyDescent="0.25">
      <c r="A431" t="str">
        <f t="shared" si="47"/>
        <v>PRODUCAO DE OUTROS TUBOS DE FERRO E ACO</v>
      </c>
      <c r="B431" t="s">
        <v>1257</v>
      </c>
      <c r="C431">
        <v>0</v>
      </c>
      <c r="D431">
        <v>0</v>
      </c>
      <c r="E431">
        <v>0</v>
      </c>
      <c r="F431">
        <v>0</v>
      </c>
      <c r="G431">
        <v>0</v>
      </c>
      <c r="H431" s="46">
        <f t="shared" si="46"/>
        <v>0</v>
      </c>
      <c r="J431" t="str">
        <f t="shared" si="42"/>
        <v>FABRICACAO DE ARTIGOS DE METAL PARA USO DOMESTICO E PESSOAL</v>
      </c>
      <c r="K431" t="s">
        <v>1300</v>
      </c>
      <c r="L431">
        <v>0</v>
      </c>
      <c r="M431" s="46">
        <f t="shared" si="43"/>
        <v>0</v>
      </c>
      <c r="N431" t="str">
        <f t="shared" si="44"/>
        <v>FABRICACAO DE VIDRO PLANO E DE SEGURANCA</v>
      </c>
      <c r="O431" t="s">
        <v>1303</v>
      </c>
      <c r="P431">
        <v>0</v>
      </c>
      <c r="Q431" s="46">
        <f t="shared" si="45"/>
        <v>0</v>
      </c>
    </row>
    <row r="432" spans="1:17" x14ac:dyDescent="0.25">
      <c r="A432" t="str">
        <f t="shared" si="47"/>
        <v>FABRICACAO DE FIBRAS, FIOS, CABOS E FILAMENTOS CONTINUOS ARTIFICIAIS</v>
      </c>
      <c r="B432" t="s">
        <v>1258</v>
      </c>
      <c r="C432">
        <v>0</v>
      </c>
      <c r="D432">
        <v>0</v>
      </c>
      <c r="E432">
        <v>0</v>
      </c>
      <c r="F432">
        <v>0</v>
      </c>
      <c r="G432">
        <v>0</v>
      </c>
      <c r="H432" s="46">
        <f t="shared" si="46"/>
        <v>0</v>
      </c>
      <c r="J432" t="str">
        <f t="shared" si="42"/>
        <v>FABRICACAO DE PRODUTOS DE METAL NAO ESPECIFICADOS ANTERIORMENTE</v>
      </c>
      <c r="K432" t="s">
        <v>1301</v>
      </c>
      <c r="L432">
        <v>0</v>
      </c>
      <c r="M432" s="46">
        <f t="shared" si="43"/>
        <v>0</v>
      </c>
      <c r="N432" t="str">
        <f t="shared" si="44"/>
        <v>FABRICACAO DE EMBALAGENS DE VIDRO</v>
      </c>
      <c r="O432" t="s">
        <v>1304</v>
      </c>
      <c r="P432">
        <v>0</v>
      </c>
      <c r="Q432" s="46">
        <f t="shared" si="45"/>
        <v>0</v>
      </c>
    </row>
    <row r="433" spans="1:17" x14ac:dyDescent="0.25">
      <c r="A433" t="str">
        <f t="shared" si="47"/>
        <v>FABRICACAO DE FIBRAS, FIOS, CABOS E FILAMENTOS CONTINUOS SINTETICOS</v>
      </c>
      <c r="B433" t="s">
        <v>1259</v>
      </c>
      <c r="C433">
        <v>0</v>
      </c>
      <c r="D433">
        <v>0</v>
      </c>
      <c r="E433">
        <v>0</v>
      </c>
      <c r="F433">
        <v>0</v>
      </c>
      <c r="G433">
        <v>0</v>
      </c>
      <c r="H433" s="46">
        <f t="shared" si="46"/>
        <v>0</v>
      </c>
      <c r="J433" t="str">
        <f t="shared" si="42"/>
        <v>FABRICACAO DE COMPONENTES ELETRONICOS</v>
      </c>
      <c r="K433" t="s">
        <v>1302</v>
      </c>
      <c r="L433">
        <v>0</v>
      </c>
      <c r="M433" s="46">
        <f t="shared" si="43"/>
        <v>0</v>
      </c>
      <c r="N433" t="str">
        <f t="shared" si="44"/>
        <v>FABRICACAO DE ARTIGOS DE VIDRO</v>
      </c>
      <c r="O433" t="s">
        <v>1305</v>
      </c>
      <c r="P433">
        <v>0</v>
      </c>
      <c r="Q433" s="46">
        <f t="shared" si="45"/>
        <v>0</v>
      </c>
    </row>
    <row r="434" spans="1:17" x14ac:dyDescent="0.25">
      <c r="A434" t="str">
        <f t="shared" si="47"/>
        <v>METALURGIA DO COBRE</v>
      </c>
      <c r="B434" t="s">
        <v>1260</v>
      </c>
      <c r="C434">
        <v>0</v>
      </c>
      <c r="D434">
        <v>0</v>
      </c>
      <c r="E434">
        <v>0</v>
      </c>
      <c r="F434">
        <v>0</v>
      </c>
      <c r="G434">
        <v>0</v>
      </c>
      <c r="H434" s="46">
        <f t="shared" si="46"/>
        <v>0</v>
      </c>
      <c r="J434" t="str">
        <f t="shared" si="42"/>
        <v>FABRICACAO DE VIDRO PLANO E DE SEGURANCA</v>
      </c>
      <c r="K434" t="s">
        <v>1303</v>
      </c>
      <c r="L434">
        <v>0</v>
      </c>
      <c r="M434" s="46">
        <f t="shared" si="43"/>
        <v>0</v>
      </c>
      <c r="N434" t="str">
        <f t="shared" si="44"/>
        <v>FABRICACAO DE CIMENTO</v>
      </c>
      <c r="O434" t="s">
        <v>1306</v>
      </c>
      <c r="P434">
        <v>0</v>
      </c>
      <c r="Q434" s="46">
        <f t="shared" si="45"/>
        <v>0</v>
      </c>
    </row>
    <row r="435" spans="1:17" x14ac:dyDescent="0.25">
      <c r="A435" t="str">
        <f t="shared" si="47"/>
        <v>METALURGIA DOS METAIS NAO-FERROSOS E SUAS LIGAS NAO ESPECIFICADOS ANTERIORMENTE</v>
      </c>
      <c r="B435" t="s">
        <v>1261</v>
      </c>
      <c r="C435">
        <v>0</v>
      </c>
      <c r="D435">
        <v>0</v>
      </c>
      <c r="E435">
        <v>0</v>
      </c>
      <c r="F435">
        <v>0</v>
      </c>
      <c r="G435">
        <v>0</v>
      </c>
      <c r="H435" s="46">
        <f t="shared" si="46"/>
        <v>0</v>
      </c>
      <c r="J435" t="str">
        <f t="shared" si="42"/>
        <v>FABRICACAO DE EMBALAGENS DE VIDRO</v>
      </c>
      <c r="K435" t="s">
        <v>1304</v>
      </c>
      <c r="L435">
        <v>0</v>
      </c>
      <c r="M435" s="46">
        <f t="shared" si="43"/>
        <v>0</v>
      </c>
      <c r="N435" t="str">
        <f t="shared" si="44"/>
        <v>FABRICACAO DE EQUIPAMENTOS DE INFORMATICA</v>
      </c>
      <c r="O435" t="s">
        <v>1307</v>
      </c>
      <c r="P435">
        <v>0</v>
      </c>
      <c r="Q435" s="46">
        <f t="shared" si="45"/>
        <v>0</v>
      </c>
    </row>
    <row r="436" spans="1:17" x14ac:dyDescent="0.25">
      <c r="A436" t="str">
        <f t="shared" si="47"/>
        <v>FABRICACAO DE PRODUTOS FARMOQUIMICOS</v>
      </c>
      <c r="B436" t="s">
        <v>1262</v>
      </c>
      <c r="C436">
        <v>0</v>
      </c>
      <c r="D436">
        <v>0</v>
      </c>
      <c r="E436">
        <v>0</v>
      </c>
      <c r="F436">
        <v>0</v>
      </c>
      <c r="G436">
        <v>0</v>
      </c>
      <c r="H436" s="46">
        <f t="shared" si="46"/>
        <v>0</v>
      </c>
      <c r="J436" t="str">
        <f t="shared" si="42"/>
        <v>FABRICACAO DE ARTIGOS DE VIDRO</v>
      </c>
      <c r="K436" t="s">
        <v>1305</v>
      </c>
      <c r="L436">
        <v>0</v>
      </c>
      <c r="M436" s="46">
        <f t="shared" si="43"/>
        <v>0</v>
      </c>
      <c r="N436" t="str">
        <f t="shared" si="44"/>
        <v>FABRICACAO DE PERIFERICOS PARA EQUIPAMENTOS DE INFORMATICA</v>
      </c>
      <c r="O436" t="s">
        <v>1308</v>
      </c>
      <c r="P436">
        <v>0</v>
      </c>
      <c r="Q436" s="46">
        <f t="shared" si="45"/>
        <v>0</v>
      </c>
    </row>
    <row r="437" spans="1:17" x14ac:dyDescent="0.25">
      <c r="A437" t="str">
        <f t="shared" si="47"/>
        <v>FUNDICAO DE FERRO E ACO</v>
      </c>
      <c r="B437" t="s">
        <v>1263</v>
      </c>
      <c r="C437">
        <v>0</v>
      </c>
      <c r="D437">
        <v>0</v>
      </c>
      <c r="E437">
        <v>0</v>
      </c>
      <c r="F437">
        <v>0</v>
      </c>
      <c r="G437">
        <v>0</v>
      </c>
      <c r="H437" s="46">
        <f t="shared" si="46"/>
        <v>0</v>
      </c>
      <c r="J437" t="str">
        <f t="shared" si="42"/>
        <v>FABRICACAO DE CIMENTO</v>
      </c>
      <c r="K437" t="s">
        <v>1306</v>
      </c>
      <c r="L437">
        <v>0</v>
      </c>
      <c r="M437" s="46">
        <f t="shared" si="43"/>
        <v>0</v>
      </c>
      <c r="N437" t="str">
        <f t="shared" si="44"/>
        <v>FABRICACAO DE ARTEFATOS DE CONCRETO, CIMENTO, FIBROCIMENTO, GESSO E ESTUQUE</v>
      </c>
      <c r="O437" t="s">
        <v>1309</v>
      </c>
      <c r="P437">
        <v>0</v>
      </c>
      <c r="Q437" s="46">
        <f t="shared" si="45"/>
        <v>0</v>
      </c>
    </row>
    <row r="438" spans="1:17" x14ac:dyDescent="0.25">
      <c r="A438" t="str">
        <f t="shared" si="47"/>
        <v>FABRICACAO DE MEDICAMENTOS PARA USO HUMANO</v>
      </c>
      <c r="B438" t="s">
        <v>1264</v>
      </c>
      <c r="C438">
        <v>0</v>
      </c>
      <c r="D438">
        <v>0</v>
      </c>
      <c r="E438">
        <v>0</v>
      </c>
      <c r="F438">
        <v>0</v>
      </c>
      <c r="G438">
        <v>0</v>
      </c>
      <c r="H438" s="46">
        <f t="shared" si="46"/>
        <v>0</v>
      </c>
      <c r="J438" t="str">
        <f t="shared" si="42"/>
        <v>FABRICACAO DE EQUIPAMENTOS DE INFORMATICA</v>
      </c>
      <c r="K438" t="s">
        <v>1307</v>
      </c>
      <c r="L438">
        <v>0</v>
      </c>
      <c r="M438" s="46">
        <f t="shared" si="43"/>
        <v>0</v>
      </c>
      <c r="N438" t="str">
        <f t="shared" si="44"/>
        <v>FABRICACAO DE EQUIPAMENTOS TRANSMISSORES DE COMUNICACAO</v>
      </c>
      <c r="O438" t="s">
        <v>1310</v>
      </c>
      <c r="P438">
        <v>0</v>
      </c>
      <c r="Q438" s="46">
        <f t="shared" si="45"/>
        <v>0</v>
      </c>
    </row>
    <row r="439" spans="1:17" x14ac:dyDescent="0.25">
      <c r="A439" t="str">
        <f t="shared" si="47"/>
        <v>FUNDICAO DE METAIS NAO-FERROSOS E SUAS LIGAS</v>
      </c>
      <c r="B439" t="s">
        <v>1265</v>
      </c>
      <c r="C439">
        <v>0</v>
      </c>
      <c r="D439">
        <v>0</v>
      </c>
      <c r="E439">
        <v>0</v>
      </c>
      <c r="F439">
        <v>0</v>
      </c>
      <c r="G439">
        <v>0</v>
      </c>
      <c r="H439" s="46">
        <f t="shared" si="46"/>
        <v>0</v>
      </c>
      <c r="J439" t="str">
        <f t="shared" si="42"/>
        <v>FABRICACAO DE PERIFERICOS PARA EQUIPAMENTOS DE INFORMATICA</v>
      </c>
      <c r="K439" t="s">
        <v>1308</v>
      </c>
      <c r="L439">
        <v>0</v>
      </c>
      <c r="M439" s="46">
        <f t="shared" si="43"/>
        <v>0</v>
      </c>
      <c r="N439" t="str">
        <f t="shared" si="44"/>
        <v>FABRICACAO DE APARELHOS TELEFONICOS E DE OUTROS EQUIPAMENTOS DE COMUNICACAO</v>
      </c>
      <c r="O439" t="s">
        <v>1311</v>
      </c>
      <c r="P439">
        <v>0</v>
      </c>
      <c r="Q439" s="46">
        <f t="shared" si="45"/>
        <v>0</v>
      </c>
    </row>
    <row r="440" spans="1:17" x14ac:dyDescent="0.25">
      <c r="A440" t="str">
        <f t="shared" si="47"/>
        <v>FABRICACAO DE MEDICAMENTOS PARA USO VETERINARIO</v>
      </c>
      <c r="B440" t="s">
        <v>1266</v>
      </c>
      <c r="C440">
        <v>0</v>
      </c>
      <c r="D440">
        <v>0</v>
      </c>
      <c r="E440">
        <v>0</v>
      </c>
      <c r="F440">
        <v>0</v>
      </c>
      <c r="G440">
        <v>0</v>
      </c>
      <c r="H440" s="46">
        <f t="shared" si="46"/>
        <v>0</v>
      </c>
      <c r="J440" t="str">
        <f t="shared" si="42"/>
        <v>FABRICACAO DE ARTEFATOS DE CONCRETO, CIMENTO, FIBROCIMENTO, GESSO E ESTUQUE</v>
      </c>
      <c r="K440" t="s">
        <v>1309</v>
      </c>
      <c r="L440">
        <v>0</v>
      </c>
      <c r="M440" s="46">
        <f t="shared" si="43"/>
        <v>0</v>
      </c>
      <c r="N440" t="str">
        <f t="shared" si="44"/>
        <v>FABRICACAO DE APARELHOS DE RECEPCAO, REPRODUCAO, GRAVACAO E AMPLIFICACAO DE AUDIO E VIDEO</v>
      </c>
      <c r="O440" t="s">
        <v>1312</v>
      </c>
      <c r="P440">
        <v>0</v>
      </c>
      <c r="Q440" s="46">
        <f t="shared" si="45"/>
        <v>0</v>
      </c>
    </row>
    <row r="441" spans="1:17" x14ac:dyDescent="0.25">
      <c r="A441" t="str">
        <f t="shared" si="47"/>
        <v>FABRICACAO DE MATERIAIS PARA USOS MEDICOS, HOSPITALARES E ODONTOLOGICOS</v>
      </c>
      <c r="B441" t="s">
        <v>1267</v>
      </c>
      <c r="C441">
        <v>0</v>
      </c>
      <c r="D441">
        <v>0</v>
      </c>
      <c r="E441">
        <v>0</v>
      </c>
      <c r="F441">
        <v>0</v>
      </c>
      <c r="G441">
        <v>0</v>
      </c>
      <c r="H441" s="46">
        <f t="shared" si="46"/>
        <v>0</v>
      </c>
      <c r="J441" t="str">
        <f t="shared" si="42"/>
        <v>FABRICACAO DE EQUIPAMENTOS TRANSMISSORES DE COMUNICACAO</v>
      </c>
      <c r="K441" t="s">
        <v>1310</v>
      </c>
      <c r="L441">
        <v>0</v>
      </c>
      <c r="M441" s="46">
        <f t="shared" si="43"/>
        <v>0</v>
      </c>
      <c r="N441" t="str">
        <f t="shared" si="44"/>
        <v>FABRICACAO DE PRODUTOS CERAMICOS NAO-REFRATARIOS PARA USO ESTRUTURAL NA CONSTRUCAO CIVIL</v>
      </c>
      <c r="O441" t="s">
        <v>1313</v>
      </c>
      <c r="P441">
        <v>0</v>
      </c>
      <c r="Q441" s="46">
        <f t="shared" si="45"/>
        <v>0</v>
      </c>
    </row>
    <row r="442" spans="1:17" x14ac:dyDescent="0.25">
      <c r="A442" t="str">
        <f t="shared" si="47"/>
        <v>FABRICACAO DE INSETICIDAS</v>
      </c>
      <c r="B442" t="s">
        <v>1268</v>
      </c>
      <c r="C442">
        <v>0</v>
      </c>
      <c r="D442">
        <v>0</v>
      </c>
      <c r="E442">
        <v>0</v>
      </c>
      <c r="F442">
        <v>0</v>
      </c>
      <c r="G442">
        <v>0</v>
      </c>
      <c r="H442" s="46">
        <f t="shared" si="46"/>
        <v>0</v>
      </c>
      <c r="J442" t="str">
        <f t="shared" si="42"/>
        <v>FABRICACAO DE APARELHOS TELEFONICOS E DE OUTROS EQUIPAMENTOS DE COMUNICACAO</v>
      </c>
      <c r="K442" t="s">
        <v>1311</v>
      </c>
      <c r="L442">
        <v>0</v>
      </c>
      <c r="M442" s="46">
        <f t="shared" si="43"/>
        <v>0</v>
      </c>
      <c r="N442" t="str">
        <f t="shared" si="44"/>
        <v>FABRICACAO DE PRODUTOS CERAMICOS REFRATARIOS</v>
      </c>
      <c r="O442" t="s">
        <v>1314</v>
      </c>
      <c r="P442">
        <v>0</v>
      </c>
      <c r="Q442" s="46">
        <f t="shared" si="45"/>
        <v>0</v>
      </c>
    </row>
    <row r="443" spans="1:17" x14ac:dyDescent="0.25">
      <c r="A443" t="str">
        <f t="shared" si="47"/>
        <v>FABRICACAO DE FUNGICIDAS</v>
      </c>
      <c r="B443" t="s">
        <v>1269</v>
      </c>
      <c r="C443">
        <v>0</v>
      </c>
      <c r="D443">
        <v>0</v>
      </c>
      <c r="E443">
        <v>0</v>
      </c>
      <c r="F443">
        <v>0</v>
      </c>
      <c r="G443">
        <v>0</v>
      </c>
      <c r="H443" s="46">
        <f t="shared" si="46"/>
        <v>0</v>
      </c>
      <c r="J443" t="str">
        <f t="shared" si="42"/>
        <v>FABRICACAO DE APARELHOS DE RECEPCAO, REPRODUCAO, GRAVACAO E AMPLIFICACAO DE AUDIO E VIDEO</v>
      </c>
      <c r="K443" t="s">
        <v>1312</v>
      </c>
      <c r="L443">
        <v>0</v>
      </c>
      <c r="M443" s="46">
        <f t="shared" si="43"/>
        <v>0</v>
      </c>
      <c r="N443" t="str">
        <f t="shared" si="44"/>
        <v>FABRICACAO DE PRODUTOS CERAMICOS NAO-REFRATARIOS PARA USOS DIVERSOS</v>
      </c>
      <c r="O443" t="s">
        <v>1315</v>
      </c>
      <c r="P443">
        <v>0</v>
      </c>
      <c r="Q443" s="46">
        <f t="shared" si="45"/>
        <v>0</v>
      </c>
    </row>
    <row r="444" spans="1:17" x14ac:dyDescent="0.25">
      <c r="A444" t="str">
        <f t="shared" si="47"/>
        <v>FABRICACAO DE HERBICIDAS</v>
      </c>
      <c r="B444" t="s">
        <v>1270</v>
      </c>
      <c r="C444">
        <v>0</v>
      </c>
      <c r="D444">
        <v>0</v>
      </c>
      <c r="E444">
        <v>0</v>
      </c>
      <c r="F444">
        <v>0</v>
      </c>
      <c r="G444">
        <v>0</v>
      </c>
      <c r="H444" s="46">
        <f t="shared" si="46"/>
        <v>0</v>
      </c>
      <c r="J444" t="str">
        <f t="shared" si="42"/>
        <v>FABRICACAO DE PRODUTOS CERAMICOS NAO-REFRATARIOS PARA USO ESTRUTURAL NA CONSTRUCAO CIVIL</v>
      </c>
      <c r="K444" t="s">
        <v>1313</v>
      </c>
      <c r="L444">
        <v>0</v>
      </c>
      <c r="M444" s="46">
        <f t="shared" si="43"/>
        <v>0</v>
      </c>
      <c r="N444" t="str">
        <f t="shared" si="44"/>
        <v>FABRICACAO DE APARELHOS E EQUIPAMENTOS DE MEDIDA, TESTE E CONTROLE</v>
      </c>
      <c r="O444" t="s">
        <v>1316</v>
      </c>
      <c r="P444">
        <v>0</v>
      </c>
      <c r="Q444" s="46">
        <f t="shared" si="45"/>
        <v>0</v>
      </c>
    </row>
    <row r="445" spans="1:17" x14ac:dyDescent="0.25">
      <c r="A445" t="str">
        <f t="shared" si="47"/>
        <v>FABRICACAO DE OUTROS DEFENSIVOS AGRICOLAS</v>
      </c>
      <c r="B445" t="s">
        <v>1271</v>
      </c>
      <c r="C445">
        <v>0</v>
      </c>
      <c r="D445">
        <v>0</v>
      </c>
      <c r="E445">
        <v>0</v>
      </c>
      <c r="F445">
        <v>0</v>
      </c>
      <c r="G445">
        <v>0</v>
      </c>
      <c r="H445" s="46">
        <f t="shared" si="46"/>
        <v>0</v>
      </c>
      <c r="J445" t="str">
        <f t="shared" si="42"/>
        <v>FABRICACAO DE PRODUTOS CERAMICOS REFRATARIOS</v>
      </c>
      <c r="K445" t="s">
        <v>1314</v>
      </c>
      <c r="L445">
        <v>0</v>
      </c>
      <c r="M445" s="46">
        <f t="shared" si="43"/>
        <v>0</v>
      </c>
      <c r="N445" t="str">
        <f t="shared" si="44"/>
        <v>FABRICACAO DE APARELHOS ELETROMEDICOS E ELETROTERAPEUTICOS E EQUIPAMENTOS DE IRRADIACAO</v>
      </c>
      <c r="O445" t="s">
        <v>1317</v>
      </c>
      <c r="P445">
        <v>0</v>
      </c>
      <c r="Q445" s="46">
        <f t="shared" si="45"/>
        <v>0</v>
      </c>
    </row>
    <row r="446" spans="1:17" x14ac:dyDescent="0.25">
      <c r="A446" t="str">
        <f t="shared" si="47"/>
        <v>FABRICACAO DE SABOES, SABONETES E DETERGENTES SINTETICOS</v>
      </c>
      <c r="B446" t="s">
        <v>1272</v>
      </c>
      <c r="C446">
        <v>0</v>
      </c>
      <c r="D446">
        <v>0</v>
      </c>
      <c r="E446">
        <v>0</v>
      </c>
      <c r="F446">
        <v>0</v>
      </c>
      <c r="G446">
        <v>0</v>
      </c>
      <c r="H446" s="46">
        <f t="shared" si="46"/>
        <v>0</v>
      </c>
      <c r="J446" t="str">
        <f t="shared" si="42"/>
        <v>FABRICACAO DE PRODUTOS CERAMICOS NAO-REFRATARIOS PARA USOS DIVERSOS</v>
      </c>
      <c r="K446" t="s">
        <v>1315</v>
      </c>
      <c r="L446">
        <v>0</v>
      </c>
      <c r="M446" s="46">
        <f t="shared" si="43"/>
        <v>0</v>
      </c>
      <c r="N446" t="str">
        <f t="shared" si="44"/>
        <v>FABRICACAO DE EQUIPAMENTOS E INSTRUMENTOS OPTICOS, FOTOGRAFICOS E CINEMATOGRAFICOS</v>
      </c>
      <c r="O446" t="s">
        <v>1318</v>
      </c>
      <c r="P446">
        <v>0</v>
      </c>
      <c r="Q446" s="46">
        <f t="shared" si="45"/>
        <v>0</v>
      </c>
    </row>
    <row r="447" spans="1:17" x14ac:dyDescent="0.25">
      <c r="A447" t="str">
        <f t="shared" si="47"/>
        <v>FABRICACAO DE PRODUTOS DE LIMPEZA E POLIMENTO</v>
      </c>
      <c r="B447" t="s">
        <v>1273</v>
      </c>
      <c r="C447">
        <v>0</v>
      </c>
      <c r="D447">
        <v>0</v>
      </c>
      <c r="E447">
        <v>0</v>
      </c>
      <c r="F447">
        <v>0</v>
      </c>
      <c r="G447">
        <v>0</v>
      </c>
      <c r="H447" s="46">
        <f t="shared" si="46"/>
        <v>0</v>
      </c>
      <c r="J447" t="str">
        <f t="shared" si="42"/>
        <v>FABRICACAO DE APARELHOS E EQUIPAMENTOS DE MEDIDA, TESTE E CONTROLE</v>
      </c>
      <c r="K447" t="s">
        <v>1316</v>
      </c>
      <c r="L447">
        <v>0</v>
      </c>
      <c r="M447" s="46">
        <f t="shared" si="43"/>
        <v>0</v>
      </c>
      <c r="N447" t="str">
        <f t="shared" si="44"/>
        <v>FABRICACAO DE MIDIAS VIRGENS, MAGNETICAS E OPTICAS</v>
      </c>
      <c r="O447" t="s">
        <v>1319</v>
      </c>
      <c r="P447">
        <v>0</v>
      </c>
      <c r="Q447" s="46">
        <f t="shared" si="45"/>
        <v>0</v>
      </c>
    </row>
    <row r="448" spans="1:17" x14ac:dyDescent="0.25">
      <c r="A448" t="str">
        <f t="shared" si="47"/>
        <v>FABRICACAO DE ARTIGOS DE PERFUMARIA E COSMETICOS</v>
      </c>
      <c r="B448" t="s">
        <v>1274</v>
      </c>
      <c r="C448">
        <v>0</v>
      </c>
      <c r="D448">
        <v>0</v>
      </c>
      <c r="E448">
        <v>0</v>
      </c>
      <c r="F448">
        <v>0</v>
      </c>
      <c r="G448">
        <v>0</v>
      </c>
      <c r="H448" s="46">
        <f t="shared" si="46"/>
        <v>0</v>
      </c>
      <c r="J448" t="str">
        <f t="shared" si="42"/>
        <v>FABRICACAO DE APARELHOS ELETROMEDICOS E ELETROTERAPEUTICOS E EQUIPAMENTOS DE IRRADIACAO</v>
      </c>
      <c r="K448" t="s">
        <v>1317</v>
      </c>
      <c r="L448">
        <v>0</v>
      </c>
      <c r="M448" s="46">
        <f t="shared" si="43"/>
        <v>0</v>
      </c>
      <c r="N448" t="str">
        <f t="shared" si="44"/>
        <v>BRITAMENTO, APARELHAMENTO E OUTROS TRABALHOS EM PEDRAS (NAO ASSOCIADOS A EXTRACAO)</v>
      </c>
      <c r="O448" t="s">
        <v>1320</v>
      </c>
      <c r="P448">
        <v>0</v>
      </c>
      <c r="Q448" s="46">
        <f t="shared" si="45"/>
        <v>0</v>
      </c>
    </row>
    <row r="449" spans="1:17" x14ac:dyDescent="0.25">
      <c r="A449" t="str">
        <f t="shared" si="47"/>
        <v>FABRICACAO DE TINTAS, VERNIZES, ESMALTES E LACAS</v>
      </c>
      <c r="B449" t="s">
        <v>1275</v>
      </c>
      <c r="C449">
        <v>0</v>
      </c>
      <c r="D449">
        <v>0</v>
      </c>
      <c r="E449">
        <v>0</v>
      </c>
      <c r="F449">
        <v>0</v>
      </c>
      <c r="G449">
        <v>0</v>
      </c>
      <c r="H449" s="46">
        <f t="shared" si="46"/>
        <v>0</v>
      </c>
      <c r="J449" t="str">
        <f t="shared" si="42"/>
        <v>FABRICACAO DE EQUIPAMENTOS E INSTRUMENTOS OPTICOS, FOTOGRAFICOS E CINEMATOGRAFICOS</v>
      </c>
      <c r="K449" t="s">
        <v>1318</v>
      </c>
      <c r="L449">
        <v>0</v>
      </c>
      <c r="M449" s="46">
        <f t="shared" si="43"/>
        <v>0</v>
      </c>
      <c r="N449" t="str">
        <f t="shared" si="44"/>
        <v>FABRICACAO DE CAL VIRGEM, CAL HIDRATADA E GESSO</v>
      </c>
      <c r="O449" t="s">
        <v>1321</v>
      </c>
      <c r="P449">
        <v>0</v>
      </c>
      <c r="Q449" s="46">
        <f t="shared" si="45"/>
        <v>0</v>
      </c>
    </row>
    <row r="450" spans="1:17" x14ac:dyDescent="0.25">
      <c r="A450" t="str">
        <f t="shared" si="47"/>
        <v>FABRICACAO DE TINTAS DE IMPRESSAO</v>
      </c>
      <c r="B450" t="s">
        <v>1276</v>
      </c>
      <c r="C450">
        <v>0</v>
      </c>
      <c r="D450">
        <v>0</v>
      </c>
      <c r="E450">
        <v>0</v>
      </c>
      <c r="F450">
        <v>0</v>
      </c>
      <c r="G450">
        <v>0</v>
      </c>
      <c r="H450" s="46">
        <f t="shared" si="46"/>
        <v>0</v>
      </c>
      <c r="J450" t="str">
        <f t="shared" si="42"/>
        <v>FABRICACAO DE MIDIAS VIRGENS, MAGNETICAS E OPTICAS</v>
      </c>
      <c r="K450" t="s">
        <v>1319</v>
      </c>
      <c r="L450">
        <v>0</v>
      </c>
      <c r="M450" s="46">
        <f t="shared" si="43"/>
        <v>0</v>
      </c>
      <c r="N450" t="str">
        <f t="shared" si="44"/>
        <v>FABRICACAO DE OUTROS PRODUTOS DE MINERAIS NAO-METALICOS</v>
      </c>
      <c r="O450" t="s">
        <v>1322</v>
      </c>
      <c r="P450">
        <v>0</v>
      </c>
      <c r="Q450" s="46">
        <f t="shared" si="45"/>
        <v>0</v>
      </c>
    </row>
    <row r="451" spans="1:17" x14ac:dyDescent="0.25">
      <c r="A451" t="str">
        <f t="shared" si="47"/>
        <v>FABRICACAO DE IMPERMEABILIZANTES, SOLVENTES E PRODUTOS AFINS</v>
      </c>
      <c r="B451" t="s">
        <v>1277</v>
      </c>
      <c r="C451">
        <v>0</v>
      </c>
      <c r="D451">
        <v>0</v>
      </c>
      <c r="E451">
        <v>0</v>
      </c>
      <c r="F451">
        <v>0</v>
      </c>
      <c r="G451">
        <v>0</v>
      </c>
      <c r="H451" s="46">
        <f t="shared" si="46"/>
        <v>0</v>
      </c>
      <c r="J451" t="str">
        <f t="shared" si="42"/>
        <v>BRITAMENTO, APARELHAMENTO E OUTROS TRABALHOS EM PEDRAS (NAO ASSOCIADOS A EXTRACAO)</v>
      </c>
      <c r="K451" t="s">
        <v>1320</v>
      </c>
      <c r="L451">
        <v>0</v>
      </c>
      <c r="M451" s="46">
        <f t="shared" si="43"/>
        <v>0</v>
      </c>
      <c r="N451" t="str">
        <f t="shared" si="44"/>
        <v>FABRICACAO DE GERADORES, TRANSFORMADORES E MOTORES ELETRICOS</v>
      </c>
      <c r="O451" t="s">
        <v>1323</v>
      </c>
      <c r="P451">
        <v>0</v>
      </c>
      <c r="Q451" s="46">
        <f t="shared" si="45"/>
        <v>0</v>
      </c>
    </row>
    <row r="452" spans="1:17" x14ac:dyDescent="0.25">
      <c r="A452" t="str">
        <f t="shared" si="47"/>
        <v>FABRICACAO DE ADESIVOS E SELANTES</v>
      </c>
      <c r="B452" t="s">
        <v>1278</v>
      </c>
      <c r="C452">
        <v>0</v>
      </c>
      <c r="D452">
        <v>0</v>
      </c>
      <c r="E452">
        <v>0</v>
      </c>
      <c r="F452">
        <v>0</v>
      </c>
      <c r="G452">
        <v>0</v>
      </c>
      <c r="H452" s="46">
        <f t="shared" si="46"/>
        <v>0</v>
      </c>
      <c r="J452" t="str">
        <f t="shared" si="42"/>
        <v>FABRICACAO DE CAL VIRGEM, CAL HIDRATADA E GESSO</v>
      </c>
      <c r="K452" t="s">
        <v>1321</v>
      </c>
      <c r="L452">
        <v>0</v>
      </c>
      <c r="M452" s="46">
        <f t="shared" si="43"/>
        <v>0</v>
      </c>
      <c r="N452" t="str">
        <f t="shared" si="44"/>
        <v>PRODUCAO DE FERRO-GUSA</v>
      </c>
      <c r="O452" t="s">
        <v>1324</v>
      </c>
      <c r="P452">
        <v>0</v>
      </c>
      <c r="Q452" s="46">
        <f t="shared" si="45"/>
        <v>0</v>
      </c>
    </row>
    <row r="453" spans="1:17" x14ac:dyDescent="0.25">
      <c r="A453" t="str">
        <f t="shared" si="47"/>
        <v>FABRICACAO DE EXPLOSIVOS</v>
      </c>
      <c r="B453" t="s">
        <v>1279</v>
      </c>
      <c r="C453">
        <v>0</v>
      </c>
      <c r="D453">
        <v>0</v>
      </c>
      <c r="E453">
        <v>0</v>
      </c>
      <c r="F453">
        <v>0</v>
      </c>
      <c r="G453">
        <v>0</v>
      </c>
      <c r="H453" s="46">
        <f t="shared" si="46"/>
        <v>0</v>
      </c>
      <c r="J453" t="str">
        <f t="shared" si="42"/>
        <v>FABRICACAO DE OUTROS PRODUTOS DE MINERAIS NAO-METALICOS</v>
      </c>
      <c r="K453" t="s">
        <v>1322</v>
      </c>
      <c r="L453">
        <v>0</v>
      </c>
      <c r="M453" s="46">
        <f t="shared" si="43"/>
        <v>0</v>
      </c>
      <c r="N453" t="str">
        <f t="shared" si="44"/>
        <v>PRODUCAO DE FERROLIGAS</v>
      </c>
      <c r="O453" t="s">
        <v>1325</v>
      </c>
      <c r="P453">
        <v>0</v>
      </c>
      <c r="Q453" s="46">
        <f t="shared" si="45"/>
        <v>0</v>
      </c>
    </row>
    <row r="454" spans="1:17" x14ac:dyDescent="0.25">
      <c r="A454" t="str">
        <f t="shared" si="47"/>
        <v>FABRICACAO DE CATALISADORES</v>
      </c>
      <c r="B454" t="s">
        <v>1280</v>
      </c>
      <c r="C454">
        <v>0</v>
      </c>
      <c r="D454">
        <v>0</v>
      </c>
      <c r="E454">
        <v>0</v>
      </c>
      <c r="F454">
        <v>0</v>
      </c>
      <c r="G454">
        <v>0</v>
      </c>
      <c r="H454" s="46">
        <f t="shared" si="46"/>
        <v>0</v>
      </c>
      <c r="J454" t="str">
        <f t="shared" si="42"/>
        <v>FABRICACAO DE GERADORES, TRANSFORMADORES E MOTORES ELETRICOS</v>
      </c>
      <c r="K454" t="s">
        <v>1323</v>
      </c>
      <c r="L454">
        <v>0</v>
      </c>
      <c r="M454" s="46">
        <f t="shared" si="43"/>
        <v>0</v>
      </c>
      <c r="N454" t="str">
        <f t="shared" si="44"/>
        <v>FABRICACAO DE PILHAS, BATERIAS E ACUMULADORES ELETRICOS, EXCETO PARA VEICULOS AUTOMOTORES</v>
      </c>
      <c r="O454" t="s">
        <v>1326</v>
      </c>
      <c r="P454">
        <v>0</v>
      </c>
      <c r="Q454" s="46">
        <f t="shared" si="45"/>
        <v>0</v>
      </c>
    </row>
    <row r="455" spans="1:17" x14ac:dyDescent="0.25">
      <c r="A455" t="str">
        <f t="shared" si="47"/>
        <v>FABRICACAO DE ADITIVOS DE USO INDUSTRIAL</v>
      </c>
      <c r="B455" t="s">
        <v>1281</v>
      </c>
      <c r="C455">
        <v>0</v>
      </c>
      <c r="D455">
        <v>0</v>
      </c>
      <c r="E455">
        <v>0</v>
      </c>
      <c r="F455">
        <v>0</v>
      </c>
      <c r="G455">
        <v>0</v>
      </c>
      <c r="H455" s="46">
        <f t="shared" si="46"/>
        <v>0</v>
      </c>
      <c r="J455" t="str">
        <f t="shared" si="42"/>
        <v>PRODUCAO DE FERRO-GUSA</v>
      </c>
      <c r="K455" t="s">
        <v>1324</v>
      </c>
      <c r="L455">
        <v>0</v>
      </c>
      <c r="M455" s="46">
        <f t="shared" si="43"/>
        <v>0</v>
      </c>
      <c r="N455" t="str">
        <f t="shared" si="44"/>
        <v>FABRICACAO DE BATERIAS E ACUMULADORES PARA VEICULOS AUTOMOTORES</v>
      </c>
      <c r="O455" t="s">
        <v>1327</v>
      </c>
      <c r="P455">
        <v>0</v>
      </c>
      <c r="Q455" s="46">
        <f t="shared" si="45"/>
        <v>0</v>
      </c>
    </row>
    <row r="456" spans="1:17" x14ac:dyDescent="0.25">
      <c r="A456" t="str">
        <f t="shared" si="47"/>
        <v>FABRICACAO DE DISCOS E FITAS VIRGENS</v>
      </c>
      <c r="B456" t="s">
        <v>1283</v>
      </c>
      <c r="C456">
        <v>0</v>
      </c>
      <c r="D456">
        <v>0</v>
      </c>
      <c r="E456">
        <v>0</v>
      </c>
      <c r="F456">
        <v>0</v>
      </c>
      <c r="G456">
        <v>0</v>
      </c>
      <c r="H456" s="46">
        <f t="shared" si="46"/>
        <v>0</v>
      </c>
      <c r="J456" t="str">
        <f t="shared" si="42"/>
        <v>PRODUCAO DE FERROLIGAS</v>
      </c>
      <c r="K456" t="s">
        <v>1325</v>
      </c>
      <c r="L456">
        <v>0</v>
      </c>
      <c r="M456" s="46">
        <f t="shared" si="43"/>
        <v>0</v>
      </c>
      <c r="N456" t="str">
        <f t="shared" si="44"/>
        <v>PRODUCAO DE SEMI-ACABADOS DE ACO</v>
      </c>
      <c r="O456" t="s">
        <v>1328</v>
      </c>
      <c r="P456">
        <v>0</v>
      </c>
      <c r="Q456" s="46">
        <f t="shared" si="45"/>
        <v>0</v>
      </c>
    </row>
    <row r="457" spans="1:17" x14ac:dyDescent="0.25">
      <c r="A457" t="str">
        <f t="shared" si="47"/>
        <v>FABRICACAO DE OUTROS PRODUTOS QUIMICOS NAO ESPECIFICADOS ANTERIORMENTE</v>
      </c>
      <c r="B457" t="s">
        <v>1284</v>
      </c>
      <c r="C457">
        <v>0</v>
      </c>
      <c r="D457">
        <v>0</v>
      </c>
      <c r="E457">
        <v>0</v>
      </c>
      <c r="F457">
        <v>0</v>
      </c>
      <c r="G457">
        <v>0</v>
      </c>
      <c r="H457" s="46">
        <f t="shared" si="46"/>
        <v>0</v>
      </c>
      <c r="J457" t="str">
        <f t="shared" si="42"/>
        <v>FABRICACAO DE PILHAS, BATERIAS E ACUMULADORES ELETRICOS, EXCETO PARA VEICULOS AUTOMOTORES</v>
      </c>
      <c r="K457" t="s">
        <v>1326</v>
      </c>
      <c r="L457">
        <v>0</v>
      </c>
      <c r="M457" s="46">
        <f t="shared" si="43"/>
        <v>0</v>
      </c>
      <c r="N457" t="str">
        <f t="shared" si="44"/>
        <v>PRODUCAO DE LAMINADOS PLANOS DE ACO</v>
      </c>
      <c r="O457" t="s">
        <v>1329</v>
      </c>
      <c r="P457">
        <v>0</v>
      </c>
      <c r="Q457" s="46">
        <f t="shared" si="45"/>
        <v>0</v>
      </c>
    </row>
    <row r="458" spans="1:17" x14ac:dyDescent="0.25">
      <c r="A458" t="str">
        <f t="shared" si="47"/>
        <v>FABRICACAO DE ESTRUTURAS METALICAS</v>
      </c>
      <c r="B458" t="s">
        <v>1285</v>
      </c>
      <c r="C458">
        <v>0</v>
      </c>
      <c r="D458">
        <v>0</v>
      </c>
      <c r="E458">
        <v>0</v>
      </c>
      <c r="F458">
        <v>0</v>
      </c>
      <c r="G458">
        <v>0</v>
      </c>
      <c r="H458" s="46">
        <f t="shared" si="46"/>
        <v>0</v>
      </c>
      <c r="J458" t="str">
        <f t="shared" si="42"/>
        <v>FABRICACAO DE BATERIAS E ACUMULADORES PARA VEICULOS AUTOMOTORES</v>
      </c>
      <c r="K458" t="s">
        <v>1327</v>
      </c>
      <c r="L458">
        <v>0</v>
      </c>
      <c r="M458" s="46">
        <f t="shared" si="43"/>
        <v>0</v>
      </c>
      <c r="N458" t="str">
        <f t="shared" si="44"/>
        <v>PRODUCAO DE LAMINADOS LONGOS DE ACO</v>
      </c>
      <c r="O458" t="s">
        <v>1330</v>
      </c>
      <c r="P458">
        <v>0</v>
      </c>
      <c r="Q458" s="46">
        <f t="shared" si="45"/>
        <v>0</v>
      </c>
    </row>
    <row r="459" spans="1:17" x14ac:dyDescent="0.25">
      <c r="A459" t="str">
        <f t="shared" si="47"/>
        <v>RECONDICIONAMENTO DE PNEUMATICOS</v>
      </c>
      <c r="B459" t="s">
        <v>1287</v>
      </c>
      <c r="C459">
        <v>0</v>
      </c>
      <c r="D459">
        <v>0</v>
      </c>
      <c r="E459">
        <v>0</v>
      </c>
      <c r="F459">
        <v>0</v>
      </c>
      <c r="G459">
        <v>0</v>
      </c>
      <c r="H459" s="46">
        <f t="shared" si="46"/>
        <v>0</v>
      </c>
      <c r="J459" t="str">
        <f t="shared" si="42"/>
        <v>PRODUCAO DE SEMI-ACABADOS DE ACO</v>
      </c>
      <c r="K459" t="s">
        <v>1328</v>
      </c>
      <c r="L459">
        <v>0</v>
      </c>
      <c r="M459" s="46">
        <f t="shared" si="43"/>
        <v>0</v>
      </c>
      <c r="N459" t="str">
        <f t="shared" si="44"/>
        <v>PRODUCAO DE RELAMINADOS, TREFILADOS E PERFILADOS DE ACO</v>
      </c>
      <c r="O459" t="s">
        <v>1331</v>
      </c>
      <c r="P459">
        <v>0</v>
      </c>
      <c r="Q459" s="46">
        <f t="shared" si="45"/>
        <v>0</v>
      </c>
    </row>
    <row r="460" spans="1:17" x14ac:dyDescent="0.25">
      <c r="A460" t="str">
        <f t="shared" si="47"/>
        <v>FABRICACAO DE ARTEFATOS DIVERSOS DE BORRACHA</v>
      </c>
      <c r="B460" t="s">
        <v>1288</v>
      </c>
      <c r="C460">
        <v>0</v>
      </c>
      <c r="D460">
        <v>0</v>
      </c>
      <c r="E460">
        <v>0</v>
      </c>
      <c r="F460">
        <v>0</v>
      </c>
      <c r="G460">
        <v>0</v>
      </c>
      <c r="H460" s="46">
        <f t="shared" si="46"/>
        <v>0</v>
      </c>
      <c r="J460" t="str">
        <f t="shared" si="42"/>
        <v>PRODUCAO DE LAMINADOS PLANOS DE ACO</v>
      </c>
      <c r="K460" t="s">
        <v>1329</v>
      </c>
      <c r="L460">
        <v>0</v>
      </c>
      <c r="M460" s="46">
        <f t="shared" si="43"/>
        <v>0</v>
      </c>
      <c r="N460" t="str">
        <f t="shared" si="44"/>
        <v>FABRICACAO DE TUBOS DE ACO COM COSTURA</v>
      </c>
      <c r="O460" t="s">
        <v>1332</v>
      </c>
      <c r="P460">
        <v>0</v>
      </c>
      <c r="Q460" s="46">
        <f t="shared" si="45"/>
        <v>0</v>
      </c>
    </row>
    <row r="461" spans="1:17" x14ac:dyDescent="0.25">
      <c r="A461" t="str">
        <f t="shared" si="47"/>
        <v>FABRICACAO DE LAMINADOS PLANOS E TUBULARES DE PLASTICO</v>
      </c>
      <c r="B461" t="s">
        <v>1289</v>
      </c>
      <c r="C461">
        <v>0</v>
      </c>
      <c r="D461">
        <v>0</v>
      </c>
      <c r="E461">
        <v>0</v>
      </c>
      <c r="F461">
        <v>0</v>
      </c>
      <c r="G461">
        <v>0</v>
      </c>
      <c r="H461" s="46">
        <f t="shared" si="46"/>
        <v>0</v>
      </c>
      <c r="J461" t="str">
        <f t="shared" si="42"/>
        <v>PRODUCAO DE LAMINADOS LONGOS DE ACO</v>
      </c>
      <c r="K461" t="s">
        <v>1330</v>
      </c>
      <c r="L461">
        <v>0</v>
      </c>
      <c r="M461" s="46">
        <f t="shared" si="43"/>
        <v>0</v>
      </c>
      <c r="N461" t="str">
        <f t="shared" si="44"/>
        <v>FABRICACAO DE APARELHOS E EQUIPAMENTOS PARA DISTRIBUICAO E CONTROLE DE ENERGIA ELETRICA</v>
      </c>
      <c r="O461" t="s">
        <v>1333</v>
      </c>
      <c r="P461">
        <v>0</v>
      </c>
      <c r="Q461" s="46">
        <f t="shared" si="45"/>
        <v>0</v>
      </c>
    </row>
    <row r="462" spans="1:17" x14ac:dyDescent="0.25">
      <c r="A462" t="str">
        <f t="shared" si="47"/>
        <v>FABRICACAO DE EMBALAGEM DE PLASTICO</v>
      </c>
      <c r="B462" t="s">
        <v>1290</v>
      </c>
      <c r="C462">
        <v>0</v>
      </c>
      <c r="D462">
        <v>0</v>
      </c>
      <c r="E462">
        <v>0</v>
      </c>
      <c r="F462">
        <v>0</v>
      </c>
      <c r="G462">
        <v>0</v>
      </c>
      <c r="H462" s="46">
        <f t="shared" si="46"/>
        <v>0</v>
      </c>
      <c r="J462" t="str">
        <f t="shared" si="42"/>
        <v>PRODUCAO DE RELAMINADOS, TREFILADOS E PERFILADOS DE ACO</v>
      </c>
      <c r="K462" t="s">
        <v>1331</v>
      </c>
      <c r="L462">
        <v>0</v>
      </c>
      <c r="M462" s="46">
        <f t="shared" si="43"/>
        <v>0</v>
      </c>
      <c r="N462" t="str">
        <f t="shared" si="44"/>
        <v>FABRICACAO DE OUTROS TUBOS DE FERRO E ACO</v>
      </c>
      <c r="O462" t="s">
        <v>1334</v>
      </c>
      <c r="P462">
        <v>0</v>
      </c>
      <c r="Q462" s="46">
        <f t="shared" si="45"/>
        <v>0</v>
      </c>
    </row>
    <row r="463" spans="1:17" x14ac:dyDescent="0.25">
      <c r="A463" t="str">
        <f t="shared" si="47"/>
        <v>FABRICACAO DE CALDEIRAS GERADORAS DE VAPOR, EXCETO PARA AQUECIMENTO CENTRAL E PARA VEICULOS</v>
      </c>
      <c r="B463" t="s">
        <v>1291</v>
      </c>
      <c r="C463">
        <v>0</v>
      </c>
      <c r="D463">
        <v>0</v>
      </c>
      <c r="E463">
        <v>0</v>
      </c>
      <c r="F463">
        <v>0</v>
      </c>
      <c r="G463">
        <v>0</v>
      </c>
      <c r="H463" s="46">
        <f t="shared" si="46"/>
        <v>0</v>
      </c>
      <c r="J463" t="str">
        <f t="shared" si="42"/>
        <v>FABRICACAO DE TUBOS DE ACO COM COSTURA</v>
      </c>
      <c r="K463" t="s">
        <v>1332</v>
      </c>
      <c r="L463">
        <v>0</v>
      </c>
      <c r="M463" s="46">
        <f t="shared" si="43"/>
        <v>0</v>
      </c>
      <c r="N463" t="str">
        <f t="shared" si="44"/>
        <v>FABRICACAO DE LAMPADAS E OUTROS EQUIPAMENTOS DE ILUMINACAO</v>
      </c>
      <c r="O463" t="s">
        <v>1335</v>
      </c>
      <c r="P463">
        <v>0</v>
      </c>
      <c r="Q463" s="46">
        <f t="shared" si="45"/>
        <v>0</v>
      </c>
    </row>
    <row r="464" spans="1:17" x14ac:dyDescent="0.25">
      <c r="A464" t="str">
        <f t="shared" si="47"/>
        <v>FABRICACAO DE ARTEFATOS DIVERSOS DE PLASTICO</v>
      </c>
      <c r="B464" t="s">
        <v>1292</v>
      </c>
      <c r="C464">
        <v>0</v>
      </c>
      <c r="D464">
        <v>0</v>
      </c>
      <c r="E464">
        <v>0</v>
      </c>
      <c r="F464">
        <v>0</v>
      </c>
      <c r="G464">
        <v>0</v>
      </c>
      <c r="H464" s="46">
        <f t="shared" si="46"/>
        <v>0</v>
      </c>
      <c r="J464" t="str">
        <f t="shared" si="42"/>
        <v>FABRICACAO DE APARELHOS E EQUIPAMENTOS PARA DISTRIBUICAO E CONTROLE DE ENERGIA ELETRICA</v>
      </c>
      <c r="K464" t="s">
        <v>1333</v>
      </c>
      <c r="L464">
        <v>0</v>
      </c>
      <c r="M464" s="46">
        <f t="shared" si="43"/>
        <v>0</v>
      </c>
      <c r="N464" t="str">
        <f t="shared" si="44"/>
        <v>METALURGIA DO ALUMINIO E SUAS LIGAS</v>
      </c>
      <c r="O464" t="s">
        <v>1336</v>
      </c>
      <c r="P464">
        <v>0</v>
      </c>
      <c r="Q464" s="46">
        <f t="shared" si="45"/>
        <v>0</v>
      </c>
    </row>
    <row r="465" spans="1:17" x14ac:dyDescent="0.25">
      <c r="A465" t="str">
        <f t="shared" si="47"/>
        <v>PRODUCAO DE FORJADOS DE ACO E DE METAIS NAO-FERROSOS E SUAS LIGAS</v>
      </c>
      <c r="B465" t="s">
        <v>1293</v>
      </c>
      <c r="C465">
        <v>0</v>
      </c>
      <c r="D465">
        <v>0</v>
      </c>
      <c r="E465">
        <v>0</v>
      </c>
      <c r="F465">
        <v>0</v>
      </c>
      <c r="G465">
        <v>0</v>
      </c>
      <c r="H465" s="46">
        <f t="shared" si="46"/>
        <v>0</v>
      </c>
      <c r="J465" t="str">
        <f t="shared" si="42"/>
        <v>FABRICACAO DE OUTROS TUBOS DE FERRO E ACO</v>
      </c>
      <c r="K465" t="s">
        <v>1334</v>
      </c>
      <c r="L465">
        <v>0</v>
      </c>
      <c r="M465" s="46">
        <f t="shared" si="43"/>
        <v>0</v>
      </c>
      <c r="N465" t="str">
        <f t="shared" si="44"/>
        <v>METALURGIA DOS METAIS PRECIOSOS</v>
      </c>
      <c r="O465" t="s">
        <v>1337</v>
      </c>
      <c r="P465">
        <v>0</v>
      </c>
      <c r="Q465" s="46">
        <f t="shared" si="45"/>
        <v>0</v>
      </c>
    </row>
    <row r="466" spans="1:17" x14ac:dyDescent="0.25">
      <c r="A466" t="str">
        <f t="shared" si="47"/>
        <v>PRODUCAO DE ARTEFATOS ESTAMPADOS DE METAL, METALURGIA DO PO</v>
      </c>
      <c r="B466" t="s">
        <v>1294</v>
      </c>
      <c r="C466">
        <v>0</v>
      </c>
      <c r="D466">
        <v>0</v>
      </c>
      <c r="E466">
        <v>0</v>
      </c>
      <c r="F466">
        <v>0</v>
      </c>
      <c r="G466">
        <v>0</v>
      </c>
      <c r="H466" s="46">
        <f t="shared" si="46"/>
        <v>0</v>
      </c>
      <c r="J466" t="str">
        <f t="shared" si="42"/>
        <v>FABRICACAO DE LAMPADAS E OUTROS EQUIPAMENTOS DE ILUMINACAO</v>
      </c>
      <c r="K466" t="s">
        <v>1335</v>
      </c>
      <c r="L466">
        <v>0</v>
      </c>
      <c r="M466" s="46">
        <f t="shared" si="43"/>
        <v>0</v>
      </c>
      <c r="N466" t="str">
        <f t="shared" si="44"/>
        <v>METALURGIA DE OUTROS METAIS NAO-FERROSOS E SUAS LIGAS</v>
      </c>
      <c r="O466" t="s">
        <v>1338</v>
      </c>
      <c r="P466">
        <v>0</v>
      </c>
      <c r="Q466" s="46">
        <f t="shared" si="45"/>
        <v>0</v>
      </c>
    </row>
    <row r="467" spans="1:17" x14ac:dyDescent="0.25">
      <c r="A467" t="str">
        <f t="shared" si="47"/>
        <v>SERVICOS DE USINAGEM, SOLDA, TRATAMENTO E REVESTIMENTO EM METAIS</v>
      </c>
      <c r="B467" t="s">
        <v>1295</v>
      </c>
      <c r="C467">
        <v>0</v>
      </c>
      <c r="D467">
        <v>0</v>
      </c>
      <c r="E467">
        <v>0</v>
      </c>
      <c r="F467">
        <v>0</v>
      </c>
      <c r="G467">
        <v>0</v>
      </c>
      <c r="H467" s="46">
        <f t="shared" si="46"/>
        <v>0</v>
      </c>
      <c r="J467" t="str">
        <f t="shared" si="42"/>
        <v>METALURGIA DO ALUMINIO E SUAS LIGAS</v>
      </c>
      <c r="K467" t="s">
        <v>1336</v>
      </c>
      <c r="L467">
        <v>0</v>
      </c>
      <c r="M467" s="46">
        <f t="shared" si="43"/>
        <v>0</v>
      </c>
      <c r="N467" t="str">
        <f t="shared" si="44"/>
        <v>FABRICACAO DE PECAS FUNDIDAS DE FERRO E ACO</v>
      </c>
      <c r="O467" t="s">
        <v>1339</v>
      </c>
      <c r="P467">
        <v>0</v>
      </c>
      <c r="Q467" s="46">
        <f t="shared" si="45"/>
        <v>0</v>
      </c>
    </row>
    <row r="468" spans="1:17" x14ac:dyDescent="0.25">
      <c r="A468" t="str">
        <f t="shared" si="47"/>
        <v>FABRICACAO DE ARTIGOS DE SERRALHERIA, EXCETO ESQUADRIAS</v>
      </c>
      <c r="B468" t="s">
        <v>1296</v>
      </c>
      <c r="C468">
        <v>0</v>
      </c>
      <c r="D468">
        <v>0</v>
      </c>
      <c r="E468">
        <v>0</v>
      </c>
      <c r="F468">
        <v>0</v>
      </c>
      <c r="G468">
        <v>0</v>
      </c>
      <c r="H468" s="46">
        <f t="shared" si="46"/>
        <v>0</v>
      </c>
      <c r="J468" t="str">
        <f t="shared" si="42"/>
        <v>METALURGIA DOS METAIS PRECIOSOS</v>
      </c>
      <c r="K468" t="s">
        <v>1337</v>
      </c>
      <c r="L468">
        <v>0</v>
      </c>
      <c r="M468" s="46">
        <f t="shared" si="43"/>
        <v>0</v>
      </c>
      <c r="N468" t="str">
        <f t="shared" si="44"/>
        <v>FABRICACAO DE PECAS FUNDIDAS DE METAIS NAO-FERROSOS E SUAS LIGAS</v>
      </c>
      <c r="O468" t="s">
        <v>1340</v>
      </c>
      <c r="P468">
        <v>0</v>
      </c>
      <c r="Q468" s="46">
        <f t="shared" si="45"/>
        <v>0</v>
      </c>
    </row>
    <row r="469" spans="1:17" x14ac:dyDescent="0.25">
      <c r="A469" t="str">
        <f t="shared" si="47"/>
        <v>FABRICACAO DE FERRAMENTAS</v>
      </c>
      <c r="B469" t="s">
        <v>1297</v>
      </c>
      <c r="C469">
        <v>0</v>
      </c>
      <c r="D469">
        <v>0</v>
      </c>
      <c r="E469">
        <v>0</v>
      </c>
      <c r="F469">
        <v>0</v>
      </c>
      <c r="G469">
        <v>0</v>
      </c>
      <c r="H469" s="46">
        <f t="shared" si="46"/>
        <v>0</v>
      </c>
      <c r="J469" t="str">
        <f t="shared" si="42"/>
        <v>METALURGIA DE OUTROS METAIS NAO-FERROSOS E SUAS LIGAS</v>
      </c>
      <c r="K469" t="s">
        <v>1338</v>
      </c>
      <c r="L469">
        <v>0</v>
      </c>
      <c r="M469" s="46">
        <f t="shared" si="43"/>
        <v>0</v>
      </c>
      <c r="N469" t="str">
        <f t="shared" si="44"/>
        <v>FABRICACAO DE APARELHOS ELETRODOMESTICOS NAO ESPECIFICADOS ANTERIORMENTE</v>
      </c>
      <c r="O469" t="s">
        <v>1341</v>
      </c>
      <c r="P469">
        <v>0</v>
      </c>
      <c r="Q469" s="46">
        <f t="shared" si="45"/>
        <v>0</v>
      </c>
    </row>
    <row r="470" spans="1:17" x14ac:dyDescent="0.25">
      <c r="A470" t="str">
        <f t="shared" si="47"/>
        <v>FABRICACAO DE EQUIPAMENTO BELICO PESADO, ARMAS DE FOGO E MUNICOES</v>
      </c>
      <c r="B470" t="s">
        <v>1298</v>
      </c>
      <c r="C470">
        <v>0</v>
      </c>
      <c r="D470">
        <v>0</v>
      </c>
      <c r="E470">
        <v>0</v>
      </c>
      <c r="F470">
        <v>0</v>
      </c>
      <c r="G470">
        <v>0</v>
      </c>
      <c r="H470" s="46">
        <f t="shared" si="46"/>
        <v>0</v>
      </c>
      <c r="J470" t="str">
        <f t="shared" si="42"/>
        <v>FABRICACAO DE PECAS FUNDIDAS DE FERRO E ACO</v>
      </c>
      <c r="K470" t="s">
        <v>1339</v>
      </c>
      <c r="L470">
        <v>0</v>
      </c>
      <c r="M470" s="46">
        <f t="shared" si="43"/>
        <v>0</v>
      </c>
      <c r="N470" t="str">
        <f t="shared" si="44"/>
        <v>FABRICACAO DE EQUIPAMENTOS E APARELHOS ELETRICOS NAO ESPECIFICADOS ANTERIORMENTE</v>
      </c>
      <c r="O470" t="s">
        <v>1342</v>
      </c>
      <c r="P470">
        <v>0</v>
      </c>
      <c r="Q470" s="46">
        <f t="shared" si="45"/>
        <v>0</v>
      </c>
    </row>
    <row r="471" spans="1:17" x14ac:dyDescent="0.25">
      <c r="A471" t="str">
        <f t="shared" si="47"/>
        <v>FABRICACAO DE PRODUTOS DE TREFILADOS DE METAL</v>
      </c>
      <c r="B471" t="s">
        <v>1299</v>
      </c>
      <c r="C471">
        <v>0</v>
      </c>
      <c r="D471">
        <v>0</v>
      </c>
      <c r="E471">
        <v>0</v>
      </c>
      <c r="F471">
        <v>0</v>
      </c>
      <c r="G471">
        <v>0</v>
      </c>
      <c r="H471" s="46">
        <f t="shared" si="46"/>
        <v>0</v>
      </c>
      <c r="J471" t="str">
        <f t="shared" si="42"/>
        <v>FABRICACAO DE PECAS FUNDIDAS DE METAIS NAO-FERROSOS E SUAS LIGAS</v>
      </c>
      <c r="K471" t="s">
        <v>1340</v>
      </c>
      <c r="L471">
        <v>0</v>
      </c>
      <c r="M471" s="46">
        <f t="shared" si="43"/>
        <v>0</v>
      </c>
      <c r="N471" t="str">
        <f t="shared" si="44"/>
        <v xml:space="preserve">FABRICACAO DE ESTRUTURAS METALICAS PARA EDIFICIOS, PONTES, TORRES DE TRANSMISSAO, ANDAIMES E OUTROS </v>
      </c>
      <c r="O471" t="s">
        <v>1343</v>
      </c>
      <c r="P471">
        <v>0</v>
      </c>
      <c r="Q471" s="46">
        <f t="shared" si="45"/>
        <v>0</v>
      </c>
    </row>
    <row r="472" spans="1:17" x14ac:dyDescent="0.25">
      <c r="A472" t="str">
        <f t="shared" si="47"/>
        <v>FABRICACAO DE ARTIGOS DE METAL PARA USO DOMESTICO E PESSOAL</v>
      </c>
      <c r="B472" t="s">
        <v>1300</v>
      </c>
      <c r="C472">
        <v>0</v>
      </c>
      <c r="D472">
        <v>0</v>
      </c>
      <c r="E472">
        <v>0</v>
      </c>
      <c r="F472">
        <v>0</v>
      </c>
      <c r="G472">
        <v>0</v>
      </c>
      <c r="H472" s="46">
        <f t="shared" si="46"/>
        <v>0</v>
      </c>
      <c r="J472" t="str">
        <f t="shared" si="42"/>
        <v>FABRICACAO DE APARELHOS ELETRODOMESTICOS NAO ESPECIFICADOS ANTERIORMENTE</v>
      </c>
      <c r="K472" t="s">
        <v>1341</v>
      </c>
      <c r="L472">
        <v>0</v>
      </c>
      <c r="M472" s="46">
        <f t="shared" si="43"/>
        <v>0</v>
      </c>
      <c r="N472" t="str">
        <f t="shared" si="44"/>
        <v>FABRICACAO DE MOTORES E TURBINAS, EXCETO PARA AVIOES E VEICULOS RODOVIARIOS</v>
      </c>
      <c r="O472" t="s">
        <v>1344</v>
      </c>
      <c r="P472">
        <v>0</v>
      </c>
      <c r="Q472" s="46">
        <f t="shared" si="45"/>
        <v>0</v>
      </c>
    </row>
    <row r="473" spans="1:17" x14ac:dyDescent="0.25">
      <c r="A473" t="str">
        <f t="shared" si="47"/>
        <v>FABRICACAO DE PRODUTOS DE METAL NAO ESPECIFICADOS ANTERIORMENTE</v>
      </c>
      <c r="B473" t="s">
        <v>1301</v>
      </c>
      <c r="C473">
        <v>0</v>
      </c>
      <c r="D473">
        <v>0</v>
      </c>
      <c r="E473">
        <v>0</v>
      </c>
      <c r="F473">
        <v>0</v>
      </c>
      <c r="G473">
        <v>0</v>
      </c>
      <c r="H473" s="46">
        <f t="shared" si="46"/>
        <v>0</v>
      </c>
      <c r="J473" t="str">
        <f t="shared" si="42"/>
        <v>FABRICACAO DE EQUIPAMENTOS E APARELHOS ELETRICOS NAO ESPECIFICADOS ANTERIORMENTE</v>
      </c>
      <c r="K473" t="s">
        <v>1342</v>
      </c>
      <c r="L473">
        <v>0</v>
      </c>
      <c r="M473" s="46">
        <f t="shared" si="43"/>
        <v>0</v>
      </c>
      <c r="N473" t="str">
        <f t="shared" si="44"/>
        <v>FABRICACAO DE ESQUADRIAS DE METAL</v>
      </c>
      <c r="O473" t="s">
        <v>1345</v>
      </c>
      <c r="P473">
        <v>0</v>
      </c>
      <c r="Q473" s="46">
        <f t="shared" si="45"/>
        <v>0</v>
      </c>
    </row>
    <row r="474" spans="1:17" x14ac:dyDescent="0.25">
      <c r="A474" t="str">
        <f t="shared" si="47"/>
        <v>FABRICACAO DE COMPONENTES ELETRONICOS</v>
      </c>
      <c r="B474" t="s">
        <v>1302</v>
      </c>
      <c r="C474">
        <v>0</v>
      </c>
      <c r="D474">
        <v>0</v>
      </c>
      <c r="E474">
        <v>0</v>
      </c>
      <c r="F474">
        <v>0</v>
      </c>
      <c r="G474">
        <v>0</v>
      </c>
      <c r="H474" s="46">
        <f t="shared" si="46"/>
        <v>0</v>
      </c>
      <c r="J474" t="str">
        <f t="shared" si="42"/>
        <v xml:space="preserve">FABRICACAO DE ESTRUTURAS METALICAS PARA EDIFICIOS, PONTES, TORRES DE TRANSMISSAO, ANDAIMES E OUTROS </v>
      </c>
      <c r="K474" t="s">
        <v>1343</v>
      </c>
      <c r="L474">
        <v>0</v>
      </c>
      <c r="M474" s="46">
        <f t="shared" si="43"/>
        <v>0</v>
      </c>
      <c r="N474" t="str">
        <f t="shared" si="44"/>
        <v>FABRICACAO DE EQUIPAMENTOS HIDRAULICOS E PNEUMATICOS, EXCETO VALVULAS</v>
      </c>
      <c r="O474" t="s">
        <v>1346</v>
      </c>
      <c r="P474">
        <v>0</v>
      </c>
      <c r="Q474" s="46">
        <f t="shared" si="45"/>
        <v>0</v>
      </c>
    </row>
    <row r="475" spans="1:17" x14ac:dyDescent="0.25">
      <c r="A475" t="str">
        <f t="shared" si="47"/>
        <v>FABRICACAO DE VIDRO PLANO E DE SEGURANCA</v>
      </c>
      <c r="B475" t="s">
        <v>1303</v>
      </c>
      <c r="C475">
        <v>0</v>
      </c>
      <c r="D475">
        <v>0</v>
      </c>
      <c r="E475">
        <v>0</v>
      </c>
      <c r="F475">
        <v>0</v>
      </c>
      <c r="G475">
        <v>0</v>
      </c>
      <c r="H475" s="46">
        <f t="shared" si="46"/>
        <v>0</v>
      </c>
      <c r="J475" t="str">
        <f t="shared" si="42"/>
        <v>FABRICACAO DE MOTORES E TURBINAS, EXCETO PARA AVIOES E VEICULOS RODOVIARIOS</v>
      </c>
      <c r="K475" t="s">
        <v>1344</v>
      </c>
      <c r="L475">
        <v>0</v>
      </c>
      <c r="M475" s="46">
        <f t="shared" si="43"/>
        <v>0</v>
      </c>
      <c r="N475" t="str">
        <f t="shared" si="44"/>
        <v>FABRICACAO DE OBRAS DE CALDEIRARIA PESADA</v>
      </c>
      <c r="O475" t="s">
        <v>1347</v>
      </c>
      <c r="P475">
        <v>0</v>
      </c>
      <c r="Q475" s="46">
        <f t="shared" si="45"/>
        <v>0</v>
      </c>
    </row>
    <row r="476" spans="1:17" x14ac:dyDescent="0.25">
      <c r="A476" t="str">
        <f t="shared" si="47"/>
        <v>FABRICACAO DE EMBALAGENS DE VIDRO</v>
      </c>
      <c r="B476" t="s">
        <v>1304</v>
      </c>
      <c r="C476">
        <v>0</v>
      </c>
      <c r="D476">
        <v>0</v>
      </c>
      <c r="E476">
        <v>0</v>
      </c>
      <c r="F476">
        <v>0</v>
      </c>
      <c r="G476">
        <v>0</v>
      </c>
      <c r="H476" s="46">
        <f t="shared" si="46"/>
        <v>0</v>
      </c>
      <c r="J476" t="str">
        <f t="shared" si="42"/>
        <v>FABRICACAO DE ESQUADRIAS DE METAL</v>
      </c>
      <c r="K476" t="s">
        <v>1345</v>
      </c>
      <c r="L476">
        <v>0</v>
      </c>
      <c r="M476" s="46">
        <f t="shared" si="43"/>
        <v>0</v>
      </c>
      <c r="N476" t="str">
        <f t="shared" si="44"/>
        <v>FABRICACAO DE VALVULAS, REGISTROS E DISPOSITIVOS SEMELHANTES</v>
      </c>
      <c r="O476" t="s">
        <v>1348</v>
      </c>
      <c r="P476">
        <v>0</v>
      </c>
      <c r="Q476" s="46">
        <f t="shared" si="45"/>
        <v>0</v>
      </c>
    </row>
    <row r="477" spans="1:17" x14ac:dyDescent="0.25">
      <c r="A477" t="str">
        <f t="shared" si="47"/>
        <v>FABRICACAO DE ARTIGOS DE VIDRO</v>
      </c>
      <c r="B477" t="s">
        <v>1305</v>
      </c>
      <c r="C477">
        <v>0</v>
      </c>
      <c r="D477">
        <v>0</v>
      </c>
      <c r="E477">
        <v>0</v>
      </c>
      <c r="F477">
        <v>0</v>
      </c>
      <c r="G477">
        <v>0</v>
      </c>
      <c r="H477" s="46">
        <f t="shared" si="46"/>
        <v>0</v>
      </c>
      <c r="J477" t="str">
        <f t="shared" si="42"/>
        <v>FABRICACAO DE EQUIPAMENTOS HIDRAULICOS E PNEUMATICOS, EXCETO VALVULAS</v>
      </c>
      <c r="K477" t="s">
        <v>1346</v>
      </c>
      <c r="L477">
        <v>0</v>
      </c>
      <c r="M477" s="46">
        <f t="shared" si="43"/>
        <v>0</v>
      </c>
      <c r="N477" t="str">
        <f t="shared" si="44"/>
        <v>FABRICACAO DE EQUIPAMENTOS DE TRANSMISSAO PARA FINS INDUSTRIAIS</v>
      </c>
      <c r="O477" t="s">
        <v>1349</v>
      </c>
      <c r="P477">
        <v>0</v>
      </c>
      <c r="Q477" s="46">
        <f t="shared" si="45"/>
        <v>0</v>
      </c>
    </row>
    <row r="478" spans="1:17" x14ac:dyDescent="0.25">
      <c r="A478" t="str">
        <f t="shared" si="47"/>
        <v>FABRICACAO DE CIMENTO</v>
      </c>
      <c r="B478" t="s">
        <v>1306</v>
      </c>
      <c r="C478">
        <v>0</v>
      </c>
      <c r="D478">
        <v>0</v>
      </c>
      <c r="E478">
        <v>0</v>
      </c>
      <c r="F478">
        <v>0</v>
      </c>
      <c r="G478">
        <v>0</v>
      </c>
      <c r="H478" s="46">
        <f t="shared" si="46"/>
        <v>0</v>
      </c>
      <c r="J478" t="str">
        <f t="shared" si="42"/>
        <v>FABRICACAO DE OBRAS DE CALDEIRARIA PESADA</v>
      </c>
      <c r="K478" t="s">
        <v>1347</v>
      </c>
      <c r="L478">
        <v>0</v>
      </c>
      <c r="M478" s="46">
        <f t="shared" si="43"/>
        <v>0</v>
      </c>
      <c r="N478" t="str">
        <f t="shared" si="44"/>
        <v>FABRICACAO DE TANQUES, RESERVATORIOS METALICOS E CALDEIRAS PARA AQUECIMENTO CENTRAL</v>
      </c>
      <c r="O478" t="s">
        <v>1350</v>
      </c>
      <c r="P478">
        <v>0</v>
      </c>
      <c r="Q478" s="46">
        <f t="shared" si="45"/>
        <v>0</v>
      </c>
    </row>
    <row r="479" spans="1:17" x14ac:dyDescent="0.25">
      <c r="A479" t="str">
        <f t="shared" si="47"/>
        <v>FABRICACAO DE EQUIPAMENTOS DE INFORMATICA</v>
      </c>
      <c r="B479" t="s">
        <v>1307</v>
      </c>
      <c r="C479">
        <v>0</v>
      </c>
      <c r="D479">
        <v>0</v>
      </c>
      <c r="E479">
        <v>0</v>
      </c>
      <c r="F479">
        <v>0</v>
      </c>
      <c r="G479">
        <v>0</v>
      </c>
      <c r="H479" s="46">
        <f t="shared" si="46"/>
        <v>0</v>
      </c>
      <c r="J479" t="str">
        <f t="shared" si="42"/>
        <v>FABRICACAO DE VALVULAS, REGISTROS E DISPOSITIVOS SEMELHANTES</v>
      </c>
      <c r="K479" t="s">
        <v>1348</v>
      </c>
      <c r="L479">
        <v>0</v>
      </c>
      <c r="M479" s="46">
        <f t="shared" si="43"/>
        <v>0</v>
      </c>
      <c r="N479" t="str">
        <f t="shared" si="44"/>
        <v>FABRICACAO DE APARELHOS E EQUIPAMENTOS PARA INSTALACOES TERMICAS</v>
      </c>
      <c r="O479" t="s">
        <v>1351</v>
      </c>
      <c r="P479">
        <v>0</v>
      </c>
      <c r="Q479" s="46">
        <f t="shared" si="45"/>
        <v>0</v>
      </c>
    </row>
    <row r="480" spans="1:17" x14ac:dyDescent="0.25">
      <c r="A480" t="str">
        <f t="shared" si="47"/>
        <v>FABRICACAO DE PERIFERICOS PARA EQUIPAMENTOS DE INFORMATICA</v>
      </c>
      <c r="B480" t="s">
        <v>1308</v>
      </c>
      <c r="C480">
        <v>0</v>
      </c>
      <c r="D480">
        <v>0</v>
      </c>
      <c r="E480">
        <v>0</v>
      </c>
      <c r="F480">
        <v>0</v>
      </c>
      <c r="G480">
        <v>0</v>
      </c>
      <c r="H480" s="46">
        <f t="shared" si="46"/>
        <v>0</v>
      </c>
      <c r="J480" t="str">
        <f t="shared" si="42"/>
        <v>FABRICACAO DE EQUIPAMENTOS DE TRANSMISSAO PARA FINS INDUSTRIAIS</v>
      </c>
      <c r="K480" t="s">
        <v>1349</v>
      </c>
      <c r="L480">
        <v>0</v>
      </c>
      <c r="M480" s="46">
        <f t="shared" si="43"/>
        <v>0</v>
      </c>
      <c r="N480" t="str">
        <f t="shared" si="44"/>
        <v>FABRICACAO DE CALDEIRAS GERADORAS DE VAPOR - EXCETO PARA AQUECIMENTO CENTRAL E PARA VEICULOS</v>
      </c>
      <c r="O480" t="s">
        <v>1352</v>
      </c>
      <c r="P480">
        <v>0</v>
      </c>
      <c r="Q480" s="46">
        <f t="shared" si="45"/>
        <v>0</v>
      </c>
    </row>
    <row r="481" spans="1:17" x14ac:dyDescent="0.25">
      <c r="A481" t="str">
        <f t="shared" si="47"/>
        <v>FABRICACAO DE ARTEFATOS DE CONCRETO, CIMENTO, FIBROCIMENTO, GESSO E ESTUQUE</v>
      </c>
      <c r="B481" t="s">
        <v>1309</v>
      </c>
      <c r="C481">
        <v>0</v>
      </c>
      <c r="D481">
        <v>0</v>
      </c>
      <c r="E481">
        <v>0</v>
      </c>
      <c r="F481">
        <v>0</v>
      </c>
      <c r="G481">
        <v>0</v>
      </c>
      <c r="H481" s="46">
        <f t="shared" si="46"/>
        <v>0</v>
      </c>
      <c r="J481" t="str">
        <f t="shared" si="42"/>
        <v>FABRICACAO DE TANQUES, RESERVATORIOS METALICOS E CALDEIRAS PARA AQUECIMENTO CENTRAL</v>
      </c>
      <c r="K481" t="s">
        <v>1350</v>
      </c>
      <c r="L481">
        <v>0</v>
      </c>
      <c r="M481" s="46">
        <f t="shared" si="43"/>
        <v>0</v>
      </c>
      <c r="N481" t="str">
        <f t="shared" si="44"/>
        <v>FABRICACAO DE MAQUINAS E APARELHOS DE REFRIGERACAO E VENTILACAO PARA USO INDUSTRIAL E COMERCIAL</v>
      </c>
      <c r="O481" t="s">
        <v>1353</v>
      </c>
      <c r="P481">
        <v>0</v>
      </c>
      <c r="Q481" s="46">
        <f t="shared" si="45"/>
        <v>0</v>
      </c>
    </row>
    <row r="482" spans="1:17" x14ac:dyDescent="0.25">
      <c r="A482" t="str">
        <f t="shared" si="47"/>
        <v>FABRICACAO DE EQUIPAMENTOS TRANSMISSORES DE COMUNICACAO</v>
      </c>
      <c r="B482" t="s">
        <v>1310</v>
      </c>
      <c r="C482">
        <v>0</v>
      </c>
      <c r="D482">
        <v>0</v>
      </c>
      <c r="E482">
        <v>0</v>
      </c>
      <c r="F482">
        <v>0</v>
      </c>
      <c r="G482">
        <v>0</v>
      </c>
      <c r="H482" s="46">
        <f t="shared" si="46"/>
        <v>0</v>
      </c>
      <c r="J482" t="str">
        <f t="shared" si="42"/>
        <v>FABRICACAO DE APARELHOS E EQUIPAMENTOS PARA INSTALACOES TERMICAS</v>
      </c>
      <c r="K482" t="s">
        <v>1351</v>
      </c>
      <c r="L482">
        <v>0</v>
      </c>
      <c r="M482" s="46">
        <f t="shared" si="43"/>
        <v>0</v>
      </c>
      <c r="N482" t="str">
        <f t="shared" si="44"/>
        <v>FABRICACAO DE APARELHOS E EQUIPAMENTOS DE AR CONDICIONADO</v>
      </c>
      <c r="O482" t="s">
        <v>1354</v>
      </c>
      <c r="P482">
        <v>0</v>
      </c>
      <c r="Q482" s="46">
        <f t="shared" si="45"/>
        <v>0</v>
      </c>
    </row>
    <row r="483" spans="1:17" x14ac:dyDescent="0.25">
      <c r="A483" t="str">
        <f t="shared" si="47"/>
        <v>FABRICACAO DE APARELHOS TELEFONICOS E DE OUTROS EQUIPAMENTOS DE COMUNICACAO</v>
      </c>
      <c r="B483" t="s">
        <v>1311</v>
      </c>
      <c r="C483">
        <v>0</v>
      </c>
      <c r="D483">
        <v>0</v>
      </c>
      <c r="E483">
        <v>0</v>
      </c>
      <c r="F483">
        <v>0</v>
      </c>
      <c r="G483">
        <v>0</v>
      </c>
      <c r="H483" s="46">
        <f t="shared" si="46"/>
        <v>0</v>
      </c>
      <c r="J483" t="str">
        <f t="shared" si="42"/>
        <v>FABRICACAO DE CALDEIRAS GERADORAS DE VAPOR - EXCETO PARA AQUECIMENTO CENTRAL E PARA VEICULOS</v>
      </c>
      <c r="K483" t="s">
        <v>1352</v>
      </c>
      <c r="L483">
        <v>0</v>
      </c>
      <c r="M483" s="46">
        <f t="shared" si="43"/>
        <v>0</v>
      </c>
      <c r="N483" t="str">
        <f t="shared" si="44"/>
        <v>FABRICACAO DE MAQUINAS E EQUIPAMENTOS PARA SANEAMENTO BASICO E AMBIENTAL</v>
      </c>
      <c r="O483" t="s">
        <v>1355</v>
      </c>
      <c r="P483">
        <v>0</v>
      </c>
      <c r="Q483" s="46">
        <f t="shared" si="45"/>
        <v>0</v>
      </c>
    </row>
    <row r="484" spans="1:17" x14ac:dyDescent="0.25">
      <c r="A484" t="str">
        <f t="shared" si="47"/>
        <v>FABRICACAO DE APARELHOS DE RECEPCAO, REPRODUCAO, GRAVACAO E AMPLIFICACAO DE AUDIO E VIDEO</v>
      </c>
      <c r="B484" t="s">
        <v>1312</v>
      </c>
      <c r="C484">
        <v>0</v>
      </c>
      <c r="D484">
        <v>0</v>
      </c>
      <c r="E484">
        <v>0</v>
      </c>
      <c r="F484">
        <v>0</v>
      </c>
      <c r="G484">
        <v>0</v>
      </c>
      <c r="H484" s="46">
        <f t="shared" si="46"/>
        <v>0</v>
      </c>
      <c r="J484" t="str">
        <f t="shared" si="42"/>
        <v>FABRICACAO DE MAQUINAS E APARELHOS DE REFRIGERACAO E VENTILACAO PARA USO INDUSTRIAL E COMERCIAL</v>
      </c>
      <c r="K484" t="s">
        <v>1353</v>
      </c>
      <c r="L484">
        <v>0</v>
      </c>
      <c r="M484" s="46">
        <f t="shared" si="43"/>
        <v>0</v>
      </c>
      <c r="N484" t="str">
        <f t="shared" si="44"/>
        <v>FABRICACAO DE MAQUINAS E EQUIPAMENTOS DE USO GERAL NAO ESPECIFICADOS ANTERIORMENTE</v>
      </c>
      <c r="O484" t="s">
        <v>1356</v>
      </c>
      <c r="P484">
        <v>0</v>
      </c>
      <c r="Q484" s="46">
        <f t="shared" si="45"/>
        <v>0</v>
      </c>
    </row>
    <row r="485" spans="1:17" x14ac:dyDescent="0.25">
      <c r="A485" t="str">
        <f t="shared" si="47"/>
        <v>FABRICACAO DE PRODUTOS CERAMICOS NAO-REFRATARIOS PARA USO ESTRUTURAL NA CONSTRUCAO CIVIL</v>
      </c>
      <c r="B485" t="s">
        <v>1313</v>
      </c>
      <c r="C485">
        <v>0</v>
      </c>
      <c r="D485">
        <v>0</v>
      </c>
      <c r="E485">
        <v>0</v>
      </c>
      <c r="F485">
        <v>0</v>
      </c>
      <c r="G485">
        <v>0</v>
      </c>
      <c r="H485" s="46">
        <f t="shared" si="46"/>
        <v>0</v>
      </c>
      <c r="J485" t="str">
        <f t="shared" si="42"/>
        <v>FABRICACAO DE APARELHOS E EQUIPAMENTOS DE AR CONDICIONADO</v>
      </c>
      <c r="K485" t="s">
        <v>1354</v>
      </c>
      <c r="L485">
        <v>0</v>
      </c>
      <c r="M485" s="46">
        <f t="shared" si="43"/>
        <v>0</v>
      </c>
      <c r="N485" t="str">
        <f t="shared" si="44"/>
        <v>PRODUCAO DE FORJADOS DE ACO</v>
      </c>
      <c r="O485" t="s">
        <v>1357</v>
      </c>
      <c r="P485">
        <v>0</v>
      </c>
      <c r="Q485" s="46">
        <f t="shared" si="45"/>
        <v>0</v>
      </c>
    </row>
    <row r="486" spans="1:17" x14ac:dyDescent="0.25">
      <c r="A486" t="str">
        <f t="shared" si="47"/>
        <v>FABRICACAO DE PRODUTOS CERAMICOS REFRATARIOS</v>
      </c>
      <c r="B486" t="s">
        <v>1314</v>
      </c>
      <c r="C486">
        <v>0</v>
      </c>
      <c r="D486">
        <v>0</v>
      </c>
      <c r="E486">
        <v>0</v>
      </c>
      <c r="F486">
        <v>0</v>
      </c>
      <c r="G486">
        <v>0</v>
      </c>
      <c r="H486" s="46">
        <f t="shared" si="46"/>
        <v>0</v>
      </c>
      <c r="J486" t="str">
        <f t="shared" si="42"/>
        <v>FABRICACAO DE MAQUINAS E EQUIPAMENTOS PARA SANEAMENTO BASICO E AMBIENTAL</v>
      </c>
      <c r="K486" t="s">
        <v>1355</v>
      </c>
      <c r="L486">
        <v>0</v>
      </c>
      <c r="M486" s="46">
        <f t="shared" si="43"/>
        <v>0</v>
      </c>
      <c r="N486" t="str">
        <f t="shared" si="44"/>
        <v>PRODUCAO DE FORJADOS DE METAIS NAO-FERROSOS E SUAS LIGAS</v>
      </c>
      <c r="O486" t="s">
        <v>1358</v>
      </c>
      <c r="P486">
        <v>0</v>
      </c>
      <c r="Q486" s="46">
        <f t="shared" si="45"/>
        <v>0</v>
      </c>
    </row>
    <row r="487" spans="1:17" x14ac:dyDescent="0.25">
      <c r="A487" t="str">
        <f t="shared" si="47"/>
        <v>FABRICACAO DE PRODUTOS CERAMICOS NAO-REFRATARIOS PARA USOS DIVERSOS</v>
      </c>
      <c r="B487" t="s">
        <v>1315</v>
      </c>
      <c r="C487">
        <v>0</v>
      </c>
      <c r="D487">
        <v>0</v>
      </c>
      <c r="E487">
        <v>0</v>
      </c>
      <c r="F487">
        <v>0</v>
      </c>
      <c r="G487">
        <v>0</v>
      </c>
      <c r="H487" s="46">
        <f t="shared" si="46"/>
        <v>0</v>
      </c>
      <c r="J487" t="str">
        <f t="shared" si="42"/>
        <v>FABRICACAO DE MAQUINAS E EQUIPAMENTOS DE USO GERAL NAO ESPECIFICADOS ANTERIORMENTE</v>
      </c>
      <c r="K487" t="s">
        <v>1356</v>
      </c>
      <c r="L487">
        <v>0</v>
      </c>
      <c r="M487" s="46">
        <f t="shared" si="43"/>
        <v>0</v>
      </c>
      <c r="N487" t="str">
        <f t="shared" si="44"/>
        <v>FABRICACAO DE EQUIPAMENTOS PARA IRRIGACAO AGRICOLA</v>
      </c>
      <c r="O487" t="s">
        <v>1359</v>
      </c>
      <c r="P487">
        <v>0</v>
      </c>
      <c r="Q487" s="46">
        <f t="shared" si="45"/>
        <v>0</v>
      </c>
    </row>
    <row r="488" spans="1:17" x14ac:dyDescent="0.25">
      <c r="A488" t="str">
        <f t="shared" si="47"/>
        <v>FABRICACAO DE APARELHOS E EQUIPAMENTOS DE MEDIDA, TESTE E CONTROLE</v>
      </c>
      <c r="B488" t="s">
        <v>1316</v>
      </c>
      <c r="C488">
        <v>0</v>
      </c>
      <c r="D488">
        <v>0</v>
      </c>
      <c r="E488">
        <v>0</v>
      </c>
      <c r="F488">
        <v>0</v>
      </c>
      <c r="G488">
        <v>0</v>
      </c>
      <c r="H488" s="46">
        <f t="shared" si="46"/>
        <v>0</v>
      </c>
      <c r="J488" t="str">
        <f t="shared" si="42"/>
        <v>PRODUCAO DE FORJADOS DE ACO</v>
      </c>
      <c r="K488" t="s">
        <v>1357</v>
      </c>
      <c r="L488">
        <v>0</v>
      </c>
      <c r="M488" s="46">
        <f t="shared" si="43"/>
        <v>0</v>
      </c>
      <c r="N488" t="str">
        <f t="shared" si="44"/>
        <v>FABRICACAO DE MAQUINAS E EQUIPAMENTOS PARA A AGRICULTURA E PECUARIA, EXCETO PARA IRRIGACAO</v>
      </c>
      <c r="O488" t="s">
        <v>1360</v>
      </c>
      <c r="P488">
        <v>0</v>
      </c>
      <c r="Q488" s="46">
        <f t="shared" si="45"/>
        <v>0</v>
      </c>
    </row>
    <row r="489" spans="1:17" x14ac:dyDescent="0.25">
      <c r="A489" t="str">
        <f t="shared" si="47"/>
        <v>FABRICACAO DE APARELHOS ELETROMEDICOS E ELETROTERAPEUTICOS E EQUIPAMENTOS DE IRRADIACAO</v>
      </c>
      <c r="B489" t="s">
        <v>1317</v>
      </c>
      <c r="C489">
        <v>0</v>
      </c>
      <c r="D489">
        <v>0</v>
      </c>
      <c r="E489">
        <v>0</v>
      </c>
      <c r="F489">
        <v>0</v>
      </c>
      <c r="G489">
        <v>0</v>
      </c>
      <c r="H489" s="46">
        <f t="shared" si="46"/>
        <v>0</v>
      </c>
      <c r="J489" t="str">
        <f t="shared" si="42"/>
        <v>PRODUCAO DE FORJADOS DE METAIS NAO-FERROSOS E SUAS LIGAS</v>
      </c>
      <c r="K489" t="s">
        <v>1358</v>
      </c>
      <c r="L489">
        <v>0</v>
      </c>
      <c r="M489" s="46">
        <f t="shared" si="43"/>
        <v>0</v>
      </c>
      <c r="N489" t="str">
        <f t="shared" si="44"/>
        <v>FABRICACAO DE ARTEFATOS ESTAMPADOS DE METAL</v>
      </c>
      <c r="O489" t="s">
        <v>1361</v>
      </c>
      <c r="P489">
        <v>0</v>
      </c>
      <c r="Q489" s="46">
        <f t="shared" si="45"/>
        <v>0</v>
      </c>
    </row>
    <row r="490" spans="1:17" x14ac:dyDescent="0.25">
      <c r="A490" t="str">
        <f t="shared" si="47"/>
        <v>FABRICACAO DE EQUIPAMENTOS E INSTRUMENTOS OPTICOS, FOTOGRAFICOS E CINEMATOGRAFICOS</v>
      </c>
      <c r="B490" t="s">
        <v>1318</v>
      </c>
      <c r="C490">
        <v>0</v>
      </c>
      <c r="D490">
        <v>0</v>
      </c>
      <c r="E490">
        <v>0</v>
      </c>
      <c r="F490">
        <v>0</v>
      </c>
      <c r="G490">
        <v>0</v>
      </c>
      <c r="H490" s="46">
        <f t="shared" si="46"/>
        <v>0</v>
      </c>
      <c r="J490" t="str">
        <f t="shared" ref="J490:J553" si="48">MID(K490,12,100)</f>
        <v>FABRICACAO DE EQUIPAMENTOS PARA IRRIGACAO AGRICOLA</v>
      </c>
      <c r="K490" t="s">
        <v>1359</v>
      </c>
      <c r="L490">
        <v>0</v>
      </c>
      <c r="M490" s="46">
        <f t="shared" ref="M490:M553" si="49">L490*100/L$1126</f>
        <v>0</v>
      </c>
      <c r="N490" t="str">
        <f t="shared" ref="N490:N553" si="50">MID(O490,12,100)</f>
        <v>METALURGIA DO PO</v>
      </c>
      <c r="O490" t="s">
        <v>1362</v>
      </c>
      <c r="P490">
        <v>0</v>
      </c>
      <c r="Q490" s="46">
        <f t="shared" ref="Q490:Q553" si="51">P490*100/P$1126</f>
        <v>0</v>
      </c>
    </row>
    <row r="491" spans="1:17" x14ac:dyDescent="0.25">
      <c r="A491" t="str">
        <f t="shared" si="47"/>
        <v>FABRICACAO DE MIDIAS VIRGENS, MAGNETICAS E OPTICAS</v>
      </c>
      <c r="B491" t="s">
        <v>1319</v>
      </c>
      <c r="C491">
        <v>0</v>
      </c>
      <c r="D491">
        <v>0</v>
      </c>
      <c r="E491">
        <v>0</v>
      </c>
      <c r="F491">
        <v>0</v>
      </c>
      <c r="G491">
        <v>0</v>
      </c>
      <c r="H491" s="46">
        <f t="shared" ref="H491:H554" si="52">G491*100/G$1126</f>
        <v>0</v>
      </c>
      <c r="J491" t="str">
        <f t="shared" si="48"/>
        <v>FABRICACAO DE MAQUINAS E EQUIPAMENTOS PARA A AGRICULTURA E PECUARIA, EXCETO PARA IRRIGACAO</v>
      </c>
      <c r="K491" t="s">
        <v>1360</v>
      </c>
      <c r="L491">
        <v>0</v>
      </c>
      <c r="M491" s="46">
        <f t="shared" si="49"/>
        <v>0</v>
      </c>
      <c r="N491" t="str">
        <f t="shared" si="50"/>
        <v>TEMPERA, CEMENTACAO E TRATAMENTO TERMICO DO ACO, SERVICOS DE USINAGEM, GALVANOTECNICA E SOLDA</v>
      </c>
      <c r="O491" t="s">
        <v>1363</v>
      </c>
      <c r="P491">
        <v>0</v>
      </c>
      <c r="Q491" s="46">
        <f t="shared" si="51"/>
        <v>0</v>
      </c>
    </row>
    <row r="492" spans="1:17" x14ac:dyDescent="0.25">
      <c r="A492" t="str">
        <f t="shared" ref="A492:A555" si="53">MID(B492,12,100)</f>
        <v>BRITAMENTO, APARELHAMENTO E OUTROS TRABALHOS EM PEDRAS (NAO ASSOCIADOS A EXTRACAO)</v>
      </c>
      <c r="B492" t="s">
        <v>1320</v>
      </c>
      <c r="C492">
        <v>0</v>
      </c>
      <c r="D492">
        <v>0</v>
      </c>
      <c r="E492">
        <v>0</v>
      </c>
      <c r="F492">
        <v>0</v>
      </c>
      <c r="G492">
        <v>0</v>
      </c>
      <c r="H492" s="46">
        <f t="shared" si="52"/>
        <v>0</v>
      </c>
      <c r="J492" t="str">
        <f t="shared" si="48"/>
        <v>FABRICACAO DE ARTEFATOS ESTAMPADOS DE METAL</v>
      </c>
      <c r="K492" t="s">
        <v>1361</v>
      </c>
      <c r="L492">
        <v>0</v>
      </c>
      <c r="M492" s="46">
        <f t="shared" si="49"/>
        <v>0</v>
      </c>
      <c r="N492" t="str">
        <f t="shared" si="50"/>
        <v>FABRICACAO DE ARTIGOS DE CUTELARIA</v>
      </c>
      <c r="O492" t="s">
        <v>1364</v>
      </c>
      <c r="P492">
        <v>0</v>
      </c>
      <c r="Q492" s="46">
        <f t="shared" si="51"/>
        <v>0</v>
      </c>
    </row>
    <row r="493" spans="1:17" x14ac:dyDescent="0.25">
      <c r="A493" t="str">
        <f t="shared" si="53"/>
        <v>FABRICACAO DE CAL VIRGEM, CAL HIDRATADA E GESSO</v>
      </c>
      <c r="B493" t="s">
        <v>1321</v>
      </c>
      <c r="C493">
        <v>0</v>
      </c>
      <c r="D493">
        <v>0</v>
      </c>
      <c r="E493">
        <v>0</v>
      </c>
      <c r="F493">
        <v>0</v>
      </c>
      <c r="G493">
        <v>0</v>
      </c>
      <c r="H493" s="46">
        <f t="shared" si="52"/>
        <v>0</v>
      </c>
      <c r="J493" t="str">
        <f t="shared" si="48"/>
        <v>METALURGIA DO PO</v>
      </c>
      <c r="K493" t="s">
        <v>1362</v>
      </c>
      <c r="L493">
        <v>0</v>
      </c>
      <c r="M493" s="46">
        <f t="shared" si="49"/>
        <v>0</v>
      </c>
      <c r="N493" t="str">
        <f t="shared" si="50"/>
        <v>FABRICACAO DE ARTIGOS DE SERRALHERIA - EXCETO ESQUADRIAS</v>
      </c>
      <c r="O493" t="s">
        <v>1365</v>
      </c>
      <c r="P493">
        <v>0</v>
      </c>
      <c r="Q493" s="46">
        <f t="shared" si="51"/>
        <v>0</v>
      </c>
    </row>
    <row r="494" spans="1:17" x14ac:dyDescent="0.25">
      <c r="A494" t="str">
        <f t="shared" si="53"/>
        <v>FABRICACAO DE OUTROS PRODUTOS DE MINERAIS NAO-METALICOS</v>
      </c>
      <c r="B494" t="s">
        <v>1322</v>
      </c>
      <c r="C494">
        <v>0</v>
      </c>
      <c r="D494">
        <v>0</v>
      </c>
      <c r="E494">
        <v>0</v>
      </c>
      <c r="F494">
        <v>0</v>
      </c>
      <c r="G494">
        <v>0</v>
      </c>
      <c r="H494" s="46">
        <f t="shared" si="52"/>
        <v>0</v>
      </c>
      <c r="J494" t="str">
        <f t="shared" si="48"/>
        <v>TEMPERA, CEMENTACAO E TRATAMENTO TERMICO DO ACO, SERVICOS DE USINAGEM, GALVANOTECNICA E SOLDA</v>
      </c>
      <c r="K494" t="s">
        <v>1363</v>
      </c>
      <c r="L494">
        <v>0</v>
      </c>
      <c r="M494" s="46">
        <f t="shared" si="49"/>
        <v>0</v>
      </c>
      <c r="N494" t="str">
        <f t="shared" si="50"/>
        <v>FABRICACAO DE FERRAMENTAS MANUAIS</v>
      </c>
      <c r="O494" t="s">
        <v>1366</v>
      </c>
      <c r="P494">
        <v>0</v>
      </c>
      <c r="Q494" s="46">
        <f t="shared" si="51"/>
        <v>0</v>
      </c>
    </row>
    <row r="495" spans="1:17" x14ac:dyDescent="0.25">
      <c r="A495" t="str">
        <f t="shared" si="53"/>
        <v>FABRICACAO DE GERADORES, TRANSFORMADORES E MOTORES ELETRICOS</v>
      </c>
      <c r="B495" t="s">
        <v>1323</v>
      </c>
      <c r="C495">
        <v>0</v>
      </c>
      <c r="D495">
        <v>0</v>
      </c>
      <c r="E495">
        <v>0</v>
      </c>
      <c r="F495">
        <v>0</v>
      </c>
      <c r="G495">
        <v>0</v>
      </c>
      <c r="H495" s="46">
        <f t="shared" si="52"/>
        <v>0</v>
      </c>
      <c r="J495" t="str">
        <f t="shared" si="48"/>
        <v>FABRICACAO DE ARTIGOS DE CUTELARIA</v>
      </c>
      <c r="K495" t="s">
        <v>1364</v>
      </c>
      <c r="L495">
        <v>0</v>
      </c>
      <c r="M495" s="46">
        <f t="shared" si="49"/>
        <v>0</v>
      </c>
      <c r="N495" t="str">
        <f t="shared" si="50"/>
        <v>FABRICACAO DE OUTRAS MAQUINAS E EQUIPAMENTOS PARA USO NA EXTRACAO MINERAL, EXCETO NA EXTRACAO DE PET</v>
      </c>
      <c r="O495" t="s">
        <v>1367</v>
      </c>
      <c r="P495">
        <v>0</v>
      </c>
      <c r="Q495" s="46">
        <f t="shared" si="51"/>
        <v>0</v>
      </c>
    </row>
    <row r="496" spans="1:17" x14ac:dyDescent="0.25">
      <c r="A496" t="str">
        <f t="shared" si="53"/>
        <v>PRODUCAO DE FERRO-GUSA</v>
      </c>
      <c r="B496" t="s">
        <v>1324</v>
      </c>
      <c r="C496">
        <v>0</v>
      </c>
      <c r="D496">
        <v>0</v>
      </c>
      <c r="E496">
        <v>0</v>
      </c>
      <c r="F496">
        <v>0</v>
      </c>
      <c r="G496">
        <v>0</v>
      </c>
      <c r="H496" s="46">
        <f t="shared" si="52"/>
        <v>0</v>
      </c>
      <c r="J496" t="str">
        <f t="shared" si="48"/>
        <v>FABRICACAO DE ARTIGOS DE SERRALHERIA - EXCETO ESQUADRIAS</v>
      </c>
      <c r="K496" t="s">
        <v>1365</v>
      </c>
      <c r="L496">
        <v>0</v>
      </c>
      <c r="M496" s="46">
        <f t="shared" si="49"/>
        <v>0</v>
      </c>
      <c r="N496" t="str">
        <f t="shared" si="50"/>
        <v>FABRICACAO DE TRATORES, EXCETO AGRICOLAS</v>
      </c>
      <c r="O496" t="s">
        <v>1368</v>
      </c>
      <c r="P496">
        <v>0</v>
      </c>
      <c r="Q496" s="46">
        <f t="shared" si="51"/>
        <v>0</v>
      </c>
    </row>
    <row r="497" spans="1:17" x14ac:dyDescent="0.25">
      <c r="A497" t="str">
        <f t="shared" si="53"/>
        <v>PRODUCAO DE FERROLIGAS</v>
      </c>
      <c r="B497" t="s">
        <v>1325</v>
      </c>
      <c r="C497">
        <v>0</v>
      </c>
      <c r="D497">
        <v>0</v>
      </c>
      <c r="E497">
        <v>0</v>
      </c>
      <c r="F497">
        <v>0</v>
      </c>
      <c r="G497">
        <v>0</v>
      </c>
      <c r="H497" s="46">
        <f t="shared" si="52"/>
        <v>0</v>
      </c>
      <c r="J497" t="str">
        <f t="shared" si="48"/>
        <v>FABRICACAO DE FERRAMENTAS MANUAIS</v>
      </c>
      <c r="K497" t="s">
        <v>1366</v>
      </c>
      <c r="L497">
        <v>0</v>
      </c>
      <c r="M497" s="46">
        <f t="shared" si="49"/>
        <v>0</v>
      </c>
      <c r="N497" t="str">
        <f t="shared" si="50"/>
        <v>FABRICACAO DE MAQUINAS E EQUIPAMENTOS PARA TERRAPLENAGEM, PAVIMENTACAO E CONSTRUCAO, EXCETO TRATORES</v>
      </c>
      <c r="O497" t="s">
        <v>1369</v>
      </c>
      <c r="P497">
        <v>0</v>
      </c>
      <c r="Q497" s="46">
        <f t="shared" si="51"/>
        <v>0</v>
      </c>
    </row>
    <row r="498" spans="1:17" x14ac:dyDescent="0.25">
      <c r="A498" t="str">
        <f t="shared" si="53"/>
        <v>FABRICACAO DE PILHAS, BATERIAS E ACUMULADORES ELETRICOS, EXCETO PARA VEICULOS AUTOMOTORES</v>
      </c>
      <c r="B498" t="s">
        <v>1326</v>
      </c>
      <c r="C498">
        <v>0</v>
      </c>
      <c r="D498">
        <v>0</v>
      </c>
      <c r="E498">
        <v>0</v>
      </c>
      <c r="F498">
        <v>0</v>
      </c>
      <c r="G498">
        <v>0</v>
      </c>
      <c r="H498" s="46">
        <f t="shared" si="52"/>
        <v>0</v>
      </c>
      <c r="J498" t="str">
        <f t="shared" si="48"/>
        <v>FABRICACAO DE OUTRAS MAQUINAS E EQUIPAMENTOS PARA USO NA EXTRACAO MINERAL, EXCETO NA EXTRACAO DE PET</v>
      </c>
      <c r="K498" t="s">
        <v>1367</v>
      </c>
      <c r="L498">
        <v>0</v>
      </c>
      <c r="M498" s="46">
        <f t="shared" si="49"/>
        <v>0</v>
      </c>
      <c r="N498" t="str">
        <f t="shared" si="50"/>
        <v>FABRICACAO DE MAQUINAS PARA A INDUSTRIA METALURGICA, EXCETO MAQUINAS-FERRAMENTA</v>
      </c>
      <c r="O498" t="s">
        <v>1370</v>
      </c>
      <c r="P498">
        <v>0</v>
      </c>
      <c r="Q498" s="46">
        <f t="shared" si="51"/>
        <v>0</v>
      </c>
    </row>
    <row r="499" spans="1:17" x14ac:dyDescent="0.25">
      <c r="A499" t="str">
        <f t="shared" si="53"/>
        <v>FABRICACAO DE BATERIAS E ACUMULADORES PARA VEICULOS AUTOMOTORES</v>
      </c>
      <c r="B499" t="s">
        <v>1327</v>
      </c>
      <c r="C499">
        <v>0</v>
      </c>
      <c r="D499">
        <v>0</v>
      </c>
      <c r="E499">
        <v>0</v>
      </c>
      <c r="F499">
        <v>0</v>
      </c>
      <c r="G499">
        <v>0</v>
      </c>
      <c r="H499" s="46">
        <f t="shared" si="52"/>
        <v>0</v>
      </c>
      <c r="J499" t="str">
        <f t="shared" si="48"/>
        <v>FABRICACAO DE TRATORES, EXCETO AGRICOLAS</v>
      </c>
      <c r="K499" t="s">
        <v>1368</v>
      </c>
      <c r="L499">
        <v>0</v>
      </c>
      <c r="M499" s="46">
        <f t="shared" si="49"/>
        <v>0</v>
      </c>
      <c r="N499" t="str">
        <f t="shared" si="50"/>
        <v>FABRICACAO DE MAQUINAS E EQUIPAMENTOS PARA AS INDUSTRIAS DE ALIMENTOS, BEBIDAS E FUMO</v>
      </c>
      <c r="O499" t="s">
        <v>1371</v>
      </c>
      <c r="P499">
        <v>0</v>
      </c>
      <c r="Q499" s="46">
        <f t="shared" si="51"/>
        <v>0</v>
      </c>
    </row>
    <row r="500" spans="1:17" x14ac:dyDescent="0.25">
      <c r="A500" t="str">
        <f t="shared" si="53"/>
        <v>PRODUCAO DE SEMI-ACABADOS DE ACO</v>
      </c>
      <c r="B500" t="s">
        <v>1328</v>
      </c>
      <c r="C500">
        <v>0</v>
      </c>
      <c r="D500">
        <v>0</v>
      </c>
      <c r="E500">
        <v>0</v>
      </c>
      <c r="F500">
        <v>0</v>
      </c>
      <c r="G500">
        <v>0</v>
      </c>
      <c r="H500" s="46">
        <f t="shared" si="52"/>
        <v>0</v>
      </c>
      <c r="J500" t="str">
        <f t="shared" si="48"/>
        <v>FABRICACAO DE MAQUINAS E EQUIPAMENTOS PARA TERRAPLENAGEM, PAVIMENTACAO E CONSTRUCAO, EXCETO TRATORES</v>
      </c>
      <c r="K500" t="s">
        <v>1369</v>
      </c>
      <c r="L500">
        <v>0</v>
      </c>
      <c r="M500" s="46">
        <f t="shared" si="49"/>
        <v>0</v>
      </c>
      <c r="N500" t="str">
        <f t="shared" si="50"/>
        <v>FABRICACAO DE MAQUINAS E EQUIPAMENTOS PARA AS INDUSTRIAS DO VESTUARIO, DO COURO E DE CALCADOS</v>
      </c>
      <c r="O500" t="s">
        <v>1372</v>
      </c>
      <c r="P500">
        <v>0</v>
      </c>
      <c r="Q500" s="46">
        <f t="shared" si="51"/>
        <v>0</v>
      </c>
    </row>
    <row r="501" spans="1:17" x14ac:dyDescent="0.25">
      <c r="A501" t="str">
        <f t="shared" si="53"/>
        <v>PRODUCAO DE LAMINADOS PLANOS DE ACO</v>
      </c>
      <c r="B501" t="s">
        <v>1329</v>
      </c>
      <c r="C501">
        <v>0</v>
      </c>
      <c r="D501">
        <v>0</v>
      </c>
      <c r="E501">
        <v>0</v>
      </c>
      <c r="F501">
        <v>0</v>
      </c>
      <c r="G501">
        <v>0</v>
      </c>
      <c r="H501" s="46">
        <f t="shared" si="52"/>
        <v>0</v>
      </c>
      <c r="J501" t="str">
        <f t="shared" si="48"/>
        <v>FABRICACAO DE MAQUINAS PARA A INDUSTRIA METALURGICA, EXCETO MAQUINAS-FERRAMENTA</v>
      </c>
      <c r="K501" t="s">
        <v>1370</v>
      </c>
      <c r="L501">
        <v>0</v>
      </c>
      <c r="M501" s="46">
        <f t="shared" si="49"/>
        <v>0</v>
      </c>
      <c r="N501" t="str">
        <f t="shared" si="50"/>
        <v>FABRICACAO DE MAQUINAS E EQUIPAMENTOS PARA A INDUSTRIA DO PLASTICO</v>
      </c>
      <c r="O501" t="s">
        <v>1373</v>
      </c>
      <c r="P501">
        <v>0</v>
      </c>
      <c r="Q501" s="46">
        <f t="shared" si="51"/>
        <v>0</v>
      </c>
    </row>
    <row r="502" spans="1:17" x14ac:dyDescent="0.25">
      <c r="A502" t="str">
        <f t="shared" si="53"/>
        <v>PRODUCAO DE LAMINADOS LONGOS DE ACO</v>
      </c>
      <c r="B502" t="s">
        <v>1330</v>
      </c>
      <c r="C502">
        <v>0</v>
      </c>
      <c r="D502">
        <v>0</v>
      </c>
      <c r="E502">
        <v>0</v>
      </c>
      <c r="F502">
        <v>0</v>
      </c>
      <c r="G502">
        <v>0</v>
      </c>
      <c r="H502" s="46">
        <f t="shared" si="52"/>
        <v>0</v>
      </c>
      <c r="J502" t="str">
        <f t="shared" si="48"/>
        <v>FABRICACAO DE MAQUINAS E EQUIPAMENTOS PARA AS INDUSTRIAS DE ALIMENTOS, BEBIDAS E FUMO</v>
      </c>
      <c r="K502" t="s">
        <v>1371</v>
      </c>
      <c r="L502">
        <v>0</v>
      </c>
      <c r="M502" s="46">
        <f t="shared" si="49"/>
        <v>0</v>
      </c>
      <c r="N502" t="str">
        <f t="shared" si="50"/>
        <v>FABRICACAO DE MAQUINAS E EQUIPAMENTOS PARA USO INDUSTRIAL ESPECIFICO NAO ESPECIFICADOS ANTERIORMENTE</v>
      </c>
      <c r="O502" t="s">
        <v>1374</v>
      </c>
      <c r="P502">
        <v>0</v>
      </c>
      <c r="Q502" s="46">
        <f t="shared" si="51"/>
        <v>0</v>
      </c>
    </row>
    <row r="503" spans="1:17" x14ac:dyDescent="0.25">
      <c r="A503" t="str">
        <f t="shared" si="53"/>
        <v>PRODUCAO DE RELAMINADOS, TREFILADOS E PERFILADOS DE ACO</v>
      </c>
      <c r="B503" t="s">
        <v>1331</v>
      </c>
      <c r="C503">
        <v>0</v>
      </c>
      <c r="D503">
        <v>0</v>
      </c>
      <c r="E503">
        <v>0</v>
      </c>
      <c r="F503">
        <v>0</v>
      </c>
      <c r="G503">
        <v>0</v>
      </c>
      <c r="H503" s="46">
        <f t="shared" si="52"/>
        <v>0</v>
      </c>
      <c r="J503" t="str">
        <f t="shared" si="48"/>
        <v>FABRICACAO DE MAQUINAS E EQUIPAMENTOS PARA AS INDUSTRIAS DO VESTUARIO, DO COURO E DE CALCADOS</v>
      </c>
      <c r="K503" t="s">
        <v>1372</v>
      </c>
      <c r="L503">
        <v>0</v>
      </c>
      <c r="M503" s="46">
        <f t="shared" si="49"/>
        <v>0</v>
      </c>
      <c r="N503" t="str">
        <f t="shared" si="50"/>
        <v>MANUTENCAO E REPARACAO DE TANQUES, RESERVATORIOS METALICOS E CALDEIRAS PARA AQUECIMENTO CENTRAL</v>
      </c>
      <c r="O503" t="s">
        <v>1375</v>
      </c>
      <c r="P503">
        <v>0</v>
      </c>
      <c r="Q503" s="46">
        <f t="shared" si="51"/>
        <v>0</v>
      </c>
    </row>
    <row r="504" spans="1:17" x14ac:dyDescent="0.25">
      <c r="A504" t="str">
        <f t="shared" si="53"/>
        <v>FABRICACAO DE TUBOS DE ACO COM COSTURA</v>
      </c>
      <c r="B504" t="s">
        <v>1332</v>
      </c>
      <c r="C504">
        <v>0</v>
      </c>
      <c r="D504">
        <v>0</v>
      </c>
      <c r="E504">
        <v>0</v>
      </c>
      <c r="F504">
        <v>0</v>
      </c>
      <c r="G504">
        <v>0</v>
      </c>
      <c r="H504" s="46">
        <f t="shared" si="52"/>
        <v>0</v>
      </c>
      <c r="J504" t="str">
        <f t="shared" si="48"/>
        <v>FABRICACAO DE MAQUINAS E EQUIPAMENTOS PARA A INDUSTRIA DO PLASTICO</v>
      </c>
      <c r="K504" t="s">
        <v>1373</v>
      </c>
      <c r="L504">
        <v>0</v>
      </c>
      <c r="M504" s="46">
        <f t="shared" si="49"/>
        <v>0</v>
      </c>
      <c r="N504" t="str">
        <f t="shared" si="50"/>
        <v>MANUTENCAO E REPARACAO DE CALDEIRAS GERADORAS DE VAPOR - EXCETO PARA AQUECIMENTO CENTRAL E PARA VEIC</v>
      </c>
      <c r="O504" t="s">
        <v>1376</v>
      </c>
      <c r="P504">
        <v>0</v>
      </c>
      <c r="Q504" s="46">
        <f t="shared" si="51"/>
        <v>0</v>
      </c>
    </row>
    <row r="505" spans="1:17" x14ac:dyDescent="0.25">
      <c r="A505" t="str">
        <f t="shared" si="53"/>
        <v>FABRICACAO DE APARELHOS E EQUIPAMENTOS PARA DISTRIBUICAO E CONTROLE DE ENERGIA ELETRICA</v>
      </c>
      <c r="B505" t="s">
        <v>1333</v>
      </c>
      <c r="C505">
        <v>0</v>
      </c>
      <c r="D505">
        <v>0</v>
      </c>
      <c r="E505">
        <v>0</v>
      </c>
      <c r="F505">
        <v>0</v>
      </c>
      <c r="G505">
        <v>0</v>
      </c>
      <c r="H505" s="46">
        <f t="shared" si="52"/>
        <v>0</v>
      </c>
      <c r="J505" t="str">
        <f t="shared" si="48"/>
        <v>FABRICACAO DE MAQUINAS E EQUIPAMENTOS PARA USO INDUSTRIAL ESPECIFICO NAO ESPECIFICADOS ANTERIORMENTE</v>
      </c>
      <c r="K505" t="s">
        <v>1374</v>
      </c>
      <c r="L505">
        <v>0</v>
      </c>
      <c r="M505" s="46">
        <f t="shared" si="49"/>
        <v>0</v>
      </c>
      <c r="N505" t="str">
        <f t="shared" si="50"/>
        <v>FABRICACAO DE EMBALAGENS METALICAS</v>
      </c>
      <c r="O505" t="s">
        <v>1377</v>
      </c>
      <c r="P505">
        <v>0</v>
      </c>
      <c r="Q505" s="46">
        <f t="shared" si="51"/>
        <v>0</v>
      </c>
    </row>
    <row r="506" spans="1:17" x14ac:dyDescent="0.25">
      <c r="A506" t="str">
        <f t="shared" si="53"/>
        <v>FABRICACAO DE OUTROS TUBOS DE FERRO E ACO</v>
      </c>
      <c r="B506" t="s">
        <v>1334</v>
      </c>
      <c r="C506">
        <v>0</v>
      </c>
      <c r="D506">
        <v>0</v>
      </c>
      <c r="E506">
        <v>0</v>
      </c>
      <c r="F506">
        <v>0</v>
      </c>
      <c r="G506">
        <v>0</v>
      </c>
      <c r="H506" s="46">
        <f t="shared" si="52"/>
        <v>0</v>
      </c>
      <c r="J506" t="str">
        <f t="shared" si="48"/>
        <v>MANUTENCAO E REPARACAO DE TANQUES, RESERVATORIOS METALICOS E CALDEIRAS PARA AQUECIMENTO CENTRAL</v>
      </c>
      <c r="K506" t="s">
        <v>1375</v>
      </c>
      <c r="L506">
        <v>0</v>
      </c>
      <c r="M506" s="46">
        <f t="shared" si="49"/>
        <v>0</v>
      </c>
      <c r="N506" t="str">
        <f t="shared" si="50"/>
        <v>FABRICACAO DE ARTEFATOS DE TREFILADOS</v>
      </c>
      <c r="O506" t="s">
        <v>1378</v>
      </c>
      <c r="P506">
        <v>0</v>
      </c>
      <c r="Q506" s="46">
        <f t="shared" si="51"/>
        <v>0</v>
      </c>
    </row>
    <row r="507" spans="1:17" x14ac:dyDescent="0.25">
      <c r="A507" t="str">
        <f t="shared" si="53"/>
        <v>FABRICACAO DE LAMPADAS E OUTROS EQUIPAMENTOS DE ILUMINACAO</v>
      </c>
      <c r="B507" t="s">
        <v>1335</v>
      </c>
      <c r="C507">
        <v>0</v>
      </c>
      <c r="D507">
        <v>0</v>
      </c>
      <c r="E507">
        <v>0</v>
      </c>
      <c r="F507">
        <v>0</v>
      </c>
      <c r="G507">
        <v>0</v>
      </c>
      <c r="H507" s="46">
        <f t="shared" si="52"/>
        <v>0</v>
      </c>
      <c r="J507" t="str">
        <f t="shared" si="48"/>
        <v>MANUTENCAO E REPARACAO DE CALDEIRAS GERADORAS DE VAPOR - EXCETO PARA AQUECIMENTO CENTRAL E PARA VEIC</v>
      </c>
      <c r="K507" t="s">
        <v>1376</v>
      </c>
      <c r="L507">
        <v>0</v>
      </c>
      <c r="M507" s="46">
        <f t="shared" si="49"/>
        <v>0</v>
      </c>
      <c r="N507" t="str">
        <f t="shared" si="50"/>
        <v>FABRICACAO DE ARTIGOS DE FUNILARIA E DE ARTIGOS DE METAL PARA USOS DOMESTICO E PESSOAL</v>
      </c>
      <c r="O507" t="s">
        <v>1379</v>
      </c>
      <c r="P507">
        <v>0</v>
      </c>
      <c r="Q507" s="46">
        <f t="shared" si="51"/>
        <v>0</v>
      </c>
    </row>
    <row r="508" spans="1:17" x14ac:dyDescent="0.25">
      <c r="A508" t="str">
        <f t="shared" si="53"/>
        <v>METALURGIA DO ALUMINIO E SUAS LIGAS</v>
      </c>
      <c r="B508" t="s">
        <v>1336</v>
      </c>
      <c r="C508">
        <v>0</v>
      </c>
      <c r="D508">
        <v>0</v>
      </c>
      <c r="E508">
        <v>0</v>
      </c>
      <c r="F508">
        <v>0</v>
      </c>
      <c r="G508">
        <v>0</v>
      </c>
      <c r="H508" s="46">
        <f t="shared" si="52"/>
        <v>0</v>
      </c>
      <c r="J508" t="str">
        <f t="shared" si="48"/>
        <v>FABRICACAO DE EMBALAGENS METALICAS</v>
      </c>
      <c r="K508" t="s">
        <v>1377</v>
      </c>
      <c r="L508">
        <v>0</v>
      </c>
      <c r="M508" s="46">
        <f t="shared" si="49"/>
        <v>0</v>
      </c>
      <c r="N508" t="str">
        <f t="shared" si="50"/>
        <v>FABRICACAO DE OUTROS PRODUTOS ELABORADOS DE METAL</v>
      </c>
      <c r="O508" t="s">
        <v>1380</v>
      </c>
      <c r="P508">
        <v>0</v>
      </c>
      <c r="Q508" s="46">
        <f t="shared" si="51"/>
        <v>0</v>
      </c>
    </row>
    <row r="509" spans="1:17" x14ac:dyDescent="0.25">
      <c r="A509" t="str">
        <f t="shared" si="53"/>
        <v>METALURGIA DOS METAIS PRECIOSOS</v>
      </c>
      <c r="B509" t="s">
        <v>1337</v>
      </c>
      <c r="C509">
        <v>0</v>
      </c>
      <c r="D509">
        <v>0</v>
      </c>
      <c r="E509">
        <v>0</v>
      </c>
      <c r="F509">
        <v>0</v>
      </c>
      <c r="G509">
        <v>0</v>
      </c>
      <c r="H509" s="46">
        <f t="shared" si="52"/>
        <v>0</v>
      </c>
      <c r="J509" t="str">
        <f t="shared" si="48"/>
        <v>FABRICACAO DE ARTEFATOS DE TREFILADOS</v>
      </c>
      <c r="K509" t="s">
        <v>1378</v>
      </c>
      <c r="L509">
        <v>0</v>
      </c>
      <c r="M509" s="46">
        <f t="shared" si="49"/>
        <v>0</v>
      </c>
      <c r="N509" t="str">
        <f t="shared" si="50"/>
        <v>FABRICACAO DE MOTORES ESTACIONARIOS DE COMBUSTAO INTERNA, TURBINAS E OUTRAS MAQUINAS MOTRIZES NAO-EL</v>
      </c>
      <c r="O509" t="s">
        <v>1381</v>
      </c>
      <c r="P509">
        <v>0</v>
      </c>
      <c r="Q509" s="46">
        <f t="shared" si="51"/>
        <v>0</v>
      </c>
    </row>
    <row r="510" spans="1:17" x14ac:dyDescent="0.25">
      <c r="A510" t="str">
        <f t="shared" si="53"/>
        <v>METALURGIA DE OUTROS METAIS NAO-FERROSOS E SUAS LIGAS</v>
      </c>
      <c r="B510" t="s">
        <v>1338</v>
      </c>
      <c r="C510">
        <v>0</v>
      </c>
      <c r="D510">
        <v>0</v>
      </c>
      <c r="E510">
        <v>0</v>
      </c>
      <c r="F510">
        <v>0</v>
      </c>
      <c r="G510">
        <v>0</v>
      </c>
      <c r="H510" s="46">
        <f t="shared" si="52"/>
        <v>0</v>
      </c>
      <c r="J510" t="str">
        <f t="shared" si="48"/>
        <v>FABRICACAO DE ARTIGOS DE FUNILARIA E DE ARTIGOS DE METAL PARA USOS DOMESTICO E PESSOAL</v>
      </c>
      <c r="K510" t="s">
        <v>1379</v>
      </c>
      <c r="L510">
        <v>0</v>
      </c>
      <c r="M510" s="46">
        <f t="shared" si="49"/>
        <v>0</v>
      </c>
      <c r="N510" t="str">
        <f t="shared" si="50"/>
        <v>FABRICACAO DE BOMBAS E CARNEIROS HIDRAULICOS</v>
      </c>
      <c r="O510" t="s">
        <v>1382</v>
      </c>
      <c r="P510">
        <v>0</v>
      </c>
      <c r="Q510" s="46">
        <f t="shared" si="51"/>
        <v>0</v>
      </c>
    </row>
    <row r="511" spans="1:17" x14ac:dyDescent="0.25">
      <c r="A511" t="str">
        <f t="shared" si="53"/>
        <v>FABRICACAO DE PECAS FUNDIDAS DE FERRO E ACO</v>
      </c>
      <c r="B511" t="s">
        <v>1339</v>
      </c>
      <c r="C511">
        <v>0</v>
      </c>
      <c r="D511">
        <v>0</v>
      </c>
      <c r="E511">
        <v>0</v>
      </c>
      <c r="F511">
        <v>0</v>
      </c>
      <c r="G511">
        <v>0</v>
      </c>
      <c r="H511" s="46">
        <f t="shared" si="52"/>
        <v>0</v>
      </c>
      <c r="J511" t="str">
        <f t="shared" si="48"/>
        <v>FABRICACAO DE OUTROS PRODUTOS ELABORADOS DE METAL</v>
      </c>
      <c r="K511" t="s">
        <v>1380</v>
      </c>
      <c r="L511">
        <v>0</v>
      </c>
      <c r="M511" s="46">
        <f t="shared" si="49"/>
        <v>0</v>
      </c>
      <c r="N511" t="str">
        <f t="shared" si="50"/>
        <v>FABRICACAO DE VALVULAS, TORNEIRAS E REGISTROS</v>
      </c>
      <c r="O511" t="s">
        <v>1383</v>
      </c>
      <c r="P511">
        <v>0</v>
      </c>
      <c r="Q511" s="46">
        <f t="shared" si="51"/>
        <v>0</v>
      </c>
    </row>
    <row r="512" spans="1:17" x14ac:dyDescent="0.25">
      <c r="A512" t="str">
        <f t="shared" si="53"/>
        <v>FABRICACAO DE PECAS FUNDIDAS DE METAIS NAO-FERROSOS E SUAS LIGAS</v>
      </c>
      <c r="B512" t="s">
        <v>1340</v>
      </c>
      <c r="C512">
        <v>0</v>
      </c>
      <c r="D512">
        <v>0</v>
      </c>
      <c r="E512">
        <v>0</v>
      </c>
      <c r="F512">
        <v>0</v>
      </c>
      <c r="G512">
        <v>0</v>
      </c>
      <c r="H512" s="46">
        <f t="shared" si="52"/>
        <v>0</v>
      </c>
      <c r="J512" t="str">
        <f t="shared" si="48"/>
        <v>FABRICACAO DE MOTORES ESTACIONARIOS DE COMBUSTAO INTERNA, TURBINAS E OUTRAS MAQUINAS MOTRIZES NAO-EL</v>
      </c>
      <c r="K512" t="s">
        <v>1381</v>
      </c>
      <c r="L512">
        <v>0</v>
      </c>
      <c r="M512" s="46">
        <f t="shared" si="49"/>
        <v>0</v>
      </c>
      <c r="N512" t="str">
        <f t="shared" si="50"/>
        <v>FABRICACAO DE COMPRESSORES</v>
      </c>
      <c r="O512" t="s">
        <v>1384</v>
      </c>
      <c r="P512">
        <v>0</v>
      </c>
      <c r="Q512" s="46">
        <f t="shared" si="51"/>
        <v>0</v>
      </c>
    </row>
    <row r="513" spans="1:17" x14ac:dyDescent="0.25">
      <c r="A513" t="str">
        <f t="shared" si="53"/>
        <v>FABRICACAO DE APARELHOS ELETRODOMESTICOS NAO ESPECIFICADOS ANTERIORMENTE</v>
      </c>
      <c r="B513" t="s">
        <v>1341</v>
      </c>
      <c r="C513">
        <v>0</v>
      </c>
      <c r="D513">
        <v>0</v>
      </c>
      <c r="E513">
        <v>0</v>
      </c>
      <c r="F513">
        <v>0</v>
      </c>
      <c r="G513">
        <v>0</v>
      </c>
      <c r="H513" s="46">
        <f t="shared" si="52"/>
        <v>0</v>
      </c>
      <c r="J513" t="str">
        <f t="shared" si="48"/>
        <v>FABRICACAO DE BOMBAS E CARNEIROS HIDRAULICOS</v>
      </c>
      <c r="K513" t="s">
        <v>1382</v>
      </c>
      <c r="L513">
        <v>0</v>
      </c>
      <c r="M513" s="46">
        <f t="shared" si="49"/>
        <v>0</v>
      </c>
      <c r="N513" t="str">
        <f t="shared" si="50"/>
        <v>FABRICACAO DE EQUIPAMENTOS DE TRANSMISSAO PARA FINS INDUSTRIAIS - INCLUSIVE ROLAMENTOS</v>
      </c>
      <c r="O513" t="s">
        <v>1385</v>
      </c>
      <c r="P513">
        <v>0</v>
      </c>
      <c r="Q513" s="46">
        <f t="shared" si="51"/>
        <v>0</v>
      </c>
    </row>
    <row r="514" spans="1:17" x14ac:dyDescent="0.25">
      <c r="A514" t="str">
        <f t="shared" si="53"/>
        <v>FABRICACAO DE EQUIPAMENTOS E APARELHOS ELETRICOS NAO ESPECIFICADOS ANTERIORMENTE</v>
      </c>
      <c r="B514" t="s">
        <v>1342</v>
      </c>
      <c r="C514">
        <v>0</v>
      </c>
      <c r="D514">
        <v>0</v>
      </c>
      <c r="E514">
        <v>0</v>
      </c>
      <c r="F514">
        <v>0</v>
      </c>
      <c r="G514">
        <v>0</v>
      </c>
      <c r="H514" s="46">
        <f t="shared" si="52"/>
        <v>0</v>
      </c>
      <c r="J514" t="str">
        <f t="shared" si="48"/>
        <v>FABRICACAO DE VALVULAS, TORNEIRAS E REGISTROS</v>
      </c>
      <c r="K514" t="s">
        <v>1383</v>
      </c>
      <c r="L514">
        <v>0</v>
      </c>
      <c r="M514" s="46">
        <f t="shared" si="49"/>
        <v>0</v>
      </c>
      <c r="N514" t="str">
        <f t="shared" si="50"/>
        <v>FABRICACAO DE FORNOS INDUSTRIAIS, APARELHOS E EQUIPAMENTOS NAO-ELETRICOS PARA INSTALACOES TERMICAS</v>
      </c>
      <c r="O514" t="s">
        <v>1386</v>
      </c>
      <c r="P514">
        <v>0</v>
      </c>
      <c r="Q514" s="46">
        <f t="shared" si="51"/>
        <v>0</v>
      </c>
    </row>
    <row r="515" spans="1:17" x14ac:dyDescent="0.25">
      <c r="A515" t="str">
        <f t="shared" si="53"/>
        <v xml:space="preserve">FABRICACAO DE ESTRUTURAS METALICAS PARA EDIFICIOS, PONTES, TORRES DE TRANSMISSAO, ANDAIMES E OUTROS </v>
      </c>
      <c r="B515" t="s">
        <v>1343</v>
      </c>
      <c r="C515">
        <v>0</v>
      </c>
      <c r="D515">
        <v>0</v>
      </c>
      <c r="E515">
        <v>0</v>
      </c>
      <c r="F515">
        <v>0</v>
      </c>
      <c r="G515">
        <v>0</v>
      </c>
      <c r="H515" s="46">
        <f t="shared" si="52"/>
        <v>0</v>
      </c>
      <c r="J515" t="str">
        <f t="shared" si="48"/>
        <v>FABRICACAO DE COMPRESSORES</v>
      </c>
      <c r="K515" t="s">
        <v>1384</v>
      </c>
      <c r="L515">
        <v>0</v>
      </c>
      <c r="M515" s="46">
        <f t="shared" si="49"/>
        <v>0</v>
      </c>
      <c r="N515" t="str">
        <f t="shared" si="50"/>
        <v>FABRICACAO DE ESTUFAS E FORNOS ELETRICOS PARA FINS INDUSTRIAIS</v>
      </c>
      <c r="O515" t="s">
        <v>1387</v>
      </c>
      <c r="P515">
        <v>0</v>
      </c>
      <c r="Q515" s="46">
        <f t="shared" si="51"/>
        <v>0</v>
      </c>
    </row>
    <row r="516" spans="1:17" x14ac:dyDescent="0.25">
      <c r="A516" t="str">
        <f t="shared" si="53"/>
        <v>FABRICACAO DE MOTORES E TURBINAS, EXCETO PARA AVIOES E VEICULOS RODOVIARIOS</v>
      </c>
      <c r="B516" t="s">
        <v>1344</v>
      </c>
      <c r="C516">
        <v>0</v>
      </c>
      <c r="D516">
        <v>0</v>
      </c>
      <c r="E516">
        <v>0</v>
      </c>
      <c r="F516">
        <v>0</v>
      </c>
      <c r="G516">
        <v>0</v>
      </c>
      <c r="H516" s="46">
        <f t="shared" si="52"/>
        <v>0</v>
      </c>
      <c r="J516" t="str">
        <f t="shared" si="48"/>
        <v>FABRICACAO DE EQUIPAMENTOS DE TRANSMISSAO PARA FINS INDUSTRIAIS - INCLUSIVE ROLAMENTOS</v>
      </c>
      <c r="K516" t="s">
        <v>1385</v>
      </c>
      <c r="L516">
        <v>0</v>
      </c>
      <c r="M516" s="46">
        <f t="shared" si="49"/>
        <v>0</v>
      </c>
      <c r="N516" t="str">
        <f t="shared" si="50"/>
        <v>FABRICACAO DE MAQUINAS, EQUIPAMENTOS E APARELHOS PARA TRANSPORTE E ELEVACAO DE CARGAS E PESSOAS</v>
      </c>
      <c r="O516" t="s">
        <v>1388</v>
      </c>
      <c r="P516">
        <v>0</v>
      </c>
      <c r="Q516" s="46">
        <f t="shared" si="51"/>
        <v>0</v>
      </c>
    </row>
    <row r="517" spans="1:17" x14ac:dyDescent="0.25">
      <c r="A517" t="str">
        <f t="shared" si="53"/>
        <v>FABRICACAO DE ESQUADRIAS DE METAL</v>
      </c>
      <c r="B517" t="s">
        <v>1345</v>
      </c>
      <c r="C517">
        <v>0</v>
      </c>
      <c r="D517">
        <v>0</v>
      </c>
      <c r="E517">
        <v>0</v>
      </c>
      <c r="F517">
        <v>0</v>
      </c>
      <c r="G517">
        <v>0</v>
      </c>
      <c r="H517" s="46">
        <f t="shared" si="52"/>
        <v>0</v>
      </c>
      <c r="J517" t="str">
        <f t="shared" si="48"/>
        <v>FABRICACAO DE FORNOS INDUSTRIAIS, APARELHOS E EQUIPAMENTOS NAO-ELETRICOS PARA INSTALACOES TERMICAS</v>
      </c>
      <c r="K517" t="s">
        <v>1386</v>
      </c>
      <c r="L517">
        <v>0</v>
      </c>
      <c r="M517" s="46">
        <f t="shared" si="49"/>
        <v>0</v>
      </c>
      <c r="N517" t="str">
        <f t="shared" si="50"/>
        <v>FABRICACAO DE MAQUINAS E APARELHOS DE REFRIGERACAO E VENTILACAO DE USOS INDUSTRIAL E COMERCIAL</v>
      </c>
      <c r="O517" t="s">
        <v>1389</v>
      </c>
      <c r="P517">
        <v>0</v>
      </c>
      <c r="Q517" s="46">
        <f t="shared" si="51"/>
        <v>0</v>
      </c>
    </row>
    <row r="518" spans="1:17" x14ac:dyDescent="0.25">
      <c r="A518" t="str">
        <f t="shared" si="53"/>
        <v>FABRICACAO DE EQUIPAMENTOS HIDRAULICOS E PNEUMATICOS, EXCETO VALVULAS</v>
      </c>
      <c r="B518" t="s">
        <v>1346</v>
      </c>
      <c r="C518">
        <v>0</v>
      </c>
      <c r="D518">
        <v>0</v>
      </c>
      <c r="E518">
        <v>0</v>
      </c>
      <c r="F518">
        <v>0</v>
      </c>
      <c r="G518">
        <v>0</v>
      </c>
      <c r="H518" s="46">
        <f t="shared" si="52"/>
        <v>0</v>
      </c>
      <c r="J518" t="str">
        <f t="shared" si="48"/>
        <v>FABRICACAO DE ESTUFAS E FORNOS ELETRICOS PARA FINS INDUSTRIAIS</v>
      </c>
      <c r="K518" t="s">
        <v>1387</v>
      </c>
      <c r="L518">
        <v>0</v>
      </c>
      <c r="M518" s="46">
        <f t="shared" si="49"/>
        <v>0</v>
      </c>
      <c r="N518" t="str">
        <f t="shared" si="50"/>
        <v>FABRICACAO DE APARELHOS DE AR-CONDICIONADO</v>
      </c>
      <c r="O518" t="s">
        <v>1390</v>
      </c>
      <c r="P518">
        <v>0</v>
      </c>
      <c r="Q518" s="46">
        <f t="shared" si="51"/>
        <v>0</v>
      </c>
    </row>
    <row r="519" spans="1:17" x14ac:dyDescent="0.25">
      <c r="A519" t="str">
        <f t="shared" si="53"/>
        <v>FABRICACAO DE OBRAS DE CALDEIRARIA PESADA</v>
      </c>
      <c r="B519" t="s">
        <v>1347</v>
      </c>
      <c r="C519">
        <v>0</v>
      </c>
      <c r="D519">
        <v>0</v>
      </c>
      <c r="E519">
        <v>0</v>
      </c>
      <c r="F519">
        <v>0</v>
      </c>
      <c r="G519">
        <v>0</v>
      </c>
      <c r="H519" s="46">
        <f t="shared" si="52"/>
        <v>0</v>
      </c>
      <c r="J519" t="str">
        <f t="shared" si="48"/>
        <v>FABRICACAO DE MAQUINAS, EQUIPAMENTOS E APARELHOS PARA TRANSPORTE E ELEVACAO DE CARGAS E PESSOAS</v>
      </c>
      <c r="K519" t="s">
        <v>1388</v>
      </c>
      <c r="L519">
        <v>0</v>
      </c>
      <c r="M519" s="46">
        <f t="shared" si="49"/>
        <v>0</v>
      </c>
      <c r="N519" t="str">
        <f t="shared" si="50"/>
        <v>FABRICACAO DE OUTRAS MAQUINAS E EQUIPAMENTOS DE USO GERAL</v>
      </c>
      <c r="O519" t="s">
        <v>1391</v>
      </c>
      <c r="P519">
        <v>0</v>
      </c>
      <c r="Q519" s="46">
        <f t="shared" si="51"/>
        <v>0</v>
      </c>
    </row>
    <row r="520" spans="1:17" x14ac:dyDescent="0.25">
      <c r="A520" t="str">
        <f t="shared" si="53"/>
        <v>FABRICACAO DE VALVULAS, REGISTROS E DISPOSITIVOS SEMELHANTES</v>
      </c>
      <c r="B520" t="s">
        <v>1348</v>
      </c>
      <c r="C520">
        <v>0</v>
      </c>
      <c r="D520">
        <v>0</v>
      </c>
      <c r="E520">
        <v>0</v>
      </c>
      <c r="F520">
        <v>0</v>
      </c>
      <c r="G520">
        <v>0</v>
      </c>
      <c r="H520" s="46">
        <f t="shared" si="52"/>
        <v>0</v>
      </c>
      <c r="J520" t="str">
        <f t="shared" si="48"/>
        <v>FABRICACAO DE MAQUINAS E APARELHOS DE REFRIGERACAO E VENTILACAO DE USOS INDUSTRIAL E COMERCIAL</v>
      </c>
      <c r="K520" t="s">
        <v>1389</v>
      </c>
      <c r="L520">
        <v>0</v>
      </c>
      <c r="M520" s="46">
        <f t="shared" si="49"/>
        <v>0</v>
      </c>
      <c r="N520" t="str">
        <f t="shared" si="50"/>
        <v>FABRICACAO DE CABINES, CARROCERIAS E REBOQUES PARA VEICULOS AUTOMOTORES</v>
      </c>
      <c r="O520" t="s">
        <v>1392</v>
      </c>
      <c r="P520">
        <v>0</v>
      </c>
      <c r="Q520" s="46">
        <f t="shared" si="51"/>
        <v>0</v>
      </c>
    </row>
    <row r="521" spans="1:17" x14ac:dyDescent="0.25">
      <c r="A521" t="str">
        <f t="shared" si="53"/>
        <v>FABRICACAO DE EQUIPAMENTOS DE TRANSMISSAO PARA FINS INDUSTRIAIS</v>
      </c>
      <c r="B521" t="s">
        <v>1349</v>
      </c>
      <c r="C521">
        <v>0</v>
      </c>
      <c r="D521">
        <v>0</v>
      </c>
      <c r="E521">
        <v>0</v>
      </c>
      <c r="F521">
        <v>0</v>
      </c>
      <c r="G521">
        <v>0</v>
      </c>
      <c r="H521" s="46">
        <f t="shared" si="52"/>
        <v>0</v>
      </c>
      <c r="J521" t="str">
        <f t="shared" si="48"/>
        <v>FABRICACAO DE APARELHOS DE AR-CONDICIONADO</v>
      </c>
      <c r="K521" t="s">
        <v>1390</v>
      </c>
      <c r="L521">
        <v>0</v>
      </c>
      <c r="M521" s="46">
        <f t="shared" si="49"/>
        <v>0</v>
      </c>
      <c r="N521" t="str">
        <f t="shared" si="50"/>
        <v>FABRICACAO DE MAQUINAS E EQUIPAMENTOS PARA AGRICULTURA, AVICULTURA E OBTENCAO DE PRODUTOS ANIMAIS</v>
      </c>
      <c r="O521" t="s">
        <v>1393</v>
      </c>
      <c r="P521">
        <v>0</v>
      </c>
      <c r="Q521" s="46">
        <f t="shared" si="51"/>
        <v>0</v>
      </c>
    </row>
    <row r="522" spans="1:17" x14ac:dyDescent="0.25">
      <c r="A522" t="str">
        <f t="shared" si="53"/>
        <v>FABRICACAO DE TANQUES, RESERVATORIOS METALICOS E CALDEIRAS PARA AQUECIMENTO CENTRAL</v>
      </c>
      <c r="B522" t="s">
        <v>1350</v>
      </c>
      <c r="C522">
        <v>0</v>
      </c>
      <c r="D522">
        <v>0</v>
      </c>
      <c r="E522">
        <v>0</v>
      </c>
      <c r="F522">
        <v>0</v>
      </c>
      <c r="G522">
        <v>0</v>
      </c>
      <c r="H522" s="46">
        <f t="shared" si="52"/>
        <v>0</v>
      </c>
      <c r="J522" t="str">
        <f t="shared" si="48"/>
        <v>FABRICACAO DE OUTRAS MAQUINAS E EQUIPAMENTOS DE USO GERAL</v>
      </c>
      <c r="K522" t="s">
        <v>1391</v>
      </c>
      <c r="L522">
        <v>0</v>
      </c>
      <c r="M522" s="46">
        <f t="shared" si="49"/>
        <v>0</v>
      </c>
      <c r="N522" t="str">
        <f t="shared" si="50"/>
        <v>FABRICACAO DE TRATORES AGRICOLAS</v>
      </c>
      <c r="O522" t="s">
        <v>1394</v>
      </c>
      <c r="P522">
        <v>0</v>
      </c>
      <c r="Q522" s="46">
        <f t="shared" si="51"/>
        <v>0</v>
      </c>
    </row>
    <row r="523" spans="1:17" x14ac:dyDescent="0.25">
      <c r="A523" t="str">
        <f t="shared" si="53"/>
        <v>FABRICACAO DE APARELHOS E EQUIPAMENTOS PARA INSTALACOES TERMICAS</v>
      </c>
      <c r="B523" t="s">
        <v>1351</v>
      </c>
      <c r="C523">
        <v>0</v>
      </c>
      <c r="D523">
        <v>0</v>
      </c>
      <c r="E523">
        <v>0</v>
      </c>
      <c r="F523">
        <v>0</v>
      </c>
      <c r="G523">
        <v>0</v>
      </c>
      <c r="H523" s="46">
        <f t="shared" si="52"/>
        <v>0</v>
      </c>
      <c r="J523" t="str">
        <f t="shared" si="48"/>
        <v>FABRICACAO DE CABINES, CARROCERIAS E REBOQUES PARA VEICULOS AUTOMOTORES</v>
      </c>
      <c r="K523" t="s">
        <v>1392</v>
      </c>
      <c r="L523">
        <v>0</v>
      </c>
      <c r="M523" s="46">
        <f t="shared" si="49"/>
        <v>0</v>
      </c>
      <c r="N523" t="str">
        <f t="shared" si="50"/>
        <v>FABRICACAO DE MAQUINAS-FERRAMENTA</v>
      </c>
      <c r="O523" t="s">
        <v>1395</v>
      </c>
      <c r="P523">
        <v>0</v>
      </c>
      <c r="Q523" s="46">
        <f t="shared" si="51"/>
        <v>0</v>
      </c>
    </row>
    <row r="524" spans="1:17" x14ac:dyDescent="0.25">
      <c r="A524" t="str">
        <f t="shared" si="53"/>
        <v>FABRICACAO DE CALDEIRAS GERADORAS DE VAPOR - EXCETO PARA AQUECIMENTO CENTRAL E PARA VEICULOS</v>
      </c>
      <c r="B524" t="s">
        <v>1352</v>
      </c>
      <c r="C524">
        <v>0</v>
      </c>
      <c r="D524">
        <v>0</v>
      </c>
      <c r="E524">
        <v>0</v>
      </c>
      <c r="F524">
        <v>0</v>
      </c>
      <c r="G524">
        <v>0</v>
      </c>
      <c r="H524" s="46">
        <f t="shared" si="52"/>
        <v>0</v>
      </c>
      <c r="J524" t="str">
        <f t="shared" si="48"/>
        <v>FABRICACAO DE MAQUINAS E EQUIPAMENTOS PARA AGRICULTURA, AVICULTURA E OBTENCAO DE PRODUTOS ANIMAIS</v>
      </c>
      <c r="K524" t="s">
        <v>1393</v>
      </c>
      <c r="L524">
        <v>0</v>
      </c>
      <c r="M524" s="46">
        <f t="shared" si="49"/>
        <v>0</v>
      </c>
      <c r="N524" t="str">
        <f t="shared" si="50"/>
        <v>FABRICACAO DE PECAS E ACESSORIOS PARA O SISTEMA MOTOR DE VEICULOS AUTOMOTORES</v>
      </c>
      <c r="O524" t="s">
        <v>1396</v>
      </c>
      <c r="P524">
        <v>0</v>
      </c>
      <c r="Q524" s="46">
        <f t="shared" si="51"/>
        <v>0</v>
      </c>
    </row>
    <row r="525" spans="1:17" x14ac:dyDescent="0.25">
      <c r="A525" t="str">
        <f t="shared" si="53"/>
        <v>FABRICACAO DE MAQUINAS E APARELHOS DE REFRIGERACAO E VENTILACAO PARA USO INDUSTRIAL E COMERCIAL</v>
      </c>
      <c r="B525" t="s">
        <v>1353</v>
      </c>
      <c r="C525">
        <v>0</v>
      </c>
      <c r="D525">
        <v>0</v>
      </c>
      <c r="E525">
        <v>0</v>
      </c>
      <c r="F525">
        <v>0</v>
      </c>
      <c r="G525">
        <v>0</v>
      </c>
      <c r="H525" s="46">
        <f t="shared" si="52"/>
        <v>0</v>
      </c>
      <c r="J525" t="str">
        <f t="shared" si="48"/>
        <v>FABRICACAO DE TRATORES AGRICOLAS</v>
      </c>
      <c r="K525" t="s">
        <v>1394</v>
      </c>
      <c r="L525">
        <v>0</v>
      </c>
      <c r="M525" s="46">
        <f t="shared" si="49"/>
        <v>0</v>
      </c>
      <c r="N525" t="str">
        <f t="shared" si="50"/>
        <v>FABRICACAO DE PECAS E ACESSORIOS PARA OS SISTEMAS DE MARCHA E TRANSMISSAO DE VEICULOS AUTOMOTORES</v>
      </c>
      <c r="O525" t="s">
        <v>1397</v>
      </c>
      <c r="P525">
        <v>0</v>
      </c>
      <c r="Q525" s="46">
        <f t="shared" si="51"/>
        <v>0</v>
      </c>
    </row>
    <row r="526" spans="1:17" x14ac:dyDescent="0.25">
      <c r="A526" t="str">
        <f t="shared" si="53"/>
        <v>FABRICACAO DE APARELHOS E EQUIPAMENTOS DE AR CONDICIONADO</v>
      </c>
      <c r="B526" t="s">
        <v>1354</v>
      </c>
      <c r="C526">
        <v>0</v>
      </c>
      <c r="D526">
        <v>0</v>
      </c>
      <c r="E526">
        <v>0</v>
      </c>
      <c r="F526">
        <v>0</v>
      </c>
      <c r="G526">
        <v>0</v>
      </c>
      <c r="H526" s="46">
        <f t="shared" si="52"/>
        <v>0</v>
      </c>
      <c r="J526" t="str">
        <f t="shared" si="48"/>
        <v>FABRICACAO DE MAQUINAS-FERRAMENTA</v>
      </c>
      <c r="K526" t="s">
        <v>1395</v>
      </c>
      <c r="L526">
        <v>0</v>
      </c>
      <c r="M526" s="46">
        <f t="shared" si="49"/>
        <v>0</v>
      </c>
      <c r="N526" t="str">
        <f t="shared" si="50"/>
        <v>FABRICACAO DE PECAS E ACESSORIOS PARA O SISTEMA DE FREIOS DE VEICULOS AUTOMOTORES</v>
      </c>
      <c r="O526" t="s">
        <v>1398</v>
      </c>
      <c r="P526">
        <v>0</v>
      </c>
      <c r="Q526" s="46">
        <f t="shared" si="51"/>
        <v>0</v>
      </c>
    </row>
    <row r="527" spans="1:17" x14ac:dyDescent="0.25">
      <c r="A527" t="str">
        <f t="shared" si="53"/>
        <v>FABRICACAO DE MAQUINAS E EQUIPAMENTOS PARA SANEAMENTO BASICO E AMBIENTAL</v>
      </c>
      <c r="B527" t="s">
        <v>1355</v>
      </c>
      <c r="C527">
        <v>0</v>
      </c>
      <c r="D527">
        <v>0</v>
      </c>
      <c r="E527">
        <v>0</v>
      </c>
      <c r="F527">
        <v>0</v>
      </c>
      <c r="G527">
        <v>0</v>
      </c>
      <c r="H527" s="46">
        <f t="shared" si="52"/>
        <v>0</v>
      </c>
      <c r="J527" t="str">
        <f t="shared" si="48"/>
        <v>FABRICACAO DE PECAS E ACESSORIOS PARA O SISTEMA MOTOR DE VEICULOS AUTOMOTORES</v>
      </c>
      <c r="K527" t="s">
        <v>1396</v>
      </c>
      <c r="L527">
        <v>0</v>
      </c>
      <c r="M527" s="46">
        <f t="shared" si="49"/>
        <v>0</v>
      </c>
      <c r="N527" t="str">
        <f t="shared" si="50"/>
        <v>FABRICACAO DE PECAS E ACESSORIOS PARA O SISTEMA DE DIRECAO E SUSPENSAO DE VEICULOS AUTOMOTORES</v>
      </c>
      <c r="O527" t="s">
        <v>1399</v>
      </c>
      <c r="P527">
        <v>0</v>
      </c>
      <c r="Q527" s="46">
        <f t="shared" si="51"/>
        <v>0</v>
      </c>
    </row>
    <row r="528" spans="1:17" x14ac:dyDescent="0.25">
      <c r="A528" t="str">
        <f t="shared" si="53"/>
        <v>FABRICACAO DE MAQUINAS E EQUIPAMENTOS DE USO GERAL NAO ESPECIFICADOS ANTERIORMENTE</v>
      </c>
      <c r="B528" t="s">
        <v>1356</v>
      </c>
      <c r="C528">
        <v>0</v>
      </c>
      <c r="D528">
        <v>0</v>
      </c>
      <c r="E528">
        <v>0</v>
      </c>
      <c r="F528">
        <v>0</v>
      </c>
      <c r="G528">
        <v>0</v>
      </c>
      <c r="H528" s="46">
        <f t="shared" si="52"/>
        <v>0</v>
      </c>
      <c r="J528" t="str">
        <f t="shared" si="48"/>
        <v>FABRICACAO DE PECAS E ACESSORIOS PARA OS SISTEMAS DE MARCHA E TRANSMISSAO DE VEICULOS AUTOMOTORES</v>
      </c>
      <c r="K528" t="s">
        <v>1397</v>
      </c>
      <c r="L528">
        <v>0</v>
      </c>
      <c r="M528" s="46">
        <f t="shared" si="49"/>
        <v>0</v>
      </c>
      <c r="N528" t="str">
        <f t="shared" si="50"/>
        <v>FABRICACAO DE MATERIAL ELETRICO E ELETRONICO PARA VEICULOS AUTOMOTORES, EXCETO BATERIAS</v>
      </c>
      <c r="O528" t="s">
        <v>1400</v>
      </c>
      <c r="P528">
        <v>0</v>
      </c>
      <c r="Q528" s="46">
        <f t="shared" si="51"/>
        <v>0</v>
      </c>
    </row>
    <row r="529" spans="1:17" x14ac:dyDescent="0.25">
      <c r="A529" t="str">
        <f t="shared" si="53"/>
        <v>PRODUCAO DE FORJADOS DE ACO</v>
      </c>
      <c r="B529" t="s">
        <v>1357</v>
      </c>
      <c r="C529">
        <v>0</v>
      </c>
      <c r="D529">
        <v>0</v>
      </c>
      <c r="E529">
        <v>0</v>
      </c>
      <c r="F529">
        <v>0</v>
      </c>
      <c r="G529">
        <v>0</v>
      </c>
      <c r="H529" s="46">
        <f t="shared" si="52"/>
        <v>0</v>
      </c>
      <c r="J529" t="str">
        <f t="shared" si="48"/>
        <v>FABRICACAO DE PECAS E ACESSORIOS PARA O SISTEMA DE FREIOS DE VEICULOS AUTOMOTORES</v>
      </c>
      <c r="K529" t="s">
        <v>1398</v>
      </c>
      <c r="L529">
        <v>0</v>
      </c>
      <c r="M529" s="46">
        <f t="shared" si="49"/>
        <v>0</v>
      </c>
      <c r="N529" t="str">
        <f t="shared" si="50"/>
        <v>FABRICACAO DE PECAS E ACESSORIOS PARA VEICULOS AUTOMOTORES NAO ESPECIFICADOS ANTERIORMENTE</v>
      </c>
      <c r="O529" t="s">
        <v>1401</v>
      </c>
      <c r="P529">
        <v>0</v>
      </c>
      <c r="Q529" s="46">
        <f t="shared" si="51"/>
        <v>0</v>
      </c>
    </row>
    <row r="530" spans="1:17" x14ac:dyDescent="0.25">
      <c r="A530" t="str">
        <f t="shared" si="53"/>
        <v>PRODUCAO DE FORJADOS DE METAIS NAO-FERROSOS E SUAS LIGAS</v>
      </c>
      <c r="B530" t="s">
        <v>1358</v>
      </c>
      <c r="C530">
        <v>0</v>
      </c>
      <c r="D530">
        <v>0</v>
      </c>
      <c r="E530">
        <v>0</v>
      </c>
      <c r="F530">
        <v>0</v>
      </c>
      <c r="G530">
        <v>0</v>
      </c>
      <c r="H530" s="46">
        <f t="shared" si="52"/>
        <v>0</v>
      </c>
      <c r="J530" t="str">
        <f t="shared" si="48"/>
        <v>FABRICACAO DE PECAS E ACESSORIOS PARA O SISTEMA DE DIRECAO E SUSPENSAO DE VEICULOS AUTOMOTORES</v>
      </c>
      <c r="K530" t="s">
        <v>1399</v>
      </c>
      <c r="L530">
        <v>0</v>
      </c>
      <c r="M530" s="46">
        <f t="shared" si="49"/>
        <v>0</v>
      </c>
      <c r="N530" t="str">
        <f t="shared" si="50"/>
        <v>RECONDICIONAMENTO E RECUPERACAO DE MOTORES PARA VEICULOS AUTOMOTORES</v>
      </c>
      <c r="O530" t="s">
        <v>1402</v>
      </c>
      <c r="P530">
        <v>0</v>
      </c>
      <c r="Q530" s="46">
        <f t="shared" si="51"/>
        <v>0</v>
      </c>
    </row>
    <row r="531" spans="1:17" x14ac:dyDescent="0.25">
      <c r="A531" t="str">
        <f t="shared" si="53"/>
        <v>FABRICACAO DE EQUIPAMENTOS PARA IRRIGACAO AGRICOLA</v>
      </c>
      <c r="B531" t="s">
        <v>1359</v>
      </c>
      <c r="C531">
        <v>0</v>
      </c>
      <c r="D531">
        <v>0</v>
      </c>
      <c r="E531">
        <v>0</v>
      </c>
      <c r="F531">
        <v>0</v>
      </c>
      <c r="G531">
        <v>0</v>
      </c>
      <c r="H531" s="46">
        <f t="shared" si="52"/>
        <v>0</v>
      </c>
      <c r="J531" t="str">
        <f t="shared" si="48"/>
        <v>FABRICACAO DE MATERIAL ELETRICO E ELETRONICO PARA VEICULOS AUTOMOTORES, EXCETO BATERIAS</v>
      </c>
      <c r="K531" t="s">
        <v>1400</v>
      </c>
      <c r="L531">
        <v>0</v>
      </c>
      <c r="M531" s="46">
        <f t="shared" si="49"/>
        <v>0</v>
      </c>
      <c r="N531" t="str">
        <f t="shared" si="50"/>
        <v>FABRICACAO DE MAQUINAS E EQUIPAMENTOS PARA A PROSPECCAO E EXTRACAO DE PETROLEO</v>
      </c>
      <c r="O531" t="s">
        <v>1403</v>
      </c>
      <c r="P531">
        <v>0</v>
      </c>
      <c r="Q531" s="46">
        <f t="shared" si="51"/>
        <v>0</v>
      </c>
    </row>
    <row r="532" spans="1:17" x14ac:dyDescent="0.25">
      <c r="A532" t="str">
        <f t="shared" si="53"/>
        <v>FABRICACAO DE MAQUINAS E EQUIPAMENTOS PARA A AGRICULTURA E PECUARIA, EXCETO PARA IRRIGACAO</v>
      </c>
      <c r="B532" t="s">
        <v>1360</v>
      </c>
      <c r="C532">
        <v>0</v>
      </c>
      <c r="D532">
        <v>0</v>
      </c>
      <c r="E532">
        <v>0</v>
      </c>
      <c r="F532">
        <v>0</v>
      </c>
      <c r="G532">
        <v>0</v>
      </c>
      <c r="H532" s="46">
        <f t="shared" si="52"/>
        <v>0</v>
      </c>
      <c r="J532" t="str">
        <f t="shared" si="48"/>
        <v>FABRICACAO DE PECAS E ACESSORIOS PARA VEICULOS AUTOMOTORES NAO ESPECIFICADOS ANTERIORMENTE</v>
      </c>
      <c r="K532" t="s">
        <v>1401</v>
      </c>
      <c r="L532">
        <v>0</v>
      </c>
      <c r="M532" s="46">
        <f t="shared" si="49"/>
        <v>0</v>
      </c>
      <c r="N532" t="str">
        <f t="shared" si="50"/>
        <v>FABRICACAO DE OUTRAS MAQUINAS E EQUIPAMENTOS DE USO NA EXTRACAO MINERAL E CONSTRUCAO</v>
      </c>
      <c r="O532" t="s">
        <v>1404</v>
      </c>
      <c r="P532">
        <v>0</v>
      </c>
      <c r="Q532" s="46">
        <f t="shared" si="51"/>
        <v>0</v>
      </c>
    </row>
    <row r="533" spans="1:17" x14ac:dyDescent="0.25">
      <c r="A533" t="str">
        <f t="shared" si="53"/>
        <v>FABRICACAO DE ARTEFATOS ESTAMPADOS DE METAL</v>
      </c>
      <c r="B533" t="s">
        <v>1361</v>
      </c>
      <c r="C533">
        <v>0</v>
      </c>
      <c r="D533">
        <v>0</v>
      </c>
      <c r="E533">
        <v>0</v>
      </c>
      <c r="F533">
        <v>0</v>
      </c>
      <c r="G533">
        <v>0</v>
      </c>
      <c r="H533" s="46">
        <f t="shared" si="52"/>
        <v>0</v>
      </c>
      <c r="J533" t="str">
        <f t="shared" si="48"/>
        <v>RECONDICIONAMENTO E RECUPERACAO DE MOTORES PARA VEICULOS AUTOMOTORES</v>
      </c>
      <c r="K533" t="s">
        <v>1402</v>
      </c>
      <c r="L533">
        <v>0</v>
      </c>
      <c r="M533" s="46">
        <f t="shared" si="49"/>
        <v>0</v>
      </c>
      <c r="N533" t="str">
        <f t="shared" si="50"/>
        <v>FABRICACAO DE TRATORES DE ESTEIRA E TRATORES DE USO NA EXTRACAO MINERAL E CONSTRUCAO</v>
      </c>
      <c r="O533" t="s">
        <v>1405</v>
      </c>
      <c r="P533">
        <v>0</v>
      </c>
      <c r="Q533" s="46">
        <f t="shared" si="51"/>
        <v>0</v>
      </c>
    </row>
    <row r="534" spans="1:17" x14ac:dyDescent="0.25">
      <c r="A534" t="str">
        <f t="shared" si="53"/>
        <v>METALURGIA DO PO</v>
      </c>
      <c r="B534" t="s">
        <v>1362</v>
      </c>
      <c r="C534">
        <v>0</v>
      </c>
      <c r="D534">
        <v>0</v>
      </c>
      <c r="E534">
        <v>0</v>
      </c>
      <c r="F534">
        <v>0</v>
      </c>
      <c r="G534">
        <v>0</v>
      </c>
      <c r="H534" s="46">
        <f t="shared" si="52"/>
        <v>0</v>
      </c>
      <c r="J534" t="str">
        <f t="shared" si="48"/>
        <v>FABRICACAO DE MAQUINAS E EQUIPAMENTOS PARA A PROSPECCAO E EXTRACAO DE PETROLEO</v>
      </c>
      <c r="K534" t="s">
        <v>1403</v>
      </c>
      <c r="L534">
        <v>0</v>
      </c>
      <c r="M534" s="46">
        <f t="shared" si="49"/>
        <v>0</v>
      </c>
      <c r="N534" t="str">
        <f t="shared" si="50"/>
        <v>FABRICACAO DE MAQUINAS E EQUIPAMENTOS DE TERRAPLENAGEM E PAVIMENTACAO</v>
      </c>
      <c r="O534" t="s">
        <v>1406</v>
      </c>
      <c r="P534">
        <v>0</v>
      </c>
      <c r="Q534" s="46">
        <f t="shared" si="51"/>
        <v>0</v>
      </c>
    </row>
    <row r="535" spans="1:17" x14ac:dyDescent="0.25">
      <c r="A535" t="str">
        <f t="shared" si="53"/>
        <v>TEMPERA, CEMENTACAO E TRATAMENTO TERMICO DO ACO, SERVICOS DE USINAGEM, GALVANOTECNICA E SOLDA</v>
      </c>
      <c r="B535" t="s">
        <v>1363</v>
      </c>
      <c r="C535">
        <v>0</v>
      </c>
      <c r="D535">
        <v>0</v>
      </c>
      <c r="E535">
        <v>0</v>
      </c>
      <c r="F535">
        <v>0</v>
      </c>
      <c r="G535">
        <v>0</v>
      </c>
      <c r="H535" s="46">
        <f t="shared" si="52"/>
        <v>0</v>
      </c>
      <c r="J535" t="str">
        <f t="shared" si="48"/>
        <v>FABRICACAO DE OUTRAS MAQUINAS E EQUIPAMENTOS DE USO NA EXTRACAO MINERAL E CONSTRUCAO</v>
      </c>
      <c r="K535" t="s">
        <v>1404</v>
      </c>
      <c r="L535">
        <v>0</v>
      </c>
      <c r="M535" s="46">
        <f t="shared" si="49"/>
        <v>0</v>
      </c>
      <c r="N535" t="str">
        <f t="shared" si="50"/>
        <v>FABRICACAO DE MAQUINAS PARA A INDUSTRIA METALURGICA - EXCETO MAQUINAS-FERRAMENTA</v>
      </c>
      <c r="O535" t="s">
        <v>1407</v>
      </c>
      <c r="P535">
        <v>0</v>
      </c>
      <c r="Q535" s="46">
        <f t="shared" si="51"/>
        <v>0</v>
      </c>
    </row>
    <row r="536" spans="1:17" x14ac:dyDescent="0.25">
      <c r="A536" t="str">
        <f t="shared" si="53"/>
        <v>FABRICACAO DE ARTIGOS DE CUTELARIA</v>
      </c>
      <c r="B536" t="s">
        <v>1364</v>
      </c>
      <c r="C536">
        <v>0</v>
      </c>
      <c r="D536">
        <v>0</v>
      </c>
      <c r="E536">
        <v>0</v>
      </c>
      <c r="F536">
        <v>0</v>
      </c>
      <c r="G536">
        <v>0</v>
      </c>
      <c r="H536" s="46">
        <f t="shared" si="52"/>
        <v>0</v>
      </c>
      <c r="J536" t="str">
        <f t="shared" si="48"/>
        <v>FABRICACAO DE TRATORES DE ESTEIRA E TRATORES DE USO NA EXTRACAO MINERAL E CONSTRUCAO</v>
      </c>
      <c r="K536" t="s">
        <v>1405</v>
      </c>
      <c r="L536">
        <v>0</v>
      </c>
      <c r="M536" s="46">
        <f t="shared" si="49"/>
        <v>0</v>
      </c>
      <c r="N536" t="str">
        <f t="shared" si="50"/>
        <v>FABRICACAO DE MAQUINAS E EQUIPAMENTOS PARA AS INDUSTRIAS ALIMENTAR, DE BEBIDA E FUMO</v>
      </c>
      <c r="O536" t="s">
        <v>1408</v>
      </c>
      <c r="P536">
        <v>0</v>
      </c>
      <c r="Q536" s="46">
        <f t="shared" si="51"/>
        <v>0</v>
      </c>
    </row>
    <row r="537" spans="1:17" x14ac:dyDescent="0.25">
      <c r="A537" t="str">
        <f t="shared" si="53"/>
        <v>FABRICACAO DE ARTIGOS DE SERRALHERIA - EXCETO ESQUADRIAS</v>
      </c>
      <c r="B537" t="s">
        <v>1365</v>
      </c>
      <c r="C537">
        <v>0</v>
      </c>
      <c r="D537">
        <v>0</v>
      </c>
      <c r="E537">
        <v>0</v>
      </c>
      <c r="F537">
        <v>0</v>
      </c>
      <c r="G537">
        <v>0</v>
      </c>
      <c r="H537" s="46">
        <f t="shared" si="52"/>
        <v>0</v>
      </c>
      <c r="J537" t="str">
        <f t="shared" si="48"/>
        <v>FABRICACAO DE MAQUINAS E EQUIPAMENTOS DE TERRAPLENAGEM E PAVIMENTACAO</v>
      </c>
      <c r="K537" t="s">
        <v>1406</v>
      </c>
      <c r="L537">
        <v>0</v>
      </c>
      <c r="M537" s="46">
        <f t="shared" si="49"/>
        <v>0</v>
      </c>
      <c r="N537" t="str">
        <f t="shared" si="50"/>
        <v>FABRICACAO DE MAQUINAS E EQUIPAMENTOS PARA A INDUSTRIA TEXTIL</v>
      </c>
      <c r="O537" t="s">
        <v>1409</v>
      </c>
      <c r="P537">
        <v>0</v>
      </c>
      <c r="Q537" s="46">
        <f t="shared" si="51"/>
        <v>0</v>
      </c>
    </row>
    <row r="538" spans="1:17" x14ac:dyDescent="0.25">
      <c r="A538" t="str">
        <f t="shared" si="53"/>
        <v>FABRICACAO DE FERRAMENTAS MANUAIS</v>
      </c>
      <c r="B538" t="s">
        <v>1366</v>
      </c>
      <c r="C538">
        <v>0</v>
      </c>
      <c r="D538">
        <v>0</v>
      </c>
      <c r="E538">
        <v>0</v>
      </c>
      <c r="F538">
        <v>0</v>
      </c>
      <c r="G538">
        <v>0</v>
      </c>
      <c r="H538" s="46">
        <f t="shared" si="52"/>
        <v>0</v>
      </c>
      <c r="J538" t="str">
        <f t="shared" si="48"/>
        <v>FABRICACAO DE MAQUINAS PARA A INDUSTRIA METALURGICA - EXCETO MAQUINAS-FERRAMENTA</v>
      </c>
      <c r="K538" t="s">
        <v>1407</v>
      </c>
      <c r="L538">
        <v>0</v>
      </c>
      <c r="M538" s="46">
        <f t="shared" si="49"/>
        <v>0</v>
      </c>
      <c r="N538" t="str">
        <f t="shared" si="50"/>
        <v>FABRICACAO DE MAQUINAS E EQUIPAMENTOS PARA AS INDUSTRIAS DO  VESTUARIO E DE COURO E CALCADOS</v>
      </c>
      <c r="O538" t="s">
        <v>1410</v>
      </c>
      <c r="P538">
        <v>0</v>
      </c>
      <c r="Q538" s="46">
        <f t="shared" si="51"/>
        <v>0</v>
      </c>
    </row>
    <row r="539" spans="1:17" x14ac:dyDescent="0.25">
      <c r="A539" t="str">
        <f t="shared" si="53"/>
        <v>FABRICACAO DE OUTRAS MAQUINAS E EQUIPAMENTOS PARA USO NA EXTRACAO MINERAL, EXCETO NA EXTRACAO DE PET</v>
      </c>
      <c r="B539" t="s">
        <v>1367</v>
      </c>
      <c r="C539">
        <v>0</v>
      </c>
      <c r="D539">
        <v>0</v>
      </c>
      <c r="E539">
        <v>0</v>
      </c>
      <c r="F539">
        <v>0</v>
      </c>
      <c r="G539">
        <v>0</v>
      </c>
      <c r="H539" s="46">
        <f t="shared" si="52"/>
        <v>0</v>
      </c>
      <c r="J539" t="str">
        <f t="shared" si="48"/>
        <v>FABRICACAO DE MAQUINAS E EQUIPAMENTOS PARA AS INDUSTRIAS ALIMENTAR, DE BEBIDA E FUMO</v>
      </c>
      <c r="K539" t="s">
        <v>1408</v>
      </c>
      <c r="L539">
        <v>0</v>
      </c>
      <c r="M539" s="46">
        <f t="shared" si="49"/>
        <v>0</v>
      </c>
      <c r="N539" t="str">
        <f t="shared" si="50"/>
        <v>FABRICACAO DE MAQUINAS E EQUIPAMENTOS PARA AS INDUSTRIAS DE CELULOSE, PAPEL E PAPELAO E ARTEFATOS</v>
      </c>
      <c r="O539" t="s">
        <v>1411</v>
      </c>
      <c r="P539">
        <v>0</v>
      </c>
      <c r="Q539" s="46">
        <f t="shared" si="51"/>
        <v>0</v>
      </c>
    </row>
    <row r="540" spans="1:17" x14ac:dyDescent="0.25">
      <c r="A540" t="str">
        <f t="shared" si="53"/>
        <v>FABRICACAO DE TRATORES, EXCETO AGRICOLAS</v>
      </c>
      <c r="B540" t="s">
        <v>1368</v>
      </c>
      <c r="C540">
        <v>0</v>
      </c>
      <c r="D540">
        <v>0</v>
      </c>
      <c r="E540">
        <v>0</v>
      </c>
      <c r="F540">
        <v>0</v>
      </c>
      <c r="G540">
        <v>0</v>
      </c>
      <c r="H540" s="46">
        <f t="shared" si="52"/>
        <v>0</v>
      </c>
      <c r="J540" t="str">
        <f t="shared" si="48"/>
        <v>FABRICACAO DE MAQUINAS E EQUIPAMENTOS PARA A INDUSTRIA TEXTIL</v>
      </c>
      <c r="K540" t="s">
        <v>1409</v>
      </c>
      <c r="L540">
        <v>0</v>
      </c>
      <c r="M540" s="46">
        <f t="shared" si="49"/>
        <v>0</v>
      </c>
      <c r="N540" t="str">
        <f t="shared" si="50"/>
        <v>FABRICACAO DE OUTRAS MAQUINAS E EQUIPAMENTOS DE USO ESPECIFICO</v>
      </c>
      <c r="O540" t="s">
        <v>1412</v>
      </c>
      <c r="P540">
        <v>0</v>
      </c>
      <c r="Q540" s="46">
        <f t="shared" si="51"/>
        <v>0</v>
      </c>
    </row>
    <row r="541" spans="1:17" x14ac:dyDescent="0.25">
      <c r="A541" t="str">
        <f t="shared" si="53"/>
        <v>FABRICACAO DE MAQUINAS E EQUIPAMENTOS PARA TERRAPLENAGEM, PAVIMENTACAO E CONSTRUCAO, EXCETO TRATORES</v>
      </c>
      <c r="B541" t="s">
        <v>1369</v>
      </c>
      <c r="C541">
        <v>0</v>
      </c>
      <c r="D541">
        <v>0</v>
      </c>
      <c r="E541">
        <v>0</v>
      </c>
      <c r="F541">
        <v>0</v>
      </c>
      <c r="G541">
        <v>0</v>
      </c>
      <c r="H541" s="46">
        <f t="shared" si="52"/>
        <v>0</v>
      </c>
      <c r="J541" t="str">
        <f t="shared" si="48"/>
        <v>FABRICACAO DE MAQUINAS E EQUIPAMENTOS PARA AS INDUSTRIAS DO  VESTUARIO E DE COURO E CALCADOS</v>
      </c>
      <c r="K541" t="s">
        <v>1410</v>
      </c>
      <c r="L541">
        <v>0</v>
      </c>
      <c r="M541" s="46">
        <f t="shared" si="49"/>
        <v>0</v>
      </c>
      <c r="N541" t="str">
        <f t="shared" si="50"/>
        <v>FABRICACAO DE ARMAS DE FOGO E MUNICOES</v>
      </c>
      <c r="O541" t="s">
        <v>1413</v>
      </c>
      <c r="P541">
        <v>0</v>
      </c>
      <c r="Q541" s="46">
        <f t="shared" si="51"/>
        <v>0</v>
      </c>
    </row>
    <row r="542" spans="1:17" x14ac:dyDescent="0.25">
      <c r="A542" t="str">
        <f t="shared" si="53"/>
        <v>FABRICACAO DE MAQUINAS PARA A INDUSTRIA METALURGICA, EXCETO MAQUINAS-FERRAMENTA</v>
      </c>
      <c r="B542" t="s">
        <v>1370</v>
      </c>
      <c r="C542">
        <v>0</v>
      </c>
      <c r="D542">
        <v>0</v>
      </c>
      <c r="E542">
        <v>0</v>
      </c>
      <c r="F542">
        <v>0</v>
      </c>
      <c r="G542">
        <v>0</v>
      </c>
      <c r="H542" s="46">
        <f t="shared" si="52"/>
        <v>0</v>
      </c>
      <c r="J542" t="str">
        <f t="shared" si="48"/>
        <v>FABRICACAO DE MAQUINAS E EQUIPAMENTOS PARA AS INDUSTRIAS DE CELULOSE, PAPEL E PAPELAO E ARTEFATOS</v>
      </c>
      <c r="K542" t="s">
        <v>1411</v>
      </c>
      <c r="L542">
        <v>0</v>
      </c>
      <c r="M542" s="46">
        <f t="shared" si="49"/>
        <v>0</v>
      </c>
      <c r="N542" t="str">
        <f t="shared" si="50"/>
        <v>FABRICACAO DE EQUIPAMENTO BELICO PESADO</v>
      </c>
      <c r="O542" t="s">
        <v>1414</v>
      </c>
      <c r="P542">
        <v>0</v>
      </c>
      <c r="Q542" s="46">
        <f t="shared" si="51"/>
        <v>0</v>
      </c>
    </row>
    <row r="543" spans="1:17" x14ac:dyDescent="0.25">
      <c r="A543" t="str">
        <f t="shared" si="53"/>
        <v>FABRICACAO DE MAQUINAS E EQUIPAMENTOS PARA AS INDUSTRIAS DE ALIMENTOS, BEBIDAS E FUMO</v>
      </c>
      <c r="B543" t="s">
        <v>1371</v>
      </c>
      <c r="C543">
        <v>0</v>
      </c>
      <c r="D543">
        <v>0</v>
      </c>
      <c r="E543">
        <v>0</v>
      </c>
      <c r="F543">
        <v>0</v>
      </c>
      <c r="G543">
        <v>0</v>
      </c>
      <c r="H543" s="46">
        <f t="shared" si="52"/>
        <v>0</v>
      </c>
      <c r="J543" t="str">
        <f t="shared" si="48"/>
        <v>FABRICACAO DE OUTRAS MAQUINAS E EQUIPAMENTOS DE USO ESPECIFICO</v>
      </c>
      <c r="K543" t="s">
        <v>1412</v>
      </c>
      <c r="L543">
        <v>0</v>
      </c>
      <c r="M543" s="46">
        <f t="shared" si="49"/>
        <v>0</v>
      </c>
      <c r="N543" t="str">
        <f t="shared" si="50"/>
        <v>FABRICACAO DE FOGOES, REFRIGERADORES E MAQUINAS DE LAVAR E SECAR PARA USO DOMESTICO</v>
      </c>
      <c r="O543" t="s">
        <v>1415</v>
      </c>
      <c r="P543">
        <v>0</v>
      </c>
      <c r="Q543" s="46">
        <f t="shared" si="51"/>
        <v>0</v>
      </c>
    </row>
    <row r="544" spans="1:17" x14ac:dyDescent="0.25">
      <c r="A544" t="str">
        <f t="shared" si="53"/>
        <v>FABRICACAO DE MAQUINAS E EQUIPAMENTOS PARA AS INDUSTRIAS DO VESTUARIO, DO COURO E DE CALCADOS</v>
      </c>
      <c r="B544" t="s">
        <v>1372</v>
      </c>
      <c r="C544">
        <v>0</v>
      </c>
      <c r="D544">
        <v>0</v>
      </c>
      <c r="E544">
        <v>0</v>
      </c>
      <c r="F544">
        <v>0</v>
      </c>
      <c r="G544">
        <v>0</v>
      </c>
      <c r="H544" s="46">
        <f t="shared" si="52"/>
        <v>0</v>
      </c>
      <c r="J544" t="str">
        <f t="shared" si="48"/>
        <v>FABRICACAO DE ARMAS DE FOGO E MUNICOES</v>
      </c>
      <c r="K544" t="s">
        <v>1413</v>
      </c>
      <c r="L544">
        <v>0</v>
      </c>
      <c r="M544" s="46">
        <f t="shared" si="49"/>
        <v>0</v>
      </c>
      <c r="N544" t="str">
        <f t="shared" si="50"/>
        <v>FABRICACAO DE OUTROS APARELHOS ELETRODOMESTICOS</v>
      </c>
      <c r="O544" t="s">
        <v>1416</v>
      </c>
      <c r="P544">
        <v>0</v>
      </c>
      <c r="Q544" s="46">
        <f t="shared" si="51"/>
        <v>0</v>
      </c>
    </row>
    <row r="545" spans="1:17" x14ac:dyDescent="0.25">
      <c r="A545" t="str">
        <f t="shared" si="53"/>
        <v>FABRICACAO DE MAQUINAS E EQUIPAMENTOS PARA A INDUSTRIA DO PLASTICO</v>
      </c>
      <c r="B545" t="s">
        <v>1373</v>
      </c>
      <c r="C545">
        <v>0</v>
      </c>
      <c r="D545">
        <v>0</v>
      </c>
      <c r="E545">
        <v>0</v>
      </c>
      <c r="F545">
        <v>0</v>
      </c>
      <c r="G545">
        <v>0</v>
      </c>
      <c r="H545" s="46">
        <f t="shared" si="52"/>
        <v>0</v>
      </c>
      <c r="J545" t="str">
        <f t="shared" si="48"/>
        <v>FABRICACAO DE EQUIPAMENTO BELICO PESADO</v>
      </c>
      <c r="K545" t="s">
        <v>1414</v>
      </c>
      <c r="L545">
        <v>0</v>
      </c>
      <c r="M545" s="46">
        <f t="shared" si="49"/>
        <v>0</v>
      </c>
      <c r="N545" t="str">
        <f t="shared" si="50"/>
        <v>MANUTENCAO E REPARACAO DE MOTORES, BOMBAS, COMPRESSORES E EQUIPAMENTOS DE TRANSMISSAO</v>
      </c>
      <c r="O545" t="s">
        <v>1417</v>
      </c>
      <c r="P545">
        <v>0</v>
      </c>
      <c r="Q545" s="46">
        <f t="shared" si="51"/>
        <v>0</v>
      </c>
    </row>
    <row r="546" spans="1:17" x14ac:dyDescent="0.25">
      <c r="A546" t="str">
        <f t="shared" si="53"/>
        <v>FABRICACAO DE MAQUINAS E EQUIPAMENTOS PARA USO INDUSTRIAL ESPECIFICO NAO ESPECIFICADOS ANTERIORMENTE</v>
      </c>
      <c r="B546" t="s">
        <v>1374</v>
      </c>
      <c r="C546">
        <v>0</v>
      </c>
      <c r="D546">
        <v>0</v>
      </c>
      <c r="E546">
        <v>0</v>
      </c>
      <c r="F546">
        <v>0</v>
      </c>
      <c r="G546">
        <v>0</v>
      </c>
      <c r="H546" s="46">
        <f t="shared" si="52"/>
        <v>0</v>
      </c>
      <c r="J546" t="str">
        <f t="shared" si="48"/>
        <v>FABRICACAO DE FOGOES, REFRIGERADORES E MAQUINAS DE LAVAR E SECAR PARA USO DOMESTICO</v>
      </c>
      <c r="K546" t="s">
        <v>1415</v>
      </c>
      <c r="L546">
        <v>0</v>
      </c>
      <c r="M546" s="46">
        <f t="shared" si="49"/>
        <v>0</v>
      </c>
      <c r="N546" t="str">
        <f t="shared" si="50"/>
        <v>MANUTENCAO E REPARACAO DE MAQUINAS E EQUIPAMENTOS DE USO GERAL</v>
      </c>
      <c r="O546" t="s">
        <v>1418</v>
      </c>
      <c r="P546">
        <v>0</v>
      </c>
      <c r="Q546" s="46">
        <f t="shared" si="51"/>
        <v>0</v>
      </c>
    </row>
    <row r="547" spans="1:17" x14ac:dyDescent="0.25">
      <c r="A547" t="str">
        <f t="shared" si="53"/>
        <v>MANUTENCAO E REPARACAO DE TANQUES, RESERVATORIOS METALICOS E CALDEIRAS PARA AQUECIMENTO CENTRAL</v>
      </c>
      <c r="B547" t="s">
        <v>1375</v>
      </c>
      <c r="C547">
        <v>0</v>
      </c>
      <c r="D547">
        <v>0</v>
      </c>
      <c r="E547">
        <v>0</v>
      </c>
      <c r="F547">
        <v>0</v>
      </c>
      <c r="G547">
        <v>0</v>
      </c>
      <c r="H547" s="46">
        <f t="shared" si="52"/>
        <v>0</v>
      </c>
      <c r="J547" t="str">
        <f t="shared" si="48"/>
        <v>FABRICACAO DE OUTROS APARELHOS ELETRODOMESTICOS</v>
      </c>
      <c r="K547" t="s">
        <v>1416</v>
      </c>
      <c r="L547">
        <v>0</v>
      </c>
      <c r="M547" s="46">
        <f t="shared" si="49"/>
        <v>0</v>
      </c>
      <c r="N547" t="str">
        <f t="shared" si="50"/>
        <v>MANUTENCAO E REPARACAO DE TRATORES E DE MAQUINAS E EQUIPAMENTOS PARA AGRICULUTRA, AVICULTURA E OBTEN</v>
      </c>
      <c r="O547" t="s">
        <v>1419</v>
      </c>
      <c r="P547">
        <v>0</v>
      </c>
      <c r="Q547" s="46">
        <f t="shared" si="51"/>
        <v>0</v>
      </c>
    </row>
    <row r="548" spans="1:17" x14ac:dyDescent="0.25">
      <c r="A548" t="str">
        <f t="shared" si="53"/>
        <v>MANUTENCAO E REPARACAO DE CALDEIRAS GERADORAS DE VAPOR - EXCETO PARA AQUECIMENTO CENTRAL E PARA VEIC</v>
      </c>
      <c r="B548" t="s">
        <v>1376</v>
      </c>
      <c r="C548">
        <v>0</v>
      </c>
      <c r="D548">
        <v>0</v>
      </c>
      <c r="E548">
        <v>0</v>
      </c>
      <c r="F548">
        <v>0</v>
      </c>
      <c r="G548">
        <v>0</v>
      </c>
      <c r="H548" s="46">
        <f t="shared" si="52"/>
        <v>0</v>
      </c>
      <c r="J548" t="str">
        <f t="shared" si="48"/>
        <v>MANUTENCAO E REPARACAO DE MOTORES, BOMBAS, COMPRESSORES E EQUIPAMENTOS DE TRANSMISSAO</v>
      </c>
      <c r="K548" t="s">
        <v>1417</v>
      </c>
      <c r="L548">
        <v>0</v>
      </c>
      <c r="M548" s="46">
        <f t="shared" si="49"/>
        <v>0</v>
      </c>
      <c r="N548" t="str">
        <f t="shared" si="50"/>
        <v>MANUTENCAO E REPARACAO DE MAQUINAS-FERRAMENTA</v>
      </c>
      <c r="O548" t="s">
        <v>1420</v>
      </c>
      <c r="P548">
        <v>0</v>
      </c>
      <c r="Q548" s="46">
        <f t="shared" si="51"/>
        <v>0</v>
      </c>
    </row>
    <row r="549" spans="1:17" x14ac:dyDescent="0.25">
      <c r="A549" t="str">
        <f t="shared" si="53"/>
        <v>FABRICACAO DE EMBALAGENS METALICAS</v>
      </c>
      <c r="B549" t="s">
        <v>1377</v>
      </c>
      <c r="C549">
        <v>0</v>
      </c>
      <c r="D549">
        <v>0</v>
      </c>
      <c r="E549">
        <v>0</v>
      </c>
      <c r="F549">
        <v>0</v>
      </c>
      <c r="G549">
        <v>0</v>
      </c>
      <c r="H549" s="46">
        <f t="shared" si="52"/>
        <v>0</v>
      </c>
      <c r="J549" t="str">
        <f t="shared" si="48"/>
        <v>MANUTENCAO E REPARACAO DE MAQUINAS E EQUIPAMENTOS DE USO GERAL</v>
      </c>
      <c r="K549" t="s">
        <v>1418</v>
      </c>
      <c r="L549">
        <v>0</v>
      </c>
      <c r="M549" s="46">
        <f t="shared" si="49"/>
        <v>0</v>
      </c>
      <c r="N549" t="str">
        <f t="shared" si="50"/>
        <v>MANUTENCAO E REPARACAO DE MAQUINAS E EQUIPAMENTOS DE USO NA EXTRACAO MINERAL E CONSTRUCAO</v>
      </c>
      <c r="O549" t="s">
        <v>1421</v>
      </c>
      <c r="P549">
        <v>0</v>
      </c>
      <c r="Q549" s="46">
        <f t="shared" si="51"/>
        <v>0</v>
      </c>
    </row>
    <row r="550" spans="1:17" x14ac:dyDescent="0.25">
      <c r="A550" t="str">
        <f t="shared" si="53"/>
        <v>FABRICACAO DE ARTEFATOS DE TREFILADOS</v>
      </c>
      <c r="B550" t="s">
        <v>1378</v>
      </c>
      <c r="C550">
        <v>0</v>
      </c>
      <c r="D550">
        <v>0</v>
      </c>
      <c r="E550">
        <v>0</v>
      </c>
      <c r="F550">
        <v>0</v>
      </c>
      <c r="G550">
        <v>0</v>
      </c>
      <c r="H550" s="46">
        <f t="shared" si="52"/>
        <v>0</v>
      </c>
      <c r="J550" t="str">
        <f t="shared" si="48"/>
        <v>MANUTENCAO E REPARACAO DE TRATORES E DE MAQUINAS E EQUIPAMENTOS PARA AGRICULUTRA, AVICULTURA E OBTEN</v>
      </c>
      <c r="K550" t="s">
        <v>1419</v>
      </c>
      <c r="L550">
        <v>0</v>
      </c>
      <c r="M550" s="46">
        <f t="shared" si="49"/>
        <v>0</v>
      </c>
      <c r="N550" t="str">
        <f t="shared" si="50"/>
        <v>MANUTENCAO E REPARACAO DE MAQUINAS E EQUIPAMENTOS DE USO ESPECIFICO</v>
      </c>
      <c r="O550" t="s">
        <v>1422</v>
      </c>
      <c r="P550">
        <v>0</v>
      </c>
      <c r="Q550" s="46">
        <f t="shared" si="51"/>
        <v>0</v>
      </c>
    </row>
    <row r="551" spans="1:17" x14ac:dyDescent="0.25">
      <c r="A551" t="str">
        <f t="shared" si="53"/>
        <v>FABRICACAO DE ARTIGOS DE FUNILARIA E DE ARTIGOS DE METAL PARA USOS DOMESTICO E PESSOAL</v>
      </c>
      <c r="B551" t="s">
        <v>1379</v>
      </c>
      <c r="C551">
        <v>0</v>
      </c>
      <c r="D551">
        <v>0</v>
      </c>
      <c r="E551">
        <v>0</v>
      </c>
      <c r="F551">
        <v>0</v>
      </c>
      <c r="G551">
        <v>0</v>
      </c>
      <c r="H551" s="46">
        <f t="shared" si="52"/>
        <v>0</v>
      </c>
      <c r="J551" t="str">
        <f t="shared" si="48"/>
        <v>MANUTENCAO E REPARACAO DE MAQUINAS-FERRAMENTA</v>
      </c>
      <c r="K551" t="s">
        <v>1420</v>
      </c>
      <c r="L551">
        <v>0</v>
      </c>
      <c r="M551" s="46">
        <f t="shared" si="49"/>
        <v>0</v>
      </c>
      <c r="N551" t="str">
        <f t="shared" si="50"/>
        <v>FABRICACAO DE MAQUINAS DE ESCREVER E CALCULAR, COPIADORAS E OUTROS EQUIPAMENTOS NAO-ELETRONICOS PARA</v>
      </c>
      <c r="O551" t="s">
        <v>1423</v>
      </c>
      <c r="P551">
        <v>0</v>
      </c>
      <c r="Q551" s="46">
        <f t="shared" si="51"/>
        <v>0</v>
      </c>
    </row>
    <row r="552" spans="1:17" x14ac:dyDescent="0.25">
      <c r="A552" t="str">
        <f t="shared" si="53"/>
        <v>FABRICACAO DE OUTROS PRODUTOS ELABORADOS DE METAL</v>
      </c>
      <c r="B552" t="s">
        <v>1380</v>
      </c>
      <c r="C552">
        <v>0</v>
      </c>
      <c r="D552">
        <v>0</v>
      </c>
      <c r="E552">
        <v>0</v>
      </c>
      <c r="F552">
        <v>0</v>
      </c>
      <c r="G552">
        <v>0</v>
      </c>
      <c r="H552" s="46">
        <f t="shared" si="52"/>
        <v>0</v>
      </c>
      <c r="J552" t="str">
        <f t="shared" si="48"/>
        <v>MANUTENCAO E REPARACAO DE MAQUINAS E EQUIPAMENTOS DE USO NA EXTRACAO MINERAL E CONSTRUCAO</v>
      </c>
      <c r="K552" t="s">
        <v>1421</v>
      </c>
      <c r="L552">
        <v>0</v>
      </c>
      <c r="M552" s="46">
        <f t="shared" si="49"/>
        <v>0</v>
      </c>
      <c r="N552" t="str">
        <f t="shared" si="50"/>
        <v>CONSTRUCAO DE EMBARCACOES E ESTRUTURAS FLUTUANTES</v>
      </c>
      <c r="O552" t="s">
        <v>1424</v>
      </c>
      <c r="P552">
        <v>0</v>
      </c>
      <c r="Q552" s="46">
        <f t="shared" si="51"/>
        <v>0</v>
      </c>
    </row>
    <row r="553" spans="1:17" x14ac:dyDescent="0.25">
      <c r="A553" t="str">
        <f t="shared" si="53"/>
        <v>FABRICACAO DE MOTORES ESTACIONARIOS DE COMBUSTAO INTERNA, TURBINAS E OUTRAS MAQUINAS MOTRIZES NAO-EL</v>
      </c>
      <c r="B553" t="s">
        <v>1381</v>
      </c>
      <c r="C553">
        <v>0</v>
      </c>
      <c r="D553">
        <v>0</v>
      </c>
      <c r="E553">
        <v>0</v>
      </c>
      <c r="F553">
        <v>0</v>
      </c>
      <c r="G553">
        <v>0</v>
      </c>
      <c r="H553" s="46">
        <f t="shared" si="52"/>
        <v>0</v>
      </c>
      <c r="J553" t="str">
        <f t="shared" si="48"/>
        <v>MANUTENCAO E REPARACAO DE MAQUINAS E EQUIPAMENTOS DE USO ESPECIFICO</v>
      </c>
      <c r="K553" t="s">
        <v>1422</v>
      </c>
      <c r="L553">
        <v>0</v>
      </c>
      <c r="M553" s="46">
        <f t="shared" si="49"/>
        <v>0</v>
      </c>
      <c r="N553" t="str">
        <f t="shared" si="50"/>
        <v>FABRICACAO DE MAQUINAS DE ESCREVER E CALCULAR, COPIADORAS E OUTROS EQUIPAMENTOS ELETRONICOS DESTINAD</v>
      </c>
      <c r="O553" t="s">
        <v>1425</v>
      </c>
      <c r="P553">
        <v>0</v>
      </c>
      <c r="Q553" s="46">
        <f t="shared" si="51"/>
        <v>0</v>
      </c>
    </row>
    <row r="554" spans="1:17" x14ac:dyDescent="0.25">
      <c r="A554" t="str">
        <f t="shared" si="53"/>
        <v>FABRICACAO DE BOMBAS E CARNEIROS HIDRAULICOS</v>
      </c>
      <c r="B554" t="s">
        <v>1382</v>
      </c>
      <c r="C554">
        <v>0</v>
      </c>
      <c r="D554">
        <v>0</v>
      </c>
      <c r="E554">
        <v>0</v>
      </c>
      <c r="F554">
        <v>0</v>
      </c>
      <c r="G554">
        <v>0</v>
      </c>
      <c r="H554" s="46">
        <f t="shared" si="52"/>
        <v>0</v>
      </c>
      <c r="J554" t="str">
        <f t="shared" ref="J554:J617" si="54">MID(K554,12,100)</f>
        <v>FABRICACAO DE MAQUINAS DE ESCREVER E CALCULAR, COPIADORAS E OUTROS EQUIPAMENTOS NAO-ELETRONICOS PARA</v>
      </c>
      <c r="K554" t="s">
        <v>1423</v>
      </c>
      <c r="L554">
        <v>0</v>
      </c>
      <c r="M554" s="46">
        <f t="shared" ref="M554:M617" si="55">L554*100/L$1126</f>
        <v>0</v>
      </c>
      <c r="N554" t="str">
        <f t="shared" ref="N554:N617" si="56">MID(O554,12,100)</f>
        <v>CONSTRUCAO DE EMBARCACOES PARA ESPORTE E LAZER</v>
      </c>
      <c r="O554" t="s">
        <v>1426</v>
      </c>
      <c r="P554">
        <v>0</v>
      </c>
      <c r="Q554" s="46">
        <f t="shared" ref="Q554:Q617" si="57">P554*100/P$1126</f>
        <v>0</v>
      </c>
    </row>
    <row r="555" spans="1:17" x14ac:dyDescent="0.25">
      <c r="A555" t="str">
        <f t="shared" si="53"/>
        <v>FABRICACAO DE VALVULAS, TORNEIRAS E REGISTROS</v>
      </c>
      <c r="B555" t="s">
        <v>1383</v>
      </c>
      <c r="C555">
        <v>0</v>
      </c>
      <c r="D555">
        <v>0</v>
      </c>
      <c r="E555">
        <v>0</v>
      </c>
      <c r="F555">
        <v>0</v>
      </c>
      <c r="G555">
        <v>0</v>
      </c>
      <c r="H555" s="46">
        <f t="shared" ref="H555:H618" si="58">G555*100/G$1126</f>
        <v>0</v>
      </c>
      <c r="J555" t="str">
        <f t="shared" si="54"/>
        <v>CONSTRUCAO DE EMBARCACOES E ESTRUTURAS FLUTUANTES</v>
      </c>
      <c r="K555" t="s">
        <v>1424</v>
      </c>
      <c r="L555">
        <v>0</v>
      </c>
      <c r="M555" s="46">
        <f t="shared" si="55"/>
        <v>0</v>
      </c>
      <c r="N555" t="str">
        <f t="shared" si="56"/>
        <v>FABRICACAO DE COMPUTADORES</v>
      </c>
      <c r="O555" t="s">
        <v>1427</v>
      </c>
      <c r="P555">
        <v>0</v>
      </c>
      <c r="Q555" s="46">
        <f t="shared" si="57"/>
        <v>0</v>
      </c>
    </row>
    <row r="556" spans="1:17" x14ac:dyDescent="0.25">
      <c r="A556" t="str">
        <f t="shared" ref="A556:A619" si="59">MID(B556,12,100)</f>
        <v>FABRICACAO DE COMPRESSORES</v>
      </c>
      <c r="B556" t="s">
        <v>1384</v>
      </c>
      <c r="C556">
        <v>0</v>
      </c>
      <c r="D556">
        <v>0</v>
      </c>
      <c r="E556">
        <v>0</v>
      </c>
      <c r="F556">
        <v>0</v>
      </c>
      <c r="G556">
        <v>0</v>
      </c>
      <c r="H556" s="46">
        <f t="shared" si="58"/>
        <v>0</v>
      </c>
      <c r="J556" t="str">
        <f t="shared" si="54"/>
        <v>FABRICACAO DE MAQUINAS DE ESCREVER E CALCULAR, COPIADORAS E OUTROS EQUIPAMENTOS ELETRONICOS DESTINAD</v>
      </c>
      <c r="K556" t="s">
        <v>1425</v>
      </c>
      <c r="L556">
        <v>0</v>
      </c>
      <c r="M556" s="46">
        <f t="shared" si="55"/>
        <v>0</v>
      </c>
      <c r="N556" t="str">
        <f t="shared" si="56"/>
        <v>FABRICACAO DE EQUIPAMENTOS PERIFERICOS PARA MAQUINAS ELETRONICAS PARA TRATAMENTO DE INFORMACOES</v>
      </c>
      <c r="O556" t="s">
        <v>1428</v>
      </c>
      <c r="P556">
        <v>0</v>
      </c>
      <c r="Q556" s="46">
        <f t="shared" si="57"/>
        <v>0</v>
      </c>
    </row>
    <row r="557" spans="1:17" x14ac:dyDescent="0.25">
      <c r="A557" t="str">
        <f t="shared" si="59"/>
        <v>FABRICACAO DE EQUIPAMENTOS DE TRANSMISSAO PARA FINS INDUSTRIAIS - INCLUSIVE ROLAMENTOS</v>
      </c>
      <c r="B557" t="s">
        <v>1385</v>
      </c>
      <c r="C557">
        <v>0</v>
      </c>
      <c r="D557">
        <v>0</v>
      </c>
      <c r="E557">
        <v>0</v>
      </c>
      <c r="F557">
        <v>0</v>
      </c>
      <c r="G557">
        <v>0</v>
      </c>
      <c r="H557" s="46">
        <f t="shared" si="58"/>
        <v>0</v>
      </c>
      <c r="J557" t="str">
        <f t="shared" si="54"/>
        <v>CONSTRUCAO DE EMBARCACOES PARA ESPORTE E LAZER</v>
      </c>
      <c r="K557" t="s">
        <v>1426</v>
      </c>
      <c r="L557">
        <v>0</v>
      </c>
      <c r="M557" s="46">
        <f t="shared" si="55"/>
        <v>0</v>
      </c>
      <c r="N557" t="str">
        <f t="shared" si="56"/>
        <v>FABRICACAO DE LOCOMOTIVAS, VAGOES E OUTROS MATERIAIS RODANTES</v>
      </c>
      <c r="O557" t="s">
        <v>1429</v>
      </c>
      <c r="P557">
        <v>0</v>
      </c>
      <c r="Q557" s="46">
        <f t="shared" si="57"/>
        <v>0</v>
      </c>
    </row>
    <row r="558" spans="1:17" x14ac:dyDescent="0.25">
      <c r="A558" t="str">
        <f t="shared" si="59"/>
        <v>FABRICACAO DE FORNOS INDUSTRIAIS, APARELHOS E EQUIPAMENTOS NAO-ELETRICOS PARA INSTALACOES TERMICAS</v>
      </c>
      <c r="B558" t="s">
        <v>1386</v>
      </c>
      <c r="C558">
        <v>0</v>
      </c>
      <c r="D558">
        <v>0</v>
      </c>
      <c r="E558">
        <v>0</v>
      </c>
      <c r="F558">
        <v>0</v>
      </c>
      <c r="G558">
        <v>0</v>
      </c>
      <c r="H558" s="46">
        <f t="shared" si="58"/>
        <v>0</v>
      </c>
      <c r="J558" t="str">
        <f t="shared" si="54"/>
        <v>FABRICACAO DE COMPUTADORES</v>
      </c>
      <c r="K558" t="s">
        <v>1427</v>
      </c>
      <c r="L558">
        <v>0</v>
      </c>
      <c r="M558" s="46">
        <f t="shared" si="55"/>
        <v>0</v>
      </c>
      <c r="N558" t="str">
        <f t="shared" si="56"/>
        <v>FABRICACAO DE AERONAVES</v>
      </c>
      <c r="O558" t="s">
        <v>1430</v>
      </c>
      <c r="P558">
        <v>0</v>
      </c>
      <c r="Q558" s="46">
        <f t="shared" si="57"/>
        <v>0</v>
      </c>
    </row>
    <row r="559" spans="1:17" x14ac:dyDescent="0.25">
      <c r="A559" t="str">
        <f t="shared" si="59"/>
        <v>FABRICACAO DE ESTUFAS E FORNOS ELETRICOS PARA FINS INDUSTRIAIS</v>
      </c>
      <c r="B559" t="s">
        <v>1387</v>
      </c>
      <c r="C559">
        <v>0</v>
      </c>
      <c r="D559">
        <v>0</v>
      </c>
      <c r="E559">
        <v>0</v>
      </c>
      <c r="F559">
        <v>0</v>
      </c>
      <c r="G559">
        <v>0</v>
      </c>
      <c r="H559" s="46">
        <f t="shared" si="58"/>
        <v>0</v>
      </c>
      <c r="J559" t="str">
        <f t="shared" si="54"/>
        <v>FABRICACAO DE EQUIPAMENTOS PERIFERICOS PARA MAQUINAS ELETRONICAS PARA TRATAMENTO DE INFORMACOES</v>
      </c>
      <c r="K559" t="s">
        <v>1428</v>
      </c>
      <c r="L559">
        <v>0</v>
      </c>
      <c r="M559" s="46">
        <f t="shared" si="55"/>
        <v>0</v>
      </c>
      <c r="N559" t="str">
        <f t="shared" si="56"/>
        <v>FABRICACAO DE TURBINAS, MOTORES E OUTROS COMPONENTES E PECAS PARA AERONAVES</v>
      </c>
      <c r="O559" t="s">
        <v>1431</v>
      </c>
      <c r="P559">
        <v>0</v>
      </c>
      <c r="Q559" s="46">
        <f t="shared" si="57"/>
        <v>0</v>
      </c>
    </row>
    <row r="560" spans="1:17" x14ac:dyDescent="0.25">
      <c r="A560" t="str">
        <f t="shared" si="59"/>
        <v>FABRICACAO DE MAQUINAS, EQUIPAMENTOS E APARELHOS PARA TRANSPORTE E ELEVACAO DE CARGAS E PESSOAS</v>
      </c>
      <c r="B560" t="s">
        <v>1388</v>
      </c>
      <c r="C560">
        <v>0</v>
      </c>
      <c r="D560">
        <v>0</v>
      </c>
      <c r="E560">
        <v>0</v>
      </c>
      <c r="F560">
        <v>0</v>
      </c>
      <c r="G560">
        <v>0</v>
      </c>
      <c r="H560" s="46">
        <f t="shared" si="58"/>
        <v>0</v>
      </c>
      <c r="J560" t="str">
        <f t="shared" si="54"/>
        <v>FABRICACAO DE LOCOMOTIVAS, VAGOES E OUTROS MATERIAIS RODANTES</v>
      </c>
      <c r="K560" t="s">
        <v>1429</v>
      </c>
      <c r="L560">
        <v>0</v>
      </c>
      <c r="M560" s="46">
        <f t="shared" si="55"/>
        <v>0</v>
      </c>
      <c r="N560" t="str">
        <f t="shared" si="56"/>
        <v>FABRICACAO DE VEICULOS MILITARES DE COMBATE</v>
      </c>
      <c r="O560" t="s">
        <v>1432</v>
      </c>
      <c r="P560">
        <v>0</v>
      </c>
      <c r="Q560" s="46">
        <f t="shared" si="57"/>
        <v>0</v>
      </c>
    </row>
    <row r="561" spans="1:17" x14ac:dyDescent="0.25">
      <c r="A561" t="str">
        <f t="shared" si="59"/>
        <v>FABRICACAO DE MAQUINAS E APARELHOS DE REFRIGERACAO E VENTILACAO DE USOS INDUSTRIAL E COMERCIAL</v>
      </c>
      <c r="B561" t="s">
        <v>1389</v>
      </c>
      <c r="C561">
        <v>0</v>
      </c>
      <c r="D561">
        <v>0</v>
      </c>
      <c r="E561">
        <v>0</v>
      </c>
      <c r="F561">
        <v>0</v>
      </c>
      <c r="G561">
        <v>0</v>
      </c>
      <c r="H561" s="46">
        <f t="shared" si="58"/>
        <v>0</v>
      </c>
      <c r="J561" t="str">
        <f t="shared" si="54"/>
        <v>FABRICACAO DE AERONAVES</v>
      </c>
      <c r="K561" t="s">
        <v>1430</v>
      </c>
      <c r="L561">
        <v>0</v>
      </c>
      <c r="M561" s="46">
        <f t="shared" si="55"/>
        <v>0</v>
      </c>
      <c r="N561" t="str">
        <f t="shared" si="56"/>
        <v>FABRICACAO DE EQUIPAMENTOS DE TRANSPORTE NAO ESPECIFICADOS ANTERIORMENTE</v>
      </c>
      <c r="O561" t="s">
        <v>1433</v>
      </c>
      <c r="P561">
        <v>0</v>
      </c>
      <c r="Q561" s="46">
        <f t="shared" si="57"/>
        <v>0</v>
      </c>
    </row>
    <row r="562" spans="1:17" x14ac:dyDescent="0.25">
      <c r="A562" t="str">
        <f t="shared" si="59"/>
        <v>FABRICACAO DE APARELHOS DE AR-CONDICIONADO</v>
      </c>
      <c r="B562" t="s">
        <v>1390</v>
      </c>
      <c r="C562">
        <v>0</v>
      </c>
      <c r="D562">
        <v>0</v>
      </c>
      <c r="E562">
        <v>0</v>
      </c>
      <c r="F562">
        <v>0</v>
      </c>
      <c r="G562">
        <v>0</v>
      </c>
      <c r="H562" s="46">
        <f t="shared" si="58"/>
        <v>0</v>
      </c>
      <c r="J562" t="str">
        <f t="shared" si="54"/>
        <v>FABRICACAO DE TURBINAS, MOTORES E OUTROS COMPONENTES E PECAS PARA AERONAVES</v>
      </c>
      <c r="K562" t="s">
        <v>1431</v>
      </c>
      <c r="L562">
        <v>0</v>
      </c>
      <c r="M562" s="46">
        <f t="shared" si="55"/>
        <v>0</v>
      </c>
      <c r="N562" t="str">
        <f t="shared" si="56"/>
        <v>FABRICACAO DE MOVEIS DE OUTROS MATERIAIS, EXCETO MADEIRA E METAL</v>
      </c>
      <c r="O562" t="s">
        <v>1434</v>
      </c>
      <c r="P562">
        <v>0</v>
      </c>
      <c r="Q562" s="46">
        <f t="shared" si="57"/>
        <v>0</v>
      </c>
    </row>
    <row r="563" spans="1:17" x14ac:dyDescent="0.25">
      <c r="A563" t="str">
        <f t="shared" si="59"/>
        <v>FABRICACAO DE OUTRAS MAQUINAS E EQUIPAMENTOS DE USO GERAL</v>
      </c>
      <c r="B563" t="s">
        <v>1391</v>
      </c>
      <c r="C563">
        <v>0</v>
      </c>
      <c r="D563">
        <v>0</v>
      </c>
      <c r="E563">
        <v>0</v>
      </c>
      <c r="F563">
        <v>0</v>
      </c>
      <c r="G563">
        <v>0</v>
      </c>
      <c r="H563" s="46">
        <f t="shared" si="58"/>
        <v>0</v>
      </c>
      <c r="J563" t="str">
        <f t="shared" si="54"/>
        <v>FABRICACAO DE VEICULOS MILITARES DE COMBATE</v>
      </c>
      <c r="K563" t="s">
        <v>1432</v>
      </c>
      <c r="L563">
        <v>0</v>
      </c>
      <c r="M563" s="46">
        <f t="shared" si="55"/>
        <v>0</v>
      </c>
      <c r="N563" t="str">
        <f t="shared" si="56"/>
        <v>FABRICACAO DE GERADORES DE CORRENTE CONTINUA OU ALTERNADA</v>
      </c>
      <c r="O563" t="s">
        <v>1435</v>
      </c>
      <c r="P563">
        <v>0</v>
      </c>
      <c r="Q563" s="46">
        <f t="shared" si="57"/>
        <v>0</v>
      </c>
    </row>
    <row r="564" spans="1:17" x14ac:dyDescent="0.25">
      <c r="A564" t="str">
        <f t="shared" si="59"/>
        <v>FABRICACAO DE CABINES, CARROCERIAS E REBOQUES PARA VEICULOS AUTOMOTORES</v>
      </c>
      <c r="B564" t="s">
        <v>1392</v>
      </c>
      <c r="C564">
        <v>0</v>
      </c>
      <c r="D564">
        <v>0</v>
      </c>
      <c r="E564">
        <v>0</v>
      </c>
      <c r="F564">
        <v>0</v>
      </c>
      <c r="G564">
        <v>0</v>
      </c>
      <c r="H564" s="46">
        <f t="shared" si="58"/>
        <v>0</v>
      </c>
      <c r="J564" t="str">
        <f t="shared" si="54"/>
        <v>FABRICACAO DE EQUIPAMENTOS DE TRANSPORTE NAO ESPECIFICADOS ANTERIORMENTE</v>
      </c>
      <c r="K564" t="s">
        <v>1433</v>
      </c>
      <c r="L564">
        <v>0</v>
      </c>
      <c r="M564" s="46">
        <f t="shared" si="55"/>
        <v>0</v>
      </c>
      <c r="N564" t="str">
        <f t="shared" si="56"/>
        <v>FABRICACAO DE TRANSFORMADORES, INDUTORES, CONVERSORES, SINCRONIZADORES E SEMELHANTES</v>
      </c>
      <c r="O564" t="s">
        <v>1436</v>
      </c>
      <c r="P564">
        <v>0</v>
      </c>
      <c r="Q564" s="46">
        <f t="shared" si="57"/>
        <v>0</v>
      </c>
    </row>
    <row r="565" spans="1:17" x14ac:dyDescent="0.25">
      <c r="A565" t="str">
        <f t="shared" si="59"/>
        <v>FABRICACAO DE MAQUINAS E EQUIPAMENTOS PARA AGRICULTURA, AVICULTURA E OBTENCAO DE PRODUTOS ANIMAIS</v>
      </c>
      <c r="B565" t="s">
        <v>1393</v>
      </c>
      <c r="C565">
        <v>0</v>
      </c>
      <c r="D565">
        <v>0</v>
      </c>
      <c r="E565">
        <v>0</v>
      </c>
      <c r="F565">
        <v>0</v>
      </c>
      <c r="G565">
        <v>0</v>
      </c>
      <c r="H565" s="46">
        <f t="shared" si="58"/>
        <v>0</v>
      </c>
      <c r="J565" t="str">
        <f t="shared" si="54"/>
        <v>FABRICACAO DE MOVEIS DE OUTROS MATERIAIS, EXCETO MADEIRA E METAL</v>
      </c>
      <c r="K565" t="s">
        <v>1434</v>
      </c>
      <c r="L565">
        <v>0</v>
      </c>
      <c r="M565" s="46">
        <f t="shared" si="55"/>
        <v>0</v>
      </c>
      <c r="N565" t="str">
        <f t="shared" si="56"/>
        <v>FABRICACAO DE MOTORES ELETRICOS</v>
      </c>
      <c r="O565" t="s">
        <v>1437</v>
      </c>
      <c r="P565">
        <v>0</v>
      </c>
      <c r="Q565" s="46">
        <f t="shared" si="57"/>
        <v>0</v>
      </c>
    </row>
    <row r="566" spans="1:17" x14ac:dyDescent="0.25">
      <c r="A566" t="str">
        <f t="shared" si="59"/>
        <v>FABRICACAO DE TRATORES AGRICOLAS</v>
      </c>
      <c r="B566" t="s">
        <v>1394</v>
      </c>
      <c r="C566">
        <v>0</v>
      </c>
      <c r="D566">
        <v>0</v>
      </c>
      <c r="E566">
        <v>0</v>
      </c>
      <c r="F566">
        <v>0</v>
      </c>
      <c r="G566">
        <v>0</v>
      </c>
      <c r="H566" s="46">
        <f t="shared" si="58"/>
        <v>0</v>
      </c>
      <c r="J566" t="str">
        <f t="shared" si="54"/>
        <v>FABRICACAO DE GERADORES DE CORRENTE CONTINUA OU ALTERNADA</v>
      </c>
      <c r="K566" t="s">
        <v>1435</v>
      </c>
      <c r="L566">
        <v>0</v>
      </c>
      <c r="M566" s="46">
        <f t="shared" si="55"/>
        <v>0</v>
      </c>
      <c r="N566" t="str">
        <f t="shared" si="56"/>
        <v>FABRICACAO DE SUBESTACOES, QUADROS DE COMANDO, REGULADORES DE VOLTAGEM E OUTROS APARELHOS E EQUIPAME</v>
      </c>
      <c r="O566" t="s">
        <v>1438</v>
      </c>
      <c r="P566">
        <v>0</v>
      </c>
      <c r="Q566" s="46">
        <f t="shared" si="57"/>
        <v>0</v>
      </c>
    </row>
    <row r="567" spans="1:17" x14ac:dyDescent="0.25">
      <c r="A567" t="str">
        <f t="shared" si="59"/>
        <v>FABRICACAO DE MAQUINAS-FERRAMENTA</v>
      </c>
      <c r="B567" t="s">
        <v>1395</v>
      </c>
      <c r="C567">
        <v>0</v>
      </c>
      <c r="D567">
        <v>0</v>
      </c>
      <c r="E567">
        <v>0</v>
      </c>
      <c r="F567">
        <v>0</v>
      </c>
      <c r="G567">
        <v>0</v>
      </c>
      <c r="H567" s="46">
        <f t="shared" si="58"/>
        <v>0</v>
      </c>
      <c r="J567" t="str">
        <f t="shared" si="54"/>
        <v>FABRICACAO DE TRANSFORMADORES, INDUTORES, CONVERSORES, SINCRONIZADORES E SEMELHANTES</v>
      </c>
      <c r="K567" t="s">
        <v>1436</v>
      </c>
      <c r="L567">
        <v>0</v>
      </c>
      <c r="M567" s="46">
        <f t="shared" si="55"/>
        <v>0</v>
      </c>
      <c r="N567" t="str">
        <f t="shared" si="56"/>
        <v>FABRICACAO DE MATERIAL ELETRICO PARA INSTALACOES EM CIRCUITO DE CONSUMO</v>
      </c>
      <c r="O567" t="s">
        <v>1439</v>
      </c>
      <c r="P567">
        <v>0</v>
      </c>
      <c r="Q567" s="46">
        <f t="shared" si="57"/>
        <v>0</v>
      </c>
    </row>
    <row r="568" spans="1:17" x14ac:dyDescent="0.25">
      <c r="A568" t="str">
        <f t="shared" si="59"/>
        <v>FABRICACAO DE PECAS E ACESSORIOS PARA O SISTEMA MOTOR DE VEICULOS AUTOMOTORES</v>
      </c>
      <c r="B568" t="s">
        <v>1396</v>
      </c>
      <c r="C568">
        <v>0</v>
      </c>
      <c r="D568">
        <v>0</v>
      </c>
      <c r="E568">
        <v>0</v>
      </c>
      <c r="F568">
        <v>0</v>
      </c>
      <c r="G568">
        <v>0</v>
      </c>
      <c r="H568" s="46">
        <f t="shared" si="58"/>
        <v>0</v>
      </c>
      <c r="J568" t="str">
        <f t="shared" si="54"/>
        <v>FABRICACAO DE MOTORES ELETRICOS</v>
      </c>
      <c r="K568" t="s">
        <v>1437</v>
      </c>
      <c r="L568">
        <v>0</v>
      </c>
      <c r="M568" s="46">
        <f t="shared" si="55"/>
        <v>0</v>
      </c>
      <c r="N568" t="str">
        <f t="shared" si="56"/>
        <v>FABRICACAO DE FIOS, CABOS E CONDUTORES ELETRICOS ISOLADOS</v>
      </c>
      <c r="O568" t="s">
        <v>1440</v>
      </c>
      <c r="P568">
        <v>0</v>
      </c>
      <c r="Q568" s="46">
        <f t="shared" si="57"/>
        <v>0</v>
      </c>
    </row>
    <row r="569" spans="1:17" x14ac:dyDescent="0.25">
      <c r="A569" t="str">
        <f t="shared" si="59"/>
        <v>FABRICACAO DE PECAS E ACESSORIOS PARA OS SISTEMAS DE MARCHA E TRANSMISSAO DE VEICULOS AUTOMOTORES</v>
      </c>
      <c r="B569" t="s">
        <v>1397</v>
      </c>
      <c r="C569">
        <v>0</v>
      </c>
      <c r="D569">
        <v>0</v>
      </c>
      <c r="E569">
        <v>0</v>
      </c>
      <c r="F569">
        <v>0</v>
      </c>
      <c r="G569">
        <v>0</v>
      </c>
      <c r="H569" s="46">
        <f t="shared" si="58"/>
        <v>0</v>
      </c>
      <c r="J569" t="str">
        <f t="shared" si="54"/>
        <v>FABRICACAO DE SUBESTACOES, QUADROS DE COMANDO, REGULADORES DE VOLTAGEM E OUTROS APARELHOS E EQUIPAME</v>
      </c>
      <c r="K569" t="s">
        <v>1438</v>
      </c>
      <c r="L569">
        <v>0</v>
      </c>
      <c r="M569" s="46">
        <f t="shared" si="55"/>
        <v>0</v>
      </c>
      <c r="N569" t="str">
        <f t="shared" si="56"/>
        <v>FABRICACAO DE PILHAS, BATERIAS E ACUMULADORES ELETRICOS - EXCETO PARA VEICULOS</v>
      </c>
      <c r="O569" t="s">
        <v>1441</v>
      </c>
      <c r="P569">
        <v>0</v>
      </c>
      <c r="Q569" s="46">
        <f t="shared" si="57"/>
        <v>0</v>
      </c>
    </row>
    <row r="570" spans="1:17" x14ac:dyDescent="0.25">
      <c r="A570" t="str">
        <f t="shared" si="59"/>
        <v>FABRICACAO DE PECAS E ACESSORIOS PARA O SISTEMA DE FREIOS DE VEICULOS AUTOMOTORES</v>
      </c>
      <c r="B570" t="s">
        <v>1398</v>
      </c>
      <c r="C570">
        <v>0</v>
      </c>
      <c r="D570">
        <v>0</v>
      </c>
      <c r="E570">
        <v>0</v>
      </c>
      <c r="F570">
        <v>0</v>
      </c>
      <c r="G570">
        <v>0</v>
      </c>
      <c r="H570" s="46">
        <f t="shared" si="58"/>
        <v>0</v>
      </c>
      <c r="J570" t="str">
        <f t="shared" si="54"/>
        <v>FABRICACAO DE MATERIAL ELETRICO PARA INSTALACOES EM CIRCUITO DE CONSUMO</v>
      </c>
      <c r="K570" t="s">
        <v>1439</v>
      </c>
      <c r="L570">
        <v>0</v>
      </c>
      <c r="M570" s="46">
        <f t="shared" si="55"/>
        <v>0</v>
      </c>
      <c r="N570" t="str">
        <f t="shared" si="56"/>
        <v>FABRICACAO DE BATERIAS E ACUMULADORES PARA VEICULOS</v>
      </c>
      <c r="O570" t="s">
        <v>1442</v>
      </c>
      <c r="P570">
        <v>0</v>
      </c>
      <c r="Q570" s="46">
        <f t="shared" si="57"/>
        <v>0</v>
      </c>
    </row>
    <row r="571" spans="1:17" x14ac:dyDescent="0.25">
      <c r="A571" t="str">
        <f t="shared" si="59"/>
        <v>FABRICACAO DE PECAS E ACESSORIOS PARA O SISTEMA DE DIRECAO E SUSPENSAO DE VEICULOS AUTOMOTORES</v>
      </c>
      <c r="B571" t="s">
        <v>1399</v>
      </c>
      <c r="C571">
        <v>0</v>
      </c>
      <c r="D571">
        <v>0</v>
      </c>
      <c r="E571">
        <v>0</v>
      </c>
      <c r="F571">
        <v>0</v>
      </c>
      <c r="G571">
        <v>0</v>
      </c>
      <c r="H571" s="46">
        <f t="shared" si="58"/>
        <v>0</v>
      </c>
      <c r="J571" t="str">
        <f t="shared" si="54"/>
        <v>FABRICACAO DE FIOS, CABOS E CONDUTORES ELETRICOS ISOLADOS</v>
      </c>
      <c r="K571" t="s">
        <v>1440</v>
      </c>
      <c r="L571">
        <v>0</v>
      </c>
      <c r="M571" s="46">
        <f t="shared" si="55"/>
        <v>0</v>
      </c>
      <c r="N571" t="str">
        <f t="shared" si="56"/>
        <v>FABRICACAO DE LAMPADAS</v>
      </c>
      <c r="O571" t="s">
        <v>1443</v>
      </c>
      <c r="P571">
        <v>0</v>
      </c>
      <c r="Q571" s="46">
        <f t="shared" si="57"/>
        <v>0</v>
      </c>
    </row>
    <row r="572" spans="1:17" x14ac:dyDescent="0.25">
      <c r="A572" t="str">
        <f t="shared" si="59"/>
        <v>FABRICACAO DE MATERIAL ELETRICO E ELETRONICO PARA VEICULOS AUTOMOTORES, EXCETO BATERIAS</v>
      </c>
      <c r="B572" t="s">
        <v>1400</v>
      </c>
      <c r="C572">
        <v>0</v>
      </c>
      <c r="D572">
        <v>0</v>
      </c>
      <c r="E572">
        <v>0</v>
      </c>
      <c r="F572">
        <v>0</v>
      </c>
      <c r="G572">
        <v>0</v>
      </c>
      <c r="H572" s="46">
        <f t="shared" si="58"/>
        <v>0</v>
      </c>
      <c r="J572" t="str">
        <f t="shared" si="54"/>
        <v>FABRICACAO DE PILHAS, BATERIAS E ACUMULADORES ELETRICOS - EXCETO PARA VEICULOS</v>
      </c>
      <c r="K572" t="s">
        <v>1441</v>
      </c>
      <c r="L572">
        <v>0</v>
      </c>
      <c r="M572" s="46">
        <f t="shared" si="55"/>
        <v>0</v>
      </c>
      <c r="N572" t="str">
        <f t="shared" si="56"/>
        <v>FABRICACAO DE LUMINARIAS E EQUIPAMENTOS DE ILUMINACAO - EXCETO PARA VEICULOS</v>
      </c>
      <c r="O572" t="s">
        <v>1444</v>
      </c>
      <c r="P572">
        <v>0</v>
      </c>
      <c r="Q572" s="46">
        <f t="shared" si="57"/>
        <v>0</v>
      </c>
    </row>
    <row r="573" spans="1:17" x14ac:dyDescent="0.25">
      <c r="A573" t="str">
        <f t="shared" si="59"/>
        <v>FABRICACAO DE PECAS E ACESSORIOS PARA VEICULOS AUTOMOTORES NAO ESPECIFICADOS ANTERIORMENTE</v>
      </c>
      <c r="B573" t="s">
        <v>1401</v>
      </c>
      <c r="C573">
        <v>0</v>
      </c>
      <c r="D573">
        <v>0</v>
      </c>
      <c r="E573">
        <v>0</v>
      </c>
      <c r="F573">
        <v>0</v>
      </c>
      <c r="G573">
        <v>0</v>
      </c>
      <c r="H573" s="46">
        <f t="shared" si="58"/>
        <v>0</v>
      </c>
      <c r="J573" t="str">
        <f t="shared" si="54"/>
        <v>FABRICACAO DE BATERIAS E ACUMULADORES PARA VEICULOS</v>
      </c>
      <c r="K573" t="s">
        <v>1442</v>
      </c>
      <c r="L573">
        <v>0</v>
      </c>
      <c r="M573" s="46">
        <f t="shared" si="55"/>
        <v>0</v>
      </c>
      <c r="N573" t="str">
        <f t="shared" si="56"/>
        <v>FABRICACAO DE MATERIAL ELETRICO PARA VEICULOS - EXCETO BATERIAS</v>
      </c>
      <c r="O573" t="s">
        <v>1445</v>
      </c>
      <c r="P573">
        <v>0</v>
      </c>
      <c r="Q573" s="46">
        <f t="shared" si="57"/>
        <v>0</v>
      </c>
    </row>
    <row r="574" spans="1:17" x14ac:dyDescent="0.25">
      <c r="A574" t="str">
        <f t="shared" si="59"/>
        <v>RECONDICIONAMENTO E RECUPERACAO DE MOTORES PARA VEICULOS AUTOMOTORES</v>
      </c>
      <c r="B574" t="s">
        <v>1402</v>
      </c>
      <c r="C574">
        <v>0</v>
      </c>
      <c r="D574">
        <v>0</v>
      </c>
      <c r="E574">
        <v>0</v>
      </c>
      <c r="F574">
        <v>0</v>
      </c>
      <c r="G574">
        <v>0</v>
      </c>
      <c r="H574" s="46">
        <f t="shared" si="58"/>
        <v>0</v>
      </c>
      <c r="J574" t="str">
        <f t="shared" si="54"/>
        <v>FABRICACAO DE LAMPADAS</v>
      </c>
      <c r="K574" t="s">
        <v>1443</v>
      </c>
      <c r="L574">
        <v>0</v>
      </c>
      <c r="M574" s="46">
        <f t="shared" si="55"/>
        <v>0</v>
      </c>
      <c r="N574" t="str">
        <f t="shared" si="56"/>
        <v>MANUTENCAO E REPARACAO DE GERADORES, TRANSFORMADORES E MOTORES ELETRICOS</v>
      </c>
      <c r="O574" t="s">
        <v>1446</v>
      </c>
      <c r="P574">
        <v>0</v>
      </c>
      <c r="Q574" s="46">
        <f t="shared" si="57"/>
        <v>0</v>
      </c>
    </row>
    <row r="575" spans="1:17" x14ac:dyDescent="0.25">
      <c r="A575" t="str">
        <f t="shared" si="59"/>
        <v>FABRICACAO DE MAQUINAS E EQUIPAMENTOS PARA A PROSPECCAO E EXTRACAO DE PETROLEO</v>
      </c>
      <c r="B575" t="s">
        <v>1403</v>
      </c>
      <c r="C575">
        <v>0</v>
      </c>
      <c r="D575">
        <v>0</v>
      </c>
      <c r="E575">
        <v>0</v>
      </c>
      <c r="F575">
        <v>0</v>
      </c>
      <c r="G575">
        <v>0</v>
      </c>
      <c r="H575" s="46">
        <f t="shared" si="58"/>
        <v>0</v>
      </c>
      <c r="J575" t="str">
        <f t="shared" si="54"/>
        <v>FABRICACAO DE LUMINARIAS E EQUIPAMENTOS DE ILUMINACAO - EXCETO PARA VEICULOS</v>
      </c>
      <c r="K575" t="s">
        <v>1444</v>
      </c>
      <c r="L575">
        <v>0</v>
      </c>
      <c r="M575" s="46">
        <f t="shared" si="55"/>
        <v>0</v>
      </c>
      <c r="N575" t="str">
        <f t="shared" si="56"/>
        <v>MANUTENCAO E REPARACAO DE BATERIAS E ACUMULADORES ELETRICOS - EXCETO PARA VEICULOS</v>
      </c>
      <c r="O575" t="s">
        <v>1447</v>
      </c>
      <c r="P575">
        <v>0</v>
      </c>
      <c r="Q575" s="46">
        <f t="shared" si="57"/>
        <v>0</v>
      </c>
    </row>
    <row r="576" spans="1:17" x14ac:dyDescent="0.25">
      <c r="A576" t="str">
        <f t="shared" si="59"/>
        <v>FABRICACAO DE OUTRAS MAQUINAS E EQUIPAMENTOS DE USO NA EXTRACAO MINERAL E CONSTRUCAO</v>
      </c>
      <c r="B576" t="s">
        <v>1404</v>
      </c>
      <c r="C576">
        <v>0</v>
      </c>
      <c r="D576">
        <v>0</v>
      </c>
      <c r="E576">
        <v>0</v>
      </c>
      <c r="F576">
        <v>0</v>
      </c>
      <c r="G576">
        <v>0</v>
      </c>
      <c r="H576" s="46">
        <f t="shared" si="58"/>
        <v>0</v>
      </c>
      <c r="J576" t="str">
        <f t="shared" si="54"/>
        <v>FABRICACAO DE MATERIAL ELETRICO PARA VEICULOS - EXCETO BATERIAS</v>
      </c>
      <c r="K576" t="s">
        <v>1445</v>
      </c>
      <c r="L576">
        <v>0</v>
      </c>
      <c r="M576" s="46">
        <f t="shared" si="55"/>
        <v>0</v>
      </c>
      <c r="N576" t="str">
        <f t="shared" si="56"/>
        <v>MANUTENCAO E REPARACAO DE MAQUINAS, APARELHOS E MATERIAIS ELETRICOS NAO ESPECIFICADOS ANTERIORMENTE</v>
      </c>
      <c r="O576" t="s">
        <v>1448</v>
      </c>
      <c r="P576">
        <v>0</v>
      </c>
      <c r="Q576" s="46">
        <f t="shared" si="57"/>
        <v>0</v>
      </c>
    </row>
    <row r="577" spans="1:17" x14ac:dyDescent="0.25">
      <c r="A577" t="str">
        <f t="shared" si="59"/>
        <v>FABRICACAO DE TRATORES DE ESTEIRA E TRATORES DE USO NA EXTRACAO MINERAL E CONSTRUCAO</v>
      </c>
      <c r="B577" t="s">
        <v>1405</v>
      </c>
      <c r="C577">
        <v>0</v>
      </c>
      <c r="D577">
        <v>0</v>
      </c>
      <c r="E577">
        <v>0</v>
      </c>
      <c r="F577">
        <v>0</v>
      </c>
      <c r="G577">
        <v>0</v>
      </c>
      <c r="H577" s="46">
        <f t="shared" si="58"/>
        <v>0</v>
      </c>
      <c r="J577" t="str">
        <f t="shared" si="54"/>
        <v>MANUTENCAO E REPARACAO DE GERADORES, TRANSFORMADORES E MOTORES ELETRICOS</v>
      </c>
      <c r="K577" t="s">
        <v>1446</v>
      </c>
      <c r="L577">
        <v>0</v>
      </c>
      <c r="M577" s="46">
        <f t="shared" si="55"/>
        <v>0</v>
      </c>
      <c r="N577" t="str">
        <f t="shared" si="56"/>
        <v>FABRICACAO DE ELETRODOS, CONTATOS E OUTROS ARTIGOS DE CARVAO E GRAFITA PARA USO ELETRICO, ELETROIMAS</v>
      </c>
      <c r="O577" t="s">
        <v>1449</v>
      </c>
      <c r="P577">
        <v>0</v>
      </c>
      <c r="Q577" s="46">
        <f t="shared" si="57"/>
        <v>0</v>
      </c>
    </row>
    <row r="578" spans="1:17" x14ac:dyDescent="0.25">
      <c r="A578" t="str">
        <f t="shared" si="59"/>
        <v>FABRICACAO DE MAQUINAS E EQUIPAMENTOS DE TERRAPLENAGEM E PAVIMENTACAO</v>
      </c>
      <c r="B578" t="s">
        <v>1406</v>
      </c>
      <c r="C578">
        <v>0</v>
      </c>
      <c r="D578">
        <v>0</v>
      </c>
      <c r="E578">
        <v>0</v>
      </c>
      <c r="F578">
        <v>0</v>
      </c>
      <c r="G578">
        <v>0</v>
      </c>
      <c r="H578" s="46">
        <f t="shared" si="58"/>
        <v>0</v>
      </c>
      <c r="J578" t="str">
        <f t="shared" si="54"/>
        <v>MANUTENCAO E REPARACAO DE BATERIAS E ACUMULADORES ELETRICOS - EXCETO PARA VEICULOS</v>
      </c>
      <c r="K578" t="s">
        <v>1447</v>
      </c>
      <c r="L578">
        <v>0</v>
      </c>
      <c r="M578" s="46">
        <f t="shared" si="55"/>
        <v>0</v>
      </c>
      <c r="N578" t="str">
        <f t="shared" si="56"/>
        <v>FABRICACAO DE APARELHOS E UTENSILIOS PARA SINALIZACAO E ALARME</v>
      </c>
      <c r="O578" t="s">
        <v>1450</v>
      </c>
      <c r="P578">
        <v>0</v>
      </c>
      <c r="Q578" s="46">
        <f t="shared" si="57"/>
        <v>0</v>
      </c>
    </row>
    <row r="579" spans="1:17" x14ac:dyDescent="0.25">
      <c r="A579" t="str">
        <f t="shared" si="59"/>
        <v>FABRICACAO DE MAQUINAS PARA A INDUSTRIA METALURGICA - EXCETO MAQUINAS-FERRAMENTA</v>
      </c>
      <c r="B579" t="s">
        <v>1407</v>
      </c>
      <c r="C579">
        <v>0</v>
      </c>
      <c r="D579">
        <v>0</v>
      </c>
      <c r="E579">
        <v>0</v>
      </c>
      <c r="F579">
        <v>0</v>
      </c>
      <c r="G579">
        <v>0</v>
      </c>
      <c r="H579" s="46">
        <f t="shared" si="58"/>
        <v>0</v>
      </c>
      <c r="J579" t="str">
        <f t="shared" si="54"/>
        <v>MANUTENCAO E REPARACAO DE MAQUINAS, APARELHOS E MATERIAIS ELETRICOS NAO ESPECIFICADOS ANTERIORMENTE</v>
      </c>
      <c r="K579" t="s">
        <v>1448</v>
      </c>
      <c r="L579">
        <v>0</v>
      </c>
      <c r="M579" s="46">
        <f t="shared" si="55"/>
        <v>0</v>
      </c>
      <c r="N579" t="str">
        <f t="shared" si="56"/>
        <v>FABRICACAO DE OUTROS APARELHOS OU EQUIPAMENTOS ELETRICOS</v>
      </c>
      <c r="O579" t="s">
        <v>1451</v>
      </c>
      <c r="P579">
        <v>0</v>
      </c>
      <c r="Q579" s="46">
        <f t="shared" si="57"/>
        <v>0</v>
      </c>
    </row>
    <row r="580" spans="1:17" x14ac:dyDescent="0.25">
      <c r="A580" t="str">
        <f t="shared" si="59"/>
        <v>FABRICACAO DE MAQUINAS E EQUIPAMENTOS PARA AS INDUSTRIAS ALIMENTAR, DE BEBIDA E FUMO</v>
      </c>
      <c r="B580" t="s">
        <v>1408</v>
      </c>
      <c r="C580">
        <v>0</v>
      </c>
      <c r="D580">
        <v>0</v>
      </c>
      <c r="E580">
        <v>0</v>
      </c>
      <c r="F580">
        <v>0</v>
      </c>
      <c r="G580">
        <v>0</v>
      </c>
      <c r="H580" s="46">
        <f t="shared" si="58"/>
        <v>0</v>
      </c>
      <c r="J580" t="str">
        <f t="shared" si="54"/>
        <v>FABRICACAO DE ELETRODOS, CONTATOS E OUTROS ARTIGOS DE CARVAO E GRAFITA PARA USO ELETRICO, ELETROIMAS</v>
      </c>
      <c r="K580" t="s">
        <v>1449</v>
      </c>
      <c r="L580">
        <v>0</v>
      </c>
      <c r="M580" s="46">
        <f t="shared" si="55"/>
        <v>0</v>
      </c>
      <c r="N580" t="str">
        <f t="shared" si="56"/>
        <v>FABRICACAO DE MATERIAL ELETRONICO BASICO</v>
      </c>
      <c r="O580" t="s">
        <v>1452</v>
      </c>
      <c r="P580">
        <v>0</v>
      </c>
      <c r="Q580" s="46">
        <f t="shared" si="57"/>
        <v>0</v>
      </c>
    </row>
    <row r="581" spans="1:17" x14ac:dyDescent="0.25">
      <c r="A581" t="str">
        <f t="shared" si="59"/>
        <v>FABRICACAO DE MAQUINAS E EQUIPAMENTOS PARA A INDUSTRIA TEXTIL</v>
      </c>
      <c r="B581" t="s">
        <v>1409</v>
      </c>
      <c r="C581">
        <v>0</v>
      </c>
      <c r="D581">
        <v>0</v>
      </c>
      <c r="E581">
        <v>0</v>
      </c>
      <c r="F581">
        <v>0</v>
      </c>
      <c r="G581">
        <v>0</v>
      </c>
      <c r="H581" s="46">
        <f t="shared" si="58"/>
        <v>0</v>
      </c>
      <c r="J581" t="str">
        <f t="shared" si="54"/>
        <v>FABRICACAO DE APARELHOS E UTENSILIOS PARA SINALIZACAO E ALARME</v>
      </c>
      <c r="K581" t="s">
        <v>1450</v>
      </c>
      <c r="L581">
        <v>0</v>
      </c>
      <c r="M581" s="46">
        <f t="shared" si="55"/>
        <v>0</v>
      </c>
      <c r="N581" t="str">
        <f t="shared" si="56"/>
        <v>LAPIDACAO DE GEMAS E FABRICACAO DE ARTEFATOS DE OURIVESARIA E JOALHERIA</v>
      </c>
      <c r="O581" t="s">
        <v>1453</v>
      </c>
      <c r="P581">
        <v>0</v>
      </c>
      <c r="Q581" s="46">
        <f t="shared" si="57"/>
        <v>0</v>
      </c>
    </row>
    <row r="582" spans="1:17" x14ac:dyDescent="0.25">
      <c r="A582" t="str">
        <f t="shared" si="59"/>
        <v>FABRICACAO DE MAQUINAS E EQUIPAMENTOS PARA AS INDUSTRIAS DO  VESTUARIO E DE COURO E CALCADOS</v>
      </c>
      <c r="B582" t="s">
        <v>1410</v>
      </c>
      <c r="C582">
        <v>0</v>
      </c>
      <c r="D582">
        <v>0</v>
      </c>
      <c r="E582">
        <v>0</v>
      </c>
      <c r="F582">
        <v>0</v>
      </c>
      <c r="G582">
        <v>0</v>
      </c>
      <c r="H582" s="46">
        <f t="shared" si="58"/>
        <v>0</v>
      </c>
      <c r="J582" t="str">
        <f t="shared" si="54"/>
        <v>FABRICACAO DE OUTROS APARELHOS OU EQUIPAMENTOS ELETRICOS</v>
      </c>
      <c r="K582" t="s">
        <v>1451</v>
      </c>
      <c r="L582">
        <v>0</v>
      </c>
      <c r="M582" s="46">
        <f t="shared" si="55"/>
        <v>0</v>
      </c>
      <c r="N582" t="str">
        <f t="shared" si="56"/>
        <v>FABRICACAO DE BIJUTERIAS E ARTEFATOS SEMELHANTES</v>
      </c>
      <c r="O582" t="s">
        <v>1454</v>
      </c>
      <c r="P582">
        <v>0</v>
      </c>
      <c r="Q582" s="46">
        <f t="shared" si="57"/>
        <v>0</v>
      </c>
    </row>
    <row r="583" spans="1:17" x14ac:dyDescent="0.25">
      <c r="A583" t="str">
        <f t="shared" si="59"/>
        <v>FABRICACAO DE MAQUINAS E EQUIPAMENTOS PARA AS INDUSTRIAS DE CELULOSE, PAPEL E PAPELAO E ARTEFATOS</v>
      </c>
      <c r="B583" t="s">
        <v>1411</v>
      </c>
      <c r="C583">
        <v>0</v>
      </c>
      <c r="D583">
        <v>0</v>
      </c>
      <c r="E583">
        <v>0</v>
      </c>
      <c r="F583">
        <v>0</v>
      </c>
      <c r="G583">
        <v>0</v>
      </c>
      <c r="H583" s="46">
        <f t="shared" si="58"/>
        <v>0</v>
      </c>
      <c r="J583" t="str">
        <f t="shared" si="54"/>
        <v>FABRICACAO DE MATERIAL ELETRONICO BASICO</v>
      </c>
      <c r="K583" t="s">
        <v>1452</v>
      </c>
      <c r="L583">
        <v>0</v>
      </c>
      <c r="M583" s="46">
        <f t="shared" si="55"/>
        <v>0</v>
      </c>
      <c r="N583" t="str">
        <f t="shared" si="56"/>
        <v>FABRICACAO DE EQUIPAMENTOS TRANSMISSORES DE RADIO E TELEVISAO E DE EQUIPAMENTOS PARA ESTACOES TELEFO</v>
      </c>
      <c r="O583" t="s">
        <v>1455</v>
      </c>
      <c r="P583">
        <v>0</v>
      </c>
      <c r="Q583" s="46">
        <f t="shared" si="57"/>
        <v>0</v>
      </c>
    </row>
    <row r="584" spans="1:17" x14ac:dyDescent="0.25">
      <c r="A584" t="str">
        <f t="shared" si="59"/>
        <v>FABRICACAO DE OUTRAS MAQUINAS E EQUIPAMENTOS DE USO ESPECIFICO</v>
      </c>
      <c r="B584" t="s">
        <v>1412</v>
      </c>
      <c r="C584">
        <v>0</v>
      </c>
      <c r="D584">
        <v>0</v>
      </c>
      <c r="E584">
        <v>0</v>
      </c>
      <c r="F584">
        <v>0</v>
      </c>
      <c r="G584">
        <v>0</v>
      </c>
      <c r="H584" s="46">
        <f t="shared" si="58"/>
        <v>0</v>
      </c>
      <c r="J584" t="str">
        <f t="shared" si="54"/>
        <v>LAPIDACAO DE GEMAS E FABRICACAO DE ARTEFATOS DE OURIVESARIA E JOALHERIA</v>
      </c>
      <c r="K584" t="s">
        <v>1453</v>
      </c>
      <c r="L584">
        <v>0</v>
      </c>
      <c r="M584" s="46">
        <f t="shared" si="55"/>
        <v>0</v>
      </c>
      <c r="N584" t="str">
        <f t="shared" si="56"/>
        <v>FABRICACAO DE APARELHOS TELEFONICOS, SISTEMAS DE INTERCOMUNICACAO E SEMELHANTES</v>
      </c>
      <c r="O584" t="s">
        <v>1456</v>
      </c>
      <c r="P584">
        <v>0</v>
      </c>
      <c r="Q584" s="46">
        <f t="shared" si="57"/>
        <v>0</v>
      </c>
    </row>
    <row r="585" spans="1:17" x14ac:dyDescent="0.25">
      <c r="A585" t="str">
        <f t="shared" si="59"/>
        <v>FABRICACAO DE ARMAS DE FOGO E MUNICOES</v>
      </c>
      <c r="B585" t="s">
        <v>1413</v>
      </c>
      <c r="C585">
        <v>0</v>
      </c>
      <c r="D585">
        <v>0</v>
      </c>
      <c r="E585">
        <v>0</v>
      </c>
      <c r="F585">
        <v>0</v>
      </c>
      <c r="G585">
        <v>0</v>
      </c>
      <c r="H585" s="46">
        <f t="shared" si="58"/>
        <v>0</v>
      </c>
      <c r="J585" t="str">
        <f t="shared" si="54"/>
        <v>FABRICACAO DE BIJUTERIAS E ARTEFATOS SEMELHANTES</v>
      </c>
      <c r="K585" t="s">
        <v>1454</v>
      </c>
      <c r="L585">
        <v>0</v>
      </c>
      <c r="M585" s="46">
        <f t="shared" si="55"/>
        <v>0</v>
      </c>
      <c r="N585" t="str">
        <f t="shared" si="56"/>
        <v>FABRICACAO DE APARELHOS RECEPTORES DE RADIO E TELEVISAO E DE REPRODUCAO, GRAVACAO OU AMPLIFICACAO DE</v>
      </c>
      <c r="O585" t="s">
        <v>1457</v>
      </c>
      <c r="P585">
        <v>0</v>
      </c>
      <c r="Q585" s="46">
        <f t="shared" si="57"/>
        <v>0</v>
      </c>
    </row>
    <row r="586" spans="1:17" x14ac:dyDescent="0.25">
      <c r="A586" t="str">
        <f t="shared" si="59"/>
        <v>FABRICACAO DE EQUIPAMENTO BELICO PESADO</v>
      </c>
      <c r="B586" t="s">
        <v>1414</v>
      </c>
      <c r="C586">
        <v>0</v>
      </c>
      <c r="D586">
        <v>0</v>
      </c>
      <c r="E586">
        <v>0</v>
      </c>
      <c r="F586">
        <v>0</v>
      </c>
      <c r="G586">
        <v>0</v>
      </c>
      <c r="H586" s="46">
        <f t="shared" si="58"/>
        <v>0</v>
      </c>
      <c r="J586" t="str">
        <f t="shared" si="54"/>
        <v>FABRICACAO DE EQUIPAMENTOS TRANSMISSORES DE RADIO E TELEVISAO E DE EQUIPAMENTOS PARA ESTACOES TELEFO</v>
      </c>
      <c r="K586" t="s">
        <v>1455</v>
      </c>
      <c r="L586">
        <v>0</v>
      </c>
      <c r="M586" s="46">
        <f t="shared" si="55"/>
        <v>0</v>
      </c>
      <c r="N586" t="str">
        <f t="shared" si="56"/>
        <v>FABRICACAO DE ARTEFATOS PARA PESCA E ESPORTE</v>
      </c>
      <c r="O586" t="s">
        <v>1458</v>
      </c>
      <c r="P586">
        <v>0</v>
      </c>
      <c r="Q586" s="46">
        <f t="shared" si="57"/>
        <v>0</v>
      </c>
    </row>
    <row r="587" spans="1:17" x14ac:dyDescent="0.25">
      <c r="A587" t="str">
        <f t="shared" si="59"/>
        <v>FABRICACAO DE FOGOES, REFRIGERADORES E MAQUINAS DE LAVAR E SECAR PARA USO DOMESTICO</v>
      </c>
      <c r="B587" t="s">
        <v>1415</v>
      </c>
      <c r="C587">
        <v>0</v>
      </c>
      <c r="D587">
        <v>0</v>
      </c>
      <c r="E587">
        <v>0</v>
      </c>
      <c r="F587">
        <v>0</v>
      </c>
      <c r="G587">
        <v>0</v>
      </c>
      <c r="H587" s="46">
        <f t="shared" si="58"/>
        <v>0</v>
      </c>
      <c r="J587" t="str">
        <f t="shared" si="54"/>
        <v>FABRICACAO DE APARELHOS TELEFONICOS, SISTEMAS DE INTERCOMUNICACAO E SEMELHANTES</v>
      </c>
      <c r="K587" t="s">
        <v>1456</v>
      </c>
      <c r="L587">
        <v>0</v>
      </c>
      <c r="M587" s="46">
        <f t="shared" si="55"/>
        <v>0</v>
      </c>
      <c r="N587" t="str">
        <f t="shared" si="56"/>
        <v>FABRICACAO DE BRINQUEDOS E JOGOS RECREATIVOS</v>
      </c>
      <c r="O587" t="s">
        <v>1459</v>
      </c>
      <c r="P587">
        <v>0</v>
      </c>
      <c r="Q587" s="46">
        <f t="shared" si="57"/>
        <v>0</v>
      </c>
    </row>
    <row r="588" spans="1:17" x14ac:dyDescent="0.25">
      <c r="A588" t="str">
        <f t="shared" si="59"/>
        <v>FABRICACAO DE OUTROS APARELHOS ELETRODOMESTICOS</v>
      </c>
      <c r="B588" t="s">
        <v>1416</v>
      </c>
      <c r="C588">
        <v>0</v>
      </c>
      <c r="D588">
        <v>0</v>
      </c>
      <c r="E588">
        <v>0</v>
      </c>
      <c r="F588">
        <v>0</v>
      </c>
      <c r="G588">
        <v>0</v>
      </c>
      <c r="H588" s="46">
        <f t="shared" si="58"/>
        <v>0</v>
      </c>
      <c r="J588" t="str">
        <f t="shared" si="54"/>
        <v>FABRICACAO DE APARELHOS RECEPTORES DE RADIO E TELEVISAO E DE REPRODUCAO, GRAVACAO OU AMPLIFICACAO DE</v>
      </c>
      <c r="K588" t="s">
        <v>1457</v>
      </c>
      <c r="L588">
        <v>0</v>
      </c>
      <c r="M588" s="46">
        <f t="shared" si="55"/>
        <v>0</v>
      </c>
      <c r="N588" t="str">
        <f t="shared" si="56"/>
        <v>FABRICACAO DE INSTRUMENTOS E MATERIAIS PARA USO MEDICO E ODONTOLOGICO E DE ARTIGOS OPTICOS</v>
      </c>
      <c r="O588" t="s">
        <v>1460</v>
      </c>
      <c r="P588">
        <v>0</v>
      </c>
      <c r="Q588" s="46">
        <f t="shared" si="57"/>
        <v>0</v>
      </c>
    </row>
    <row r="589" spans="1:17" x14ac:dyDescent="0.25">
      <c r="A589" t="str">
        <f t="shared" si="59"/>
        <v>MANUTENCAO E REPARACAO DE MOTORES, BOMBAS, COMPRESSORES E EQUIPAMENTOS DE TRANSMISSAO</v>
      </c>
      <c r="B589" t="s">
        <v>1417</v>
      </c>
      <c r="C589">
        <v>0</v>
      </c>
      <c r="D589">
        <v>0</v>
      </c>
      <c r="E589">
        <v>0</v>
      </c>
      <c r="F589">
        <v>0</v>
      </c>
      <c r="G589">
        <v>0</v>
      </c>
      <c r="H589" s="46">
        <f t="shared" si="58"/>
        <v>0</v>
      </c>
      <c r="J589" t="str">
        <f t="shared" si="54"/>
        <v>FABRICACAO DE ARTEFATOS PARA PESCA E ESPORTE</v>
      </c>
      <c r="K589" t="s">
        <v>1458</v>
      </c>
      <c r="L589">
        <v>0</v>
      </c>
      <c r="M589" s="46">
        <f t="shared" si="55"/>
        <v>0</v>
      </c>
      <c r="N589" t="str">
        <f t="shared" si="56"/>
        <v xml:space="preserve">MANUTENCAO E REPARACAO DE APARELHOS E EQUIPAMENTOS DE TELEFONIA E RADIOTELEFONIA E DE TRANSMISSORES </v>
      </c>
      <c r="O589" t="s">
        <v>1461</v>
      </c>
      <c r="P589">
        <v>0</v>
      </c>
      <c r="Q589" s="46">
        <f t="shared" si="57"/>
        <v>0</v>
      </c>
    </row>
    <row r="590" spans="1:17" x14ac:dyDescent="0.25">
      <c r="A590" t="str">
        <f t="shared" si="59"/>
        <v>MANUTENCAO E REPARACAO DE MAQUINAS E EQUIPAMENTOS DE USO GERAL</v>
      </c>
      <c r="B590" t="s">
        <v>1418</v>
      </c>
      <c r="C590">
        <v>0</v>
      </c>
      <c r="D590">
        <v>0</v>
      </c>
      <c r="E590">
        <v>0</v>
      </c>
      <c r="F590">
        <v>0</v>
      </c>
      <c r="G590">
        <v>0</v>
      </c>
      <c r="H590" s="46">
        <f t="shared" si="58"/>
        <v>0</v>
      </c>
      <c r="J590" t="str">
        <f t="shared" si="54"/>
        <v>FABRICACAO DE BRINQUEDOS E JOGOS RECREATIVOS</v>
      </c>
      <c r="K590" t="s">
        <v>1459</v>
      </c>
      <c r="L590">
        <v>0</v>
      </c>
      <c r="M590" s="46">
        <f t="shared" si="55"/>
        <v>0</v>
      </c>
      <c r="N590" t="str">
        <f t="shared" si="56"/>
        <v>FABRICACAO DE EQUIPAMENTOS E ACESSORIOS PARA SEGURANCA E PROTECAO PESSOAL E PROFISSIONAL</v>
      </c>
      <c r="O590" t="s">
        <v>1462</v>
      </c>
      <c r="P590">
        <v>0</v>
      </c>
      <c r="Q590" s="46">
        <f t="shared" si="57"/>
        <v>0</v>
      </c>
    </row>
    <row r="591" spans="1:17" x14ac:dyDescent="0.25">
      <c r="A591" t="str">
        <f t="shared" si="59"/>
        <v>MANUTENCAO E REPARACAO DE TRATORES E DE MAQUINAS E EQUIPAMENTOS PARA AGRICULUTRA, AVICULTURA E OBTEN</v>
      </c>
      <c r="B591" t="s">
        <v>1419</v>
      </c>
      <c r="C591">
        <v>0</v>
      </c>
      <c r="D591">
        <v>0</v>
      </c>
      <c r="E591">
        <v>0</v>
      </c>
      <c r="F591">
        <v>0</v>
      </c>
      <c r="G591">
        <v>0</v>
      </c>
      <c r="H591" s="46">
        <f t="shared" si="58"/>
        <v>0</v>
      </c>
      <c r="J591" t="str">
        <f t="shared" si="54"/>
        <v>FABRICACAO DE INSTRUMENTOS E MATERIAIS PARA USO MEDICO E ODONTOLOGICO E DE ARTIGOS OPTICOS</v>
      </c>
      <c r="K591" t="s">
        <v>1460</v>
      </c>
      <c r="L591">
        <v>0</v>
      </c>
      <c r="M591" s="46">
        <f t="shared" si="55"/>
        <v>0</v>
      </c>
      <c r="N591" t="str">
        <f t="shared" si="56"/>
        <v>FABRICACAO DE PRODUTOS DIVERSOS NAO ESPECIFICADOS ANTERIORMENTE</v>
      </c>
      <c r="O591" t="s">
        <v>1463</v>
      </c>
      <c r="P591">
        <v>0</v>
      </c>
      <c r="Q591" s="46">
        <f t="shared" si="57"/>
        <v>0</v>
      </c>
    </row>
    <row r="592" spans="1:17" x14ac:dyDescent="0.25">
      <c r="A592" t="str">
        <f t="shared" si="59"/>
        <v>MANUTENCAO E REPARACAO DE MAQUINAS-FERRAMENTA</v>
      </c>
      <c r="B592" t="s">
        <v>1420</v>
      </c>
      <c r="C592">
        <v>0</v>
      </c>
      <c r="D592">
        <v>0</v>
      </c>
      <c r="E592">
        <v>0</v>
      </c>
      <c r="F592">
        <v>0</v>
      </c>
      <c r="G592">
        <v>0</v>
      </c>
      <c r="H592" s="46">
        <f t="shared" si="58"/>
        <v>0</v>
      </c>
      <c r="J592" t="str">
        <f t="shared" si="54"/>
        <v xml:space="preserve">MANUTENCAO E REPARACAO DE APARELHOS E EQUIPAMENTOS DE TELEFONIA E RADIOTELEFONIA E DE TRANSMISSORES </v>
      </c>
      <c r="K592" t="s">
        <v>1461</v>
      </c>
      <c r="L592">
        <v>0</v>
      </c>
      <c r="M592" s="46">
        <f t="shared" si="55"/>
        <v>0</v>
      </c>
      <c r="N592" t="str">
        <f t="shared" si="56"/>
        <v>FABRICACAO DE APARELHOS E INSTRUMENTOS PARA USOS MEDICO-HOSPITALARES, ODONTOLOGICOS E DE LABORATORIO</v>
      </c>
      <c r="O592" t="s">
        <v>1464</v>
      </c>
      <c r="P592">
        <v>0</v>
      </c>
      <c r="Q592" s="46">
        <f t="shared" si="57"/>
        <v>0</v>
      </c>
    </row>
    <row r="593" spans="1:17" x14ac:dyDescent="0.25">
      <c r="A593" t="str">
        <f t="shared" si="59"/>
        <v>MANUTENCAO E REPARACAO DE MAQUINAS E EQUIPAMENTOS DE USO NA EXTRACAO MINERAL E CONSTRUCAO</v>
      </c>
      <c r="B593" t="s">
        <v>1421</v>
      </c>
      <c r="C593">
        <v>0</v>
      </c>
      <c r="D593">
        <v>0</v>
      </c>
      <c r="E593">
        <v>0</v>
      </c>
      <c r="F593">
        <v>0</v>
      </c>
      <c r="G593">
        <v>0</v>
      </c>
      <c r="H593" s="46">
        <f t="shared" si="58"/>
        <v>0</v>
      </c>
      <c r="J593" t="str">
        <f t="shared" si="54"/>
        <v>FABRICACAO DE EQUIPAMENTOS E ACESSORIOS PARA SEGURANCA E PROTECAO PESSOAL E PROFISSIONAL</v>
      </c>
      <c r="K593" t="s">
        <v>1462</v>
      </c>
      <c r="L593">
        <v>0</v>
      </c>
      <c r="M593" s="46">
        <f t="shared" si="55"/>
        <v>0</v>
      </c>
      <c r="N593" t="str">
        <f t="shared" si="56"/>
        <v>MANUTENCAO E REPARACAO DE TANQUES, RESERVATORIOS METALICOS E CALDEIRAS, EXCETO PARA VEICULOS</v>
      </c>
      <c r="O593" t="s">
        <v>1465</v>
      </c>
      <c r="P593">
        <v>0</v>
      </c>
      <c r="Q593" s="46">
        <f t="shared" si="57"/>
        <v>0</v>
      </c>
    </row>
    <row r="594" spans="1:17" x14ac:dyDescent="0.25">
      <c r="A594" t="str">
        <f t="shared" si="59"/>
        <v>MANUTENCAO E REPARACAO DE MAQUINAS E EQUIPAMENTOS DE USO ESPECIFICO</v>
      </c>
      <c r="B594" t="s">
        <v>1422</v>
      </c>
      <c r="C594">
        <v>0</v>
      </c>
      <c r="D594">
        <v>0</v>
      </c>
      <c r="E594">
        <v>0</v>
      </c>
      <c r="F594">
        <v>0</v>
      </c>
      <c r="G594">
        <v>0</v>
      </c>
      <c r="H594" s="46">
        <f t="shared" si="58"/>
        <v>0</v>
      </c>
      <c r="J594" t="str">
        <f t="shared" si="54"/>
        <v>FABRICACAO DE PRODUTOS DIVERSOS NAO ESPECIFICADOS ANTERIORMENTE</v>
      </c>
      <c r="K594" t="s">
        <v>1463</v>
      </c>
      <c r="L594">
        <v>0</v>
      </c>
      <c r="M594" s="46">
        <f t="shared" si="55"/>
        <v>0</v>
      </c>
      <c r="N594" t="str">
        <f t="shared" si="56"/>
        <v>MANUTENCAO E REPARACAO DE EQUIPAMENTOS ELETRONICOS E OPTICOS</v>
      </c>
      <c r="O594" t="s">
        <v>1466</v>
      </c>
      <c r="P594">
        <v>0</v>
      </c>
      <c r="Q594" s="46">
        <f t="shared" si="57"/>
        <v>0</v>
      </c>
    </row>
    <row r="595" spans="1:17" x14ac:dyDescent="0.25">
      <c r="A595" t="str">
        <f t="shared" si="59"/>
        <v>FABRICACAO DE MAQUINAS DE ESCREVER E CALCULAR, COPIADORAS E OUTROS EQUIPAMENTOS NAO-ELETRONICOS PARA</v>
      </c>
      <c r="B595" t="s">
        <v>1423</v>
      </c>
      <c r="C595">
        <v>0</v>
      </c>
      <c r="D595">
        <v>0</v>
      </c>
      <c r="E595">
        <v>0</v>
      </c>
      <c r="F595">
        <v>0</v>
      </c>
      <c r="G595">
        <v>0</v>
      </c>
      <c r="H595" s="46">
        <f t="shared" si="58"/>
        <v>0</v>
      </c>
      <c r="J595" t="str">
        <f t="shared" si="54"/>
        <v>FABRICACAO DE APARELHOS E INSTRUMENTOS PARA USOS MEDICO-HOSPITALARES, ODONTOLOGICOS E DE LABORATORIO</v>
      </c>
      <c r="K595" t="s">
        <v>1464</v>
      </c>
      <c r="L595">
        <v>0</v>
      </c>
      <c r="M595" s="46">
        <f t="shared" si="55"/>
        <v>0</v>
      </c>
      <c r="N595" t="str">
        <f t="shared" si="56"/>
        <v>MANUTENCAO E REPARACAO DE MAQUINAS E EQUIPAMENTOS ELETRICOS</v>
      </c>
      <c r="O595" t="s">
        <v>1467</v>
      </c>
      <c r="P595">
        <v>0</v>
      </c>
      <c r="Q595" s="46">
        <f t="shared" si="57"/>
        <v>0</v>
      </c>
    </row>
    <row r="596" spans="1:17" x14ac:dyDescent="0.25">
      <c r="A596" t="str">
        <f t="shared" si="59"/>
        <v>CONSTRUCAO DE EMBARCACOES E ESTRUTURAS FLUTUANTES</v>
      </c>
      <c r="B596" t="s">
        <v>1424</v>
      </c>
      <c r="C596">
        <v>0</v>
      </c>
      <c r="D596">
        <v>0</v>
      </c>
      <c r="E596">
        <v>0</v>
      </c>
      <c r="F596">
        <v>0</v>
      </c>
      <c r="G596">
        <v>0</v>
      </c>
      <c r="H596" s="46">
        <f t="shared" si="58"/>
        <v>0</v>
      </c>
      <c r="J596" t="str">
        <f t="shared" si="54"/>
        <v>MANUTENCAO E REPARACAO DE TANQUES, RESERVATORIOS METALICOS E CALDEIRAS, EXCETO PARA VEICULOS</v>
      </c>
      <c r="K596" t="s">
        <v>1465</v>
      </c>
      <c r="L596">
        <v>0</v>
      </c>
      <c r="M596" s="46">
        <f t="shared" si="55"/>
        <v>0</v>
      </c>
      <c r="N596" t="str">
        <f t="shared" si="56"/>
        <v>MANUTENCAO E REPARACAO DE MAQUINAS E EQUIPAMENTOS DA INDUSTRIA MECANICA</v>
      </c>
      <c r="O596" t="s">
        <v>1468</v>
      </c>
      <c r="P596">
        <v>0</v>
      </c>
      <c r="Q596" s="46">
        <f t="shared" si="57"/>
        <v>0</v>
      </c>
    </row>
    <row r="597" spans="1:17" x14ac:dyDescent="0.25">
      <c r="A597" t="str">
        <f t="shared" si="59"/>
        <v>FABRICACAO DE MAQUINAS DE ESCREVER E CALCULAR, COPIADORAS E OUTROS EQUIPAMENTOS ELETRONICOS DESTINAD</v>
      </c>
      <c r="B597" t="s">
        <v>1425</v>
      </c>
      <c r="C597">
        <v>0</v>
      </c>
      <c r="D597">
        <v>0</v>
      </c>
      <c r="E597">
        <v>0</v>
      </c>
      <c r="F597">
        <v>0</v>
      </c>
      <c r="G597">
        <v>0</v>
      </c>
      <c r="H597" s="46">
        <f t="shared" si="58"/>
        <v>0</v>
      </c>
      <c r="J597" t="str">
        <f t="shared" si="54"/>
        <v>MANUTENCAO E REPARACAO DE EQUIPAMENTOS ELETRONICOS E OPTICOS</v>
      </c>
      <c r="K597" t="s">
        <v>1466</v>
      </c>
      <c r="L597">
        <v>0</v>
      </c>
      <c r="M597" s="46">
        <f t="shared" si="55"/>
        <v>0</v>
      </c>
      <c r="N597" t="str">
        <f t="shared" si="56"/>
        <v>MANUTENCAO E REPARACAO DE VEICULOS FERROVIARIOS</v>
      </c>
      <c r="O597" t="s">
        <v>1469</v>
      </c>
      <c r="P597">
        <v>0</v>
      </c>
      <c r="Q597" s="46">
        <f t="shared" si="57"/>
        <v>0</v>
      </c>
    </row>
    <row r="598" spans="1:17" x14ac:dyDescent="0.25">
      <c r="A598" t="str">
        <f t="shared" si="59"/>
        <v>CONSTRUCAO DE EMBARCACOES PARA ESPORTE E LAZER</v>
      </c>
      <c r="B598" t="s">
        <v>1426</v>
      </c>
      <c r="C598">
        <v>0</v>
      </c>
      <c r="D598">
        <v>0</v>
      </c>
      <c r="E598">
        <v>0</v>
      </c>
      <c r="F598">
        <v>0</v>
      </c>
      <c r="G598">
        <v>0</v>
      </c>
      <c r="H598" s="46">
        <f t="shared" si="58"/>
        <v>0</v>
      </c>
      <c r="J598" t="str">
        <f t="shared" si="54"/>
        <v>MANUTENCAO E REPARACAO DE MAQUINAS E EQUIPAMENTOS ELETRICOS</v>
      </c>
      <c r="K598" t="s">
        <v>1467</v>
      </c>
      <c r="L598">
        <v>0</v>
      </c>
      <c r="M598" s="46">
        <f t="shared" si="55"/>
        <v>0</v>
      </c>
      <c r="N598" t="str">
        <f t="shared" si="56"/>
        <v>MANUTENCAO E REPARACAO DE AERONAVES</v>
      </c>
      <c r="O598" t="s">
        <v>1470</v>
      </c>
      <c r="P598">
        <v>0</v>
      </c>
      <c r="Q598" s="46">
        <f t="shared" si="57"/>
        <v>0</v>
      </c>
    </row>
    <row r="599" spans="1:17" x14ac:dyDescent="0.25">
      <c r="A599" t="str">
        <f t="shared" si="59"/>
        <v>FABRICACAO DE COMPUTADORES</v>
      </c>
      <c r="B599" t="s">
        <v>1427</v>
      </c>
      <c r="C599">
        <v>0</v>
      </c>
      <c r="D599">
        <v>0</v>
      </c>
      <c r="E599">
        <v>0</v>
      </c>
      <c r="F599">
        <v>0</v>
      </c>
      <c r="G599">
        <v>0</v>
      </c>
      <c r="H599" s="46">
        <f t="shared" si="58"/>
        <v>0</v>
      </c>
      <c r="J599" t="str">
        <f t="shared" si="54"/>
        <v>MANUTENCAO E REPARACAO DE MAQUINAS E EQUIPAMENTOS DA INDUSTRIA MECANICA</v>
      </c>
      <c r="K599" t="s">
        <v>1468</v>
      </c>
      <c r="L599">
        <v>0</v>
      </c>
      <c r="M599" s="46">
        <f t="shared" si="55"/>
        <v>0</v>
      </c>
      <c r="N599" t="str">
        <f t="shared" si="56"/>
        <v>MANUTENCAO E REPARACAO DE EMBARCACOES</v>
      </c>
      <c r="O599" t="s">
        <v>1471</v>
      </c>
      <c r="P599">
        <v>0</v>
      </c>
      <c r="Q599" s="46">
        <f t="shared" si="57"/>
        <v>0</v>
      </c>
    </row>
    <row r="600" spans="1:17" x14ac:dyDescent="0.25">
      <c r="A600" t="str">
        <f t="shared" si="59"/>
        <v>FABRICACAO DE EQUIPAMENTOS PERIFERICOS PARA MAQUINAS ELETRONICAS PARA TRATAMENTO DE INFORMACOES</v>
      </c>
      <c r="B600" t="s">
        <v>1428</v>
      </c>
      <c r="C600">
        <v>0</v>
      </c>
      <c r="D600">
        <v>0</v>
      </c>
      <c r="E600">
        <v>0</v>
      </c>
      <c r="F600">
        <v>0</v>
      </c>
      <c r="G600">
        <v>0</v>
      </c>
      <c r="H600" s="46">
        <f t="shared" si="58"/>
        <v>0</v>
      </c>
      <c r="J600" t="str">
        <f t="shared" si="54"/>
        <v>MANUTENCAO E REPARACAO DE VEICULOS FERROVIARIOS</v>
      </c>
      <c r="K600" t="s">
        <v>1469</v>
      </c>
      <c r="L600">
        <v>0</v>
      </c>
      <c r="M600" s="46">
        <f t="shared" si="55"/>
        <v>0</v>
      </c>
      <c r="N600" t="str">
        <f t="shared" si="56"/>
        <v>MANUTENCAO E REPARACAO DE EQUIPAMENTOS E PRODUTOS NAO ESPECIFICADOS ANTERIORMENTE</v>
      </c>
      <c r="O600" t="s">
        <v>1472</v>
      </c>
      <c r="P600">
        <v>0</v>
      </c>
      <c r="Q600" s="46">
        <f t="shared" si="57"/>
        <v>0</v>
      </c>
    </row>
    <row r="601" spans="1:17" x14ac:dyDescent="0.25">
      <c r="A601" t="str">
        <f t="shared" si="59"/>
        <v>FABRICACAO DE LOCOMOTIVAS, VAGOES E OUTROS MATERIAIS RODANTES</v>
      </c>
      <c r="B601" t="s">
        <v>1429</v>
      </c>
      <c r="C601">
        <v>0</v>
      </c>
      <c r="D601">
        <v>0</v>
      </c>
      <c r="E601">
        <v>0</v>
      </c>
      <c r="F601">
        <v>0</v>
      </c>
      <c r="G601">
        <v>0</v>
      </c>
      <c r="H601" s="46">
        <f t="shared" si="58"/>
        <v>0</v>
      </c>
      <c r="J601" t="str">
        <f t="shared" si="54"/>
        <v>MANUTENCAO E REPARACAO DE AERONAVES</v>
      </c>
      <c r="K601" t="s">
        <v>1470</v>
      </c>
      <c r="L601">
        <v>0</v>
      </c>
      <c r="M601" s="46">
        <f t="shared" si="55"/>
        <v>0</v>
      </c>
      <c r="N601" t="str">
        <f t="shared" si="56"/>
        <v>FABRICACAO DE APARELHOS E INSTRUMENTOS DE MEDIDA, TESTE E CONTROLE - EXCETO EQUIPAMENTOS PARA CONTRO</v>
      </c>
      <c r="O601" t="s">
        <v>1473</v>
      </c>
      <c r="P601">
        <v>0</v>
      </c>
      <c r="Q601" s="46">
        <f t="shared" si="57"/>
        <v>0</v>
      </c>
    </row>
    <row r="602" spans="1:17" x14ac:dyDescent="0.25">
      <c r="A602" t="str">
        <f t="shared" si="59"/>
        <v>FABRICACAO DE AERONAVES</v>
      </c>
      <c r="B602" t="s">
        <v>1430</v>
      </c>
      <c r="C602">
        <v>0</v>
      </c>
      <c r="D602">
        <v>0</v>
      </c>
      <c r="E602">
        <v>0</v>
      </c>
      <c r="F602">
        <v>0</v>
      </c>
      <c r="G602">
        <v>0</v>
      </c>
      <c r="H602" s="46">
        <f t="shared" si="58"/>
        <v>0</v>
      </c>
      <c r="J602" t="str">
        <f t="shared" si="54"/>
        <v>MANUTENCAO E REPARACAO DE EMBARCACOES</v>
      </c>
      <c r="K602" t="s">
        <v>1471</v>
      </c>
      <c r="L602">
        <v>0</v>
      </c>
      <c r="M602" s="46">
        <f t="shared" si="55"/>
        <v>0</v>
      </c>
      <c r="N602" t="str">
        <f t="shared" si="56"/>
        <v>INSTALACAO DE MAQUINAS E EQUIPAMENTOS INDUSTRIAIS</v>
      </c>
      <c r="O602" t="s">
        <v>1474</v>
      </c>
      <c r="P602">
        <v>0</v>
      </c>
      <c r="Q602" s="46">
        <f t="shared" si="57"/>
        <v>0</v>
      </c>
    </row>
    <row r="603" spans="1:17" x14ac:dyDescent="0.25">
      <c r="A603" t="str">
        <f t="shared" si="59"/>
        <v>FABRICACAO DE TURBINAS, MOTORES E OUTROS COMPONENTES E PECAS PARA AERONAVES</v>
      </c>
      <c r="B603" t="s">
        <v>1431</v>
      </c>
      <c r="C603">
        <v>0</v>
      </c>
      <c r="D603">
        <v>0</v>
      </c>
      <c r="E603">
        <v>0</v>
      </c>
      <c r="F603">
        <v>0</v>
      </c>
      <c r="G603">
        <v>0</v>
      </c>
      <c r="H603" s="46">
        <f t="shared" si="58"/>
        <v>0</v>
      </c>
      <c r="J603" t="str">
        <f t="shared" si="54"/>
        <v>MANUTENCAO E REPARACAO DE EQUIPAMENTOS E PRODUTOS NAO ESPECIFICADOS ANTERIORMENTE</v>
      </c>
      <c r="K603" t="s">
        <v>1472</v>
      </c>
      <c r="L603">
        <v>0</v>
      </c>
      <c r="M603" s="46">
        <f t="shared" si="55"/>
        <v>0</v>
      </c>
      <c r="N603" t="str">
        <f t="shared" si="56"/>
        <v>INSTALACAO DE EQUIPAMENTOS NAO ESPECIFICADOS ANTERIORMENTE</v>
      </c>
      <c r="O603" t="s">
        <v>1475</v>
      </c>
      <c r="P603">
        <v>0</v>
      </c>
      <c r="Q603" s="46">
        <f t="shared" si="57"/>
        <v>0</v>
      </c>
    </row>
    <row r="604" spans="1:17" x14ac:dyDescent="0.25">
      <c r="A604" t="str">
        <f t="shared" si="59"/>
        <v>FABRICACAO DE VEICULOS MILITARES DE COMBATE</v>
      </c>
      <c r="B604" t="s">
        <v>1432</v>
      </c>
      <c r="C604">
        <v>0</v>
      </c>
      <c r="D604">
        <v>0</v>
      </c>
      <c r="E604">
        <v>0</v>
      </c>
      <c r="F604">
        <v>0</v>
      </c>
      <c r="G604">
        <v>0</v>
      </c>
      <c r="H604" s="46">
        <f t="shared" si="58"/>
        <v>0</v>
      </c>
      <c r="J604" t="str">
        <f t="shared" si="54"/>
        <v>FABRICACAO DE APARELHOS E INSTRUMENTOS DE MEDIDA, TESTE E CONTROLE - EXCETO EQUIPAMENTOS PARA CONTRO</v>
      </c>
      <c r="K604" t="s">
        <v>1473</v>
      </c>
      <c r="L604">
        <v>0</v>
      </c>
      <c r="M604" s="46">
        <f t="shared" si="55"/>
        <v>0</v>
      </c>
      <c r="N604" t="str">
        <f t="shared" si="56"/>
        <v>FABRICACAO DE MAQUINAS, APARELHOS E EQUIPAMENTOS DE SISTEMAS ELETRONICOS DEDICADOS A AUTOMACAO INDUS</v>
      </c>
      <c r="O604" t="s">
        <v>1476</v>
      </c>
      <c r="P604">
        <v>0</v>
      </c>
      <c r="Q604" s="46">
        <f t="shared" si="57"/>
        <v>0</v>
      </c>
    </row>
    <row r="605" spans="1:17" x14ac:dyDescent="0.25">
      <c r="A605" t="str">
        <f t="shared" si="59"/>
        <v>FABRICACAO DE EQUIPAMENTOS DE TRANSPORTE NAO ESPECIFICADOS ANTERIORMENTE</v>
      </c>
      <c r="B605" t="s">
        <v>1433</v>
      </c>
      <c r="C605">
        <v>0</v>
      </c>
      <c r="D605">
        <v>0</v>
      </c>
      <c r="E605">
        <v>0</v>
      </c>
      <c r="F605">
        <v>0</v>
      </c>
      <c r="G605">
        <v>0</v>
      </c>
      <c r="H605" s="46">
        <f t="shared" si="58"/>
        <v>0</v>
      </c>
      <c r="J605" t="str">
        <f t="shared" si="54"/>
        <v>INSTALACAO DE MAQUINAS E EQUIPAMENTOS INDUSTRIAIS</v>
      </c>
      <c r="K605" t="s">
        <v>1474</v>
      </c>
      <c r="L605">
        <v>0</v>
      </c>
      <c r="M605" s="46">
        <f t="shared" si="55"/>
        <v>0</v>
      </c>
      <c r="N605" t="str">
        <f t="shared" si="56"/>
        <v>FABRICACAO DE APARELHOS, INSTRUMENTOS E MATERIAIS OPTICOS, FOTOGRAFICOS E CINEMATOGRAFICOS</v>
      </c>
      <c r="O605" t="s">
        <v>1477</v>
      </c>
      <c r="P605">
        <v>0</v>
      </c>
      <c r="Q605" s="46">
        <f t="shared" si="57"/>
        <v>0</v>
      </c>
    </row>
    <row r="606" spans="1:17" x14ac:dyDescent="0.25">
      <c r="A606" t="str">
        <f t="shared" si="59"/>
        <v>FABRICACAO DE MOVEIS DE OUTROS MATERIAIS, EXCETO MADEIRA E METAL</v>
      </c>
      <c r="B606" t="s">
        <v>1434</v>
      </c>
      <c r="C606">
        <v>0</v>
      </c>
      <c r="D606">
        <v>0</v>
      </c>
      <c r="E606">
        <v>0</v>
      </c>
      <c r="F606">
        <v>0</v>
      </c>
      <c r="G606">
        <v>0</v>
      </c>
      <c r="H606" s="46">
        <f t="shared" si="58"/>
        <v>0</v>
      </c>
      <c r="J606" t="str">
        <f t="shared" si="54"/>
        <v>INSTALACAO DE EQUIPAMENTOS NAO ESPECIFICADOS ANTERIORMENTE</v>
      </c>
      <c r="K606" t="s">
        <v>1475</v>
      </c>
      <c r="L606">
        <v>0</v>
      </c>
      <c r="M606" s="46">
        <f t="shared" si="55"/>
        <v>0</v>
      </c>
      <c r="N606" t="str">
        <f t="shared" si="56"/>
        <v>FABRICACAO DE CRONOMETROS E RELOGIOS</v>
      </c>
      <c r="O606" t="s">
        <v>1478</v>
      </c>
      <c r="P606">
        <v>0</v>
      </c>
      <c r="Q606" s="46">
        <f t="shared" si="57"/>
        <v>0</v>
      </c>
    </row>
    <row r="607" spans="1:17" x14ac:dyDescent="0.25">
      <c r="A607" t="str">
        <f t="shared" si="59"/>
        <v>FABRICACAO DE GERADORES DE CORRENTE CONTINUA OU ALTERNADA</v>
      </c>
      <c r="B607" t="s">
        <v>1435</v>
      </c>
      <c r="C607">
        <v>0</v>
      </c>
      <c r="D607">
        <v>0</v>
      </c>
      <c r="E607">
        <v>0</v>
      </c>
      <c r="F607">
        <v>0</v>
      </c>
      <c r="G607">
        <v>0</v>
      </c>
      <c r="H607" s="46">
        <f t="shared" si="58"/>
        <v>0</v>
      </c>
      <c r="J607" t="str">
        <f t="shared" si="54"/>
        <v>FABRICACAO DE MAQUINAS, APARELHOS E EQUIPAMENTOS DE SISTEMAS ELETRONICOS DEDICADOS A AUTOMACAO INDUS</v>
      </c>
      <c r="K607" t="s">
        <v>1476</v>
      </c>
      <c r="L607">
        <v>0</v>
      </c>
      <c r="M607" s="46">
        <f t="shared" si="55"/>
        <v>0</v>
      </c>
      <c r="N607" t="str">
        <f t="shared" si="56"/>
        <v>MANUTENCAO E REPARACAO DE EQUIPAMENTOS MEDICO-HOSPITALARES, ODONTOLOGICOS E DE LABORATORIO</v>
      </c>
      <c r="O607" t="s">
        <v>1479</v>
      </c>
      <c r="P607">
        <v>0</v>
      </c>
      <c r="Q607" s="46">
        <f t="shared" si="57"/>
        <v>0</v>
      </c>
    </row>
    <row r="608" spans="1:17" x14ac:dyDescent="0.25">
      <c r="A608" t="str">
        <f t="shared" si="59"/>
        <v>FABRICACAO DE TRANSFORMADORES, INDUTORES, CONVERSORES, SINCRONIZADORES E SEMELHANTES</v>
      </c>
      <c r="B608" t="s">
        <v>1436</v>
      </c>
      <c r="C608">
        <v>0</v>
      </c>
      <c r="D608">
        <v>0</v>
      </c>
      <c r="E608">
        <v>0</v>
      </c>
      <c r="F608">
        <v>0</v>
      </c>
      <c r="G608">
        <v>0</v>
      </c>
      <c r="H608" s="46">
        <f t="shared" si="58"/>
        <v>0</v>
      </c>
      <c r="J608" t="str">
        <f t="shared" si="54"/>
        <v>FABRICACAO DE APARELHOS, INSTRUMENTOS E MATERIAIS OPTICOS, FOTOGRAFICOS E CINEMATOGRAFICOS</v>
      </c>
      <c r="K608" t="s">
        <v>1477</v>
      </c>
      <c r="L608">
        <v>0</v>
      </c>
      <c r="M608" s="46">
        <f t="shared" si="55"/>
        <v>0</v>
      </c>
      <c r="N608" t="str">
        <f t="shared" si="56"/>
        <v>MANUTENCAO E REPARACAO DE APARELHOS E INSTRUMENTOS DE MEDIDA, TESTE E CONTROLE - EXCETO EQUIPAMENTOS</v>
      </c>
      <c r="O608" t="s">
        <v>1480</v>
      </c>
      <c r="P608">
        <v>0</v>
      </c>
      <c r="Q608" s="46">
        <f t="shared" si="57"/>
        <v>0</v>
      </c>
    </row>
    <row r="609" spans="1:17" x14ac:dyDescent="0.25">
      <c r="A609" t="str">
        <f t="shared" si="59"/>
        <v>FABRICACAO DE MOTORES ELETRICOS</v>
      </c>
      <c r="B609" t="s">
        <v>1437</v>
      </c>
      <c r="C609">
        <v>0</v>
      </c>
      <c r="D609">
        <v>0</v>
      </c>
      <c r="E609">
        <v>0</v>
      </c>
      <c r="F609">
        <v>0</v>
      </c>
      <c r="G609">
        <v>0</v>
      </c>
      <c r="H609" s="46">
        <f t="shared" si="58"/>
        <v>0</v>
      </c>
      <c r="J609" t="str">
        <f t="shared" si="54"/>
        <v>FABRICACAO DE CRONOMETROS E RELOGIOS</v>
      </c>
      <c r="K609" t="s">
        <v>1478</v>
      </c>
      <c r="L609">
        <v>0</v>
      </c>
      <c r="M609" s="46">
        <f t="shared" si="55"/>
        <v>0</v>
      </c>
      <c r="N609" t="str">
        <f t="shared" si="56"/>
        <v>MANUTENCAO E REPARACAO DE MAQUINAS, APARELHOS E EQUIPAMENTOS DE SISTEMAS ELETRONICOS DEDICADOS A AUT</v>
      </c>
      <c r="O609" t="s">
        <v>1481</v>
      </c>
      <c r="P609">
        <v>0</v>
      </c>
      <c r="Q609" s="46">
        <f t="shared" si="57"/>
        <v>0</v>
      </c>
    </row>
    <row r="610" spans="1:17" x14ac:dyDescent="0.25">
      <c r="A610" t="str">
        <f t="shared" si="59"/>
        <v>FABRICACAO DE SUBESTACOES, QUADROS DE COMANDO, REGULADORES DE VOLTAGEM E OUTROS APARELHOS E EQUIPAME</v>
      </c>
      <c r="B610" t="s">
        <v>1438</v>
      </c>
      <c r="C610">
        <v>0</v>
      </c>
      <c r="D610">
        <v>0</v>
      </c>
      <c r="E610">
        <v>0</v>
      </c>
      <c r="F610">
        <v>0</v>
      </c>
      <c r="G610">
        <v>0</v>
      </c>
      <c r="H610" s="46">
        <f t="shared" si="58"/>
        <v>0</v>
      </c>
      <c r="J610" t="str">
        <f t="shared" si="54"/>
        <v>MANUTENCAO E REPARACAO DE EQUIPAMENTOS MEDICO-HOSPITALARES, ODONTOLOGICOS E DE LABORATORIO</v>
      </c>
      <c r="K610" t="s">
        <v>1479</v>
      </c>
      <c r="L610">
        <v>0</v>
      </c>
      <c r="M610" s="46">
        <f t="shared" si="55"/>
        <v>0</v>
      </c>
      <c r="N610" t="str">
        <f t="shared" si="56"/>
        <v>MANUTENCAO E REPARACAO DE INSTRUMENTOS OPTICOS E CINEMATOGRAFICOS</v>
      </c>
      <c r="O610" t="s">
        <v>1482</v>
      </c>
      <c r="P610">
        <v>0</v>
      </c>
      <c r="Q610" s="46">
        <f t="shared" si="57"/>
        <v>0</v>
      </c>
    </row>
    <row r="611" spans="1:17" x14ac:dyDescent="0.25">
      <c r="A611" t="str">
        <f t="shared" si="59"/>
        <v>FABRICACAO DE MATERIAL ELETRICO PARA INSTALACOES EM CIRCUITO DE CONSUMO</v>
      </c>
      <c r="B611" t="s">
        <v>1439</v>
      </c>
      <c r="C611">
        <v>0</v>
      </c>
      <c r="D611">
        <v>0</v>
      </c>
      <c r="E611">
        <v>0</v>
      </c>
      <c r="F611">
        <v>0</v>
      </c>
      <c r="G611">
        <v>0</v>
      </c>
      <c r="H611" s="46">
        <f t="shared" si="58"/>
        <v>0</v>
      </c>
      <c r="J611" t="str">
        <f t="shared" si="54"/>
        <v>MANUTENCAO E REPARACAO DE APARELHOS E INSTRUMENTOS DE MEDIDA, TESTE E CONTROLE - EXCETO EQUIPAMENTOS</v>
      </c>
      <c r="K611" t="s">
        <v>1480</v>
      </c>
      <c r="L611">
        <v>0</v>
      </c>
      <c r="M611" s="46">
        <f t="shared" si="55"/>
        <v>0</v>
      </c>
      <c r="N611" t="str">
        <f t="shared" si="56"/>
        <v>FABRICACAO DE AUTOMOVEIS, CAMIONETAS E UTILITARIOS</v>
      </c>
      <c r="O611" t="s">
        <v>1483</v>
      </c>
      <c r="P611">
        <v>0</v>
      </c>
      <c r="Q611" s="46">
        <f t="shared" si="57"/>
        <v>0</v>
      </c>
    </row>
    <row r="612" spans="1:17" x14ac:dyDescent="0.25">
      <c r="A612" t="str">
        <f t="shared" si="59"/>
        <v>FABRICACAO DE FIOS, CABOS E CONDUTORES ELETRICOS ISOLADOS</v>
      </c>
      <c r="B612" t="s">
        <v>1440</v>
      </c>
      <c r="C612">
        <v>0</v>
      </c>
      <c r="D612">
        <v>0</v>
      </c>
      <c r="E612">
        <v>0</v>
      </c>
      <c r="F612">
        <v>0</v>
      </c>
      <c r="G612">
        <v>0</v>
      </c>
      <c r="H612" s="46">
        <f t="shared" si="58"/>
        <v>0</v>
      </c>
      <c r="J612" t="str">
        <f t="shared" si="54"/>
        <v>MANUTENCAO E REPARACAO DE MAQUINAS, APARELHOS E EQUIPAMENTOS DE SISTEMAS ELETRONICOS DEDICADOS A AUT</v>
      </c>
      <c r="K612" t="s">
        <v>1481</v>
      </c>
      <c r="L612">
        <v>0</v>
      </c>
      <c r="M612" s="46">
        <f t="shared" si="55"/>
        <v>0</v>
      </c>
      <c r="N612" t="str">
        <f t="shared" si="56"/>
        <v>FABRICACAO DE CAMINHOES E ONIBUS</v>
      </c>
      <c r="O612" t="s">
        <v>1484</v>
      </c>
      <c r="P612">
        <v>0</v>
      </c>
      <c r="Q612" s="46">
        <f t="shared" si="57"/>
        <v>0</v>
      </c>
    </row>
    <row r="613" spans="1:17" x14ac:dyDescent="0.25">
      <c r="A613" t="str">
        <f t="shared" si="59"/>
        <v>FABRICACAO DE PILHAS, BATERIAS E ACUMULADORES ELETRICOS - EXCETO PARA VEICULOS</v>
      </c>
      <c r="B613" t="s">
        <v>1441</v>
      </c>
      <c r="C613">
        <v>0</v>
      </c>
      <c r="D613">
        <v>0</v>
      </c>
      <c r="E613">
        <v>0</v>
      </c>
      <c r="F613">
        <v>0</v>
      </c>
      <c r="G613">
        <v>0</v>
      </c>
      <c r="H613" s="46">
        <f t="shared" si="58"/>
        <v>0</v>
      </c>
      <c r="J613" t="str">
        <f t="shared" si="54"/>
        <v>MANUTENCAO E REPARACAO DE INSTRUMENTOS OPTICOS E CINEMATOGRAFICOS</v>
      </c>
      <c r="K613" t="s">
        <v>1482</v>
      </c>
      <c r="L613">
        <v>0</v>
      </c>
      <c r="M613" s="46">
        <f t="shared" si="55"/>
        <v>0</v>
      </c>
      <c r="N613" t="str">
        <f t="shared" si="56"/>
        <v>FABRICACAO DE CABINES, CARROCERIAS E REBOQUES PARA CAMINHAO</v>
      </c>
      <c r="O613" t="s">
        <v>1485</v>
      </c>
      <c r="P613">
        <v>0</v>
      </c>
      <c r="Q613" s="46">
        <f t="shared" si="57"/>
        <v>0</v>
      </c>
    </row>
    <row r="614" spans="1:17" x14ac:dyDescent="0.25">
      <c r="A614" t="str">
        <f t="shared" si="59"/>
        <v>FABRICACAO DE BATERIAS E ACUMULADORES PARA VEICULOS</v>
      </c>
      <c r="B614" t="s">
        <v>1442</v>
      </c>
      <c r="C614">
        <v>0</v>
      </c>
      <c r="D614">
        <v>0</v>
      </c>
      <c r="E614">
        <v>0</v>
      </c>
      <c r="F614">
        <v>0</v>
      </c>
      <c r="G614">
        <v>0</v>
      </c>
      <c r="H614" s="46">
        <f t="shared" si="58"/>
        <v>0</v>
      </c>
      <c r="J614" t="str">
        <f t="shared" si="54"/>
        <v>FABRICACAO DE AUTOMOVEIS, CAMIONETAS E UTILITARIOS</v>
      </c>
      <c r="K614" t="s">
        <v>1483</v>
      </c>
      <c r="L614">
        <v>0</v>
      </c>
      <c r="M614" s="46">
        <f t="shared" si="55"/>
        <v>0</v>
      </c>
      <c r="N614" t="str">
        <f t="shared" si="56"/>
        <v>FABRICACAO DE CARROCERIAS PARA ONIBUS</v>
      </c>
      <c r="O614" t="s">
        <v>1486</v>
      </c>
      <c r="P614">
        <v>0</v>
      </c>
      <c r="Q614" s="46">
        <f t="shared" si="57"/>
        <v>0</v>
      </c>
    </row>
    <row r="615" spans="1:17" x14ac:dyDescent="0.25">
      <c r="A615" t="str">
        <f t="shared" si="59"/>
        <v>FABRICACAO DE LAMPADAS</v>
      </c>
      <c r="B615" t="s">
        <v>1443</v>
      </c>
      <c r="C615">
        <v>0</v>
      </c>
      <c r="D615">
        <v>0</v>
      </c>
      <c r="E615">
        <v>0</v>
      </c>
      <c r="F615">
        <v>0</v>
      </c>
      <c r="G615">
        <v>0</v>
      </c>
      <c r="H615" s="46">
        <f t="shared" si="58"/>
        <v>0</v>
      </c>
      <c r="J615" t="str">
        <f t="shared" si="54"/>
        <v>FABRICACAO DE CAMINHOES E ONIBUS</v>
      </c>
      <c r="K615" t="s">
        <v>1484</v>
      </c>
      <c r="L615">
        <v>0</v>
      </c>
      <c r="M615" s="46">
        <f t="shared" si="55"/>
        <v>0</v>
      </c>
      <c r="N615" t="str">
        <f t="shared" si="56"/>
        <v>FABRICACAO DE CABINES, CARROCERIAS E REBOQUES PARA OUTROS VEICULOS</v>
      </c>
      <c r="O615" t="s">
        <v>1487</v>
      </c>
      <c r="P615">
        <v>0</v>
      </c>
      <c r="Q615" s="46">
        <f t="shared" si="57"/>
        <v>0</v>
      </c>
    </row>
    <row r="616" spans="1:17" x14ac:dyDescent="0.25">
      <c r="A616" t="str">
        <f t="shared" si="59"/>
        <v>FABRICACAO DE LUMINARIAS E EQUIPAMENTOS DE ILUMINACAO - EXCETO PARA VEICULOS</v>
      </c>
      <c r="B616" t="s">
        <v>1444</v>
      </c>
      <c r="C616">
        <v>0</v>
      </c>
      <c r="D616">
        <v>0</v>
      </c>
      <c r="E616">
        <v>0</v>
      </c>
      <c r="F616">
        <v>0</v>
      </c>
      <c r="G616">
        <v>0</v>
      </c>
      <c r="H616" s="46">
        <f t="shared" si="58"/>
        <v>0</v>
      </c>
      <c r="J616" t="str">
        <f t="shared" si="54"/>
        <v>FABRICACAO DE CABINES, CARROCERIAS E REBOQUES PARA CAMINHAO</v>
      </c>
      <c r="K616" t="s">
        <v>1485</v>
      </c>
      <c r="L616">
        <v>0</v>
      </c>
      <c r="M616" s="46">
        <f t="shared" si="55"/>
        <v>0</v>
      </c>
      <c r="N616" t="str">
        <f t="shared" si="56"/>
        <v>FABRICACAO DE PECAS E ACESSORIOS PARA O SISTEMA MOTOR</v>
      </c>
      <c r="O616" t="s">
        <v>1488</v>
      </c>
      <c r="P616">
        <v>0</v>
      </c>
      <c r="Q616" s="46">
        <f t="shared" si="57"/>
        <v>0</v>
      </c>
    </row>
    <row r="617" spans="1:17" x14ac:dyDescent="0.25">
      <c r="A617" t="str">
        <f t="shared" si="59"/>
        <v>FABRICACAO DE MATERIAL ELETRICO PARA VEICULOS - EXCETO BATERIAS</v>
      </c>
      <c r="B617" t="s">
        <v>1445</v>
      </c>
      <c r="C617">
        <v>0</v>
      </c>
      <c r="D617">
        <v>0</v>
      </c>
      <c r="E617">
        <v>0</v>
      </c>
      <c r="F617">
        <v>0</v>
      </c>
      <c r="G617">
        <v>0</v>
      </c>
      <c r="H617" s="46">
        <f t="shared" si="58"/>
        <v>0</v>
      </c>
      <c r="J617" t="str">
        <f t="shared" si="54"/>
        <v>FABRICACAO DE CARROCERIAS PARA ONIBUS</v>
      </c>
      <c r="K617" t="s">
        <v>1486</v>
      </c>
      <c r="L617">
        <v>0</v>
      </c>
      <c r="M617" s="46">
        <f t="shared" si="55"/>
        <v>0</v>
      </c>
      <c r="N617" t="str">
        <f t="shared" si="56"/>
        <v>FABRICACAO DE PECAS E ACESSORIOS PARA OS SISTEMAS DE MARCHA E TRANSMISSAO</v>
      </c>
      <c r="O617" t="s">
        <v>1489</v>
      </c>
      <c r="P617">
        <v>0</v>
      </c>
      <c r="Q617" s="46">
        <f t="shared" si="57"/>
        <v>0</v>
      </c>
    </row>
    <row r="618" spans="1:17" x14ac:dyDescent="0.25">
      <c r="A618" t="str">
        <f t="shared" si="59"/>
        <v>MANUTENCAO E REPARACAO DE GERADORES, TRANSFORMADORES E MOTORES ELETRICOS</v>
      </c>
      <c r="B618" t="s">
        <v>1446</v>
      </c>
      <c r="C618">
        <v>0</v>
      </c>
      <c r="D618">
        <v>0</v>
      </c>
      <c r="E618">
        <v>0</v>
      </c>
      <c r="F618">
        <v>0</v>
      </c>
      <c r="G618">
        <v>0</v>
      </c>
      <c r="H618" s="46">
        <f t="shared" si="58"/>
        <v>0</v>
      </c>
      <c r="J618" t="str">
        <f t="shared" ref="J618:J681" si="60">MID(K618,12,100)</f>
        <v>FABRICACAO DE CABINES, CARROCERIAS E REBOQUES PARA OUTROS VEICULOS</v>
      </c>
      <c r="K618" t="s">
        <v>1487</v>
      </c>
      <c r="L618">
        <v>0</v>
      </c>
      <c r="M618" s="46">
        <f t="shared" ref="M618:M681" si="61">L618*100/L$1126</f>
        <v>0</v>
      </c>
      <c r="N618" t="str">
        <f t="shared" ref="N618:N681" si="62">MID(O618,12,100)</f>
        <v>FABRICACAO DE PECAS E ACESSORIOS PARA O SISTEMA DE FREIOS</v>
      </c>
      <c r="O618" t="s">
        <v>1490</v>
      </c>
      <c r="P618">
        <v>0</v>
      </c>
      <c r="Q618" s="46">
        <f t="shared" ref="Q618:Q681" si="63">P618*100/P$1126</f>
        <v>0</v>
      </c>
    </row>
    <row r="619" spans="1:17" x14ac:dyDescent="0.25">
      <c r="A619" t="str">
        <f t="shared" si="59"/>
        <v>MANUTENCAO E REPARACAO DE BATERIAS E ACUMULADORES ELETRICOS - EXCETO PARA VEICULOS</v>
      </c>
      <c r="B619" t="s">
        <v>1447</v>
      </c>
      <c r="C619">
        <v>0</v>
      </c>
      <c r="D619">
        <v>0</v>
      </c>
      <c r="E619">
        <v>0</v>
      </c>
      <c r="F619">
        <v>0</v>
      </c>
      <c r="G619">
        <v>0</v>
      </c>
      <c r="H619" s="46">
        <f t="shared" ref="H619:H682" si="64">G619*100/G$1126</f>
        <v>0</v>
      </c>
      <c r="J619" t="str">
        <f t="shared" si="60"/>
        <v>FABRICACAO DE PECAS E ACESSORIOS PARA O SISTEMA MOTOR</v>
      </c>
      <c r="K619" t="s">
        <v>1488</v>
      </c>
      <c r="L619">
        <v>0</v>
      </c>
      <c r="M619" s="46">
        <f t="shared" si="61"/>
        <v>0</v>
      </c>
      <c r="N619" t="str">
        <f t="shared" si="62"/>
        <v>FABRICACAO DE PECAS E ACESSORIOS PARA O SISTEMA DE DIRECAO E SUSPENSAO</v>
      </c>
      <c r="O619" t="s">
        <v>1491</v>
      </c>
      <c r="P619">
        <v>0</v>
      </c>
      <c r="Q619" s="46">
        <f t="shared" si="63"/>
        <v>0</v>
      </c>
    </row>
    <row r="620" spans="1:17" x14ac:dyDescent="0.25">
      <c r="A620" t="str">
        <f t="shared" ref="A620:A683" si="65">MID(B620,12,100)</f>
        <v>MANUTENCAO E REPARACAO DE MAQUINAS, APARELHOS E MATERIAIS ELETRICOS NAO ESPECIFICADOS ANTERIORMENTE</v>
      </c>
      <c r="B620" t="s">
        <v>1448</v>
      </c>
      <c r="C620">
        <v>0</v>
      </c>
      <c r="D620">
        <v>0</v>
      </c>
      <c r="E620">
        <v>0</v>
      </c>
      <c r="F620">
        <v>0</v>
      </c>
      <c r="G620">
        <v>0</v>
      </c>
      <c r="H620" s="46">
        <f t="shared" si="64"/>
        <v>0</v>
      </c>
      <c r="J620" t="str">
        <f t="shared" si="60"/>
        <v>FABRICACAO DE PECAS E ACESSORIOS PARA OS SISTEMAS DE MARCHA E TRANSMISSAO</v>
      </c>
      <c r="K620" t="s">
        <v>1489</v>
      </c>
      <c r="L620">
        <v>0</v>
      </c>
      <c r="M620" s="46">
        <f t="shared" si="61"/>
        <v>0</v>
      </c>
      <c r="N620" t="str">
        <f t="shared" si="62"/>
        <v>FABRICACAO DE OUTRAS PECAS E ACESSORIOS PARA VEICULOS AUTOMOTORES NAO ESPECIFICADAS ANTERIORMENTE</v>
      </c>
      <c r="O620" t="s">
        <v>1492</v>
      </c>
      <c r="P620">
        <v>0</v>
      </c>
      <c r="Q620" s="46">
        <f t="shared" si="63"/>
        <v>0</v>
      </c>
    </row>
    <row r="621" spans="1:17" x14ac:dyDescent="0.25">
      <c r="A621" t="str">
        <f t="shared" si="65"/>
        <v>FABRICACAO DE ELETRODOS, CONTATOS E OUTROS ARTIGOS DE CARVAO E GRAFITA PARA USO ELETRICO, ELETROIMAS</v>
      </c>
      <c r="B621" t="s">
        <v>1449</v>
      </c>
      <c r="C621">
        <v>0</v>
      </c>
      <c r="D621">
        <v>0</v>
      </c>
      <c r="E621">
        <v>0</v>
      </c>
      <c r="F621">
        <v>0</v>
      </c>
      <c r="G621">
        <v>0</v>
      </c>
      <c r="H621" s="46">
        <f t="shared" si="64"/>
        <v>0</v>
      </c>
      <c r="J621" t="str">
        <f t="shared" si="60"/>
        <v>FABRICACAO DE PECAS E ACESSORIOS PARA O SISTEMA DE FREIOS</v>
      </c>
      <c r="K621" t="s">
        <v>1490</v>
      </c>
      <c r="L621">
        <v>0</v>
      </c>
      <c r="M621" s="46">
        <f t="shared" si="61"/>
        <v>0</v>
      </c>
      <c r="N621" t="str">
        <f t="shared" si="62"/>
        <v>RECONDICIONAMENTO OU RECUPERACAO DE MOTORES PARA VEICULOS AUTOMOTORES</v>
      </c>
      <c r="O621" t="s">
        <v>1493</v>
      </c>
      <c r="P621">
        <v>0</v>
      </c>
      <c r="Q621" s="46">
        <f t="shared" si="63"/>
        <v>0</v>
      </c>
    </row>
    <row r="622" spans="1:17" x14ac:dyDescent="0.25">
      <c r="A622" t="str">
        <f t="shared" si="65"/>
        <v>FABRICACAO DE APARELHOS E UTENSILIOS PARA SINALIZACAO E ALARME</v>
      </c>
      <c r="B622" t="s">
        <v>1450</v>
      </c>
      <c r="C622">
        <v>0</v>
      </c>
      <c r="D622">
        <v>0</v>
      </c>
      <c r="E622">
        <v>0</v>
      </c>
      <c r="F622">
        <v>0</v>
      </c>
      <c r="G622">
        <v>0</v>
      </c>
      <c r="H622" s="46">
        <f t="shared" si="64"/>
        <v>0</v>
      </c>
      <c r="J622" t="str">
        <f t="shared" si="60"/>
        <v>FABRICACAO DE PECAS E ACESSORIOS PARA O SISTEMA DE DIRECAO E SUSPENSAO</v>
      </c>
      <c r="K622" t="s">
        <v>1491</v>
      </c>
      <c r="L622">
        <v>0</v>
      </c>
      <c r="M622" s="46">
        <f t="shared" si="61"/>
        <v>0</v>
      </c>
      <c r="N622" t="str">
        <f t="shared" si="62"/>
        <v>CONSTRUCAO E REPARACAO DE EMBARCACOES E ESTRUTURAS FLUTUANTES</v>
      </c>
      <c r="O622" t="s">
        <v>1494</v>
      </c>
      <c r="P622">
        <v>0</v>
      </c>
      <c r="Q622" s="46">
        <f t="shared" si="63"/>
        <v>0</v>
      </c>
    </row>
    <row r="623" spans="1:17" x14ac:dyDescent="0.25">
      <c r="A623" t="str">
        <f t="shared" si="65"/>
        <v>FABRICACAO DE OUTROS APARELHOS OU EQUIPAMENTOS ELETRICOS</v>
      </c>
      <c r="B623" t="s">
        <v>1451</v>
      </c>
      <c r="C623">
        <v>0</v>
      </c>
      <c r="D623">
        <v>0</v>
      </c>
      <c r="E623">
        <v>0</v>
      </c>
      <c r="F623">
        <v>0</v>
      </c>
      <c r="G623">
        <v>0</v>
      </c>
      <c r="H623" s="46">
        <f t="shared" si="64"/>
        <v>0</v>
      </c>
      <c r="J623" t="str">
        <f t="shared" si="60"/>
        <v>FABRICACAO DE OUTRAS PECAS E ACESSORIOS PARA VEICULOS AUTOMOTORES NAO ESPECIFICADAS ANTERIORMENTE</v>
      </c>
      <c r="K623" t="s">
        <v>1492</v>
      </c>
      <c r="L623">
        <v>0</v>
      </c>
      <c r="M623" s="46">
        <f t="shared" si="61"/>
        <v>0</v>
      </c>
      <c r="N623" t="str">
        <f t="shared" si="62"/>
        <v>GERACAO DE ENERGIA ELETRICA</v>
      </c>
      <c r="O623" t="s">
        <v>1495</v>
      </c>
      <c r="P623">
        <v>0</v>
      </c>
      <c r="Q623" s="46">
        <f t="shared" si="63"/>
        <v>0</v>
      </c>
    </row>
    <row r="624" spans="1:17" x14ac:dyDescent="0.25">
      <c r="A624" t="str">
        <f t="shared" si="65"/>
        <v>FABRICACAO DE MATERIAL ELETRONICO BASICO</v>
      </c>
      <c r="B624" t="s">
        <v>1452</v>
      </c>
      <c r="C624">
        <v>0</v>
      </c>
      <c r="D624">
        <v>0</v>
      </c>
      <c r="E624">
        <v>0</v>
      </c>
      <c r="F624">
        <v>0</v>
      </c>
      <c r="G624">
        <v>0</v>
      </c>
      <c r="H624" s="46">
        <f t="shared" si="64"/>
        <v>0</v>
      </c>
      <c r="J624" t="str">
        <f t="shared" si="60"/>
        <v>RECONDICIONAMENTO OU RECUPERACAO DE MOTORES PARA VEICULOS AUTOMOTORES</v>
      </c>
      <c r="K624" t="s">
        <v>1493</v>
      </c>
      <c r="L624">
        <v>0</v>
      </c>
      <c r="M624" s="46">
        <f t="shared" si="61"/>
        <v>0</v>
      </c>
      <c r="N624" t="str">
        <f t="shared" si="62"/>
        <v>CONSTRUCAO E REPARACAO DE EMBARCACOES PARA ESPORTE E LAZER</v>
      </c>
      <c r="O624" t="s">
        <v>1496</v>
      </c>
      <c r="P624">
        <v>0</v>
      </c>
      <c r="Q624" s="46">
        <f t="shared" si="63"/>
        <v>0</v>
      </c>
    </row>
    <row r="625" spans="1:17" x14ac:dyDescent="0.25">
      <c r="A625" t="str">
        <f t="shared" si="65"/>
        <v>LAPIDACAO DE GEMAS E FABRICACAO DE ARTEFATOS DE OURIVESARIA E JOALHERIA</v>
      </c>
      <c r="B625" t="s">
        <v>1453</v>
      </c>
      <c r="C625">
        <v>0</v>
      </c>
      <c r="D625">
        <v>0</v>
      </c>
      <c r="E625">
        <v>0</v>
      </c>
      <c r="F625">
        <v>0</v>
      </c>
      <c r="G625">
        <v>0</v>
      </c>
      <c r="H625" s="46">
        <f t="shared" si="64"/>
        <v>0</v>
      </c>
      <c r="J625" t="str">
        <f t="shared" si="60"/>
        <v>CONSTRUCAO E REPARACAO DE EMBARCACOES E ESTRUTURAS FLUTUANTES</v>
      </c>
      <c r="K625" t="s">
        <v>1494</v>
      </c>
      <c r="L625">
        <v>0</v>
      </c>
      <c r="M625" s="46">
        <f t="shared" si="61"/>
        <v>0</v>
      </c>
      <c r="N625" t="str">
        <f t="shared" si="62"/>
        <v>PRODUCAO DE GAS, PROCESSAMENTO DE GAS NATURAL, DISTRIBUICAO DE COMBUSTIVEIS GASOSOS POR REDES URBANA</v>
      </c>
      <c r="O625" t="s">
        <v>1497</v>
      </c>
      <c r="P625">
        <v>0</v>
      </c>
      <c r="Q625" s="46">
        <f t="shared" si="63"/>
        <v>0</v>
      </c>
    </row>
    <row r="626" spans="1:17" x14ac:dyDescent="0.25">
      <c r="A626" t="str">
        <f t="shared" si="65"/>
        <v>FABRICACAO DE BIJUTERIAS E ARTEFATOS SEMELHANTES</v>
      </c>
      <c r="B626" t="s">
        <v>1454</v>
      </c>
      <c r="C626">
        <v>0</v>
      </c>
      <c r="D626">
        <v>0</v>
      </c>
      <c r="E626">
        <v>0</v>
      </c>
      <c r="F626">
        <v>0</v>
      </c>
      <c r="G626">
        <v>0</v>
      </c>
      <c r="H626" s="46">
        <f t="shared" si="64"/>
        <v>0</v>
      </c>
      <c r="J626" t="str">
        <f t="shared" si="60"/>
        <v>GERACAO DE ENERGIA ELETRICA</v>
      </c>
      <c r="K626" t="s">
        <v>1495</v>
      </c>
      <c r="L626">
        <v>0</v>
      </c>
      <c r="M626" s="46">
        <f t="shared" si="61"/>
        <v>0</v>
      </c>
      <c r="N626" t="str">
        <f t="shared" si="62"/>
        <v>CONSTRUCAO E MONTAGEM DE LOCOMOTIVAS, VAGOES E OUTROS MATERIAIS RODANTES</v>
      </c>
      <c r="O626" t="s">
        <v>1498</v>
      </c>
      <c r="P626">
        <v>0</v>
      </c>
      <c r="Q626" s="46">
        <f t="shared" si="63"/>
        <v>0</v>
      </c>
    </row>
    <row r="627" spans="1:17" x14ac:dyDescent="0.25">
      <c r="A627" t="str">
        <f t="shared" si="65"/>
        <v>FABRICACAO DE EQUIPAMENTOS TRANSMISSORES DE RADIO E TELEVISAO E DE EQUIPAMENTOS PARA ESTACOES TELEFO</v>
      </c>
      <c r="B627" t="s">
        <v>1455</v>
      </c>
      <c r="C627">
        <v>0</v>
      </c>
      <c r="D627">
        <v>0</v>
      </c>
      <c r="E627">
        <v>0</v>
      </c>
      <c r="F627">
        <v>0</v>
      </c>
      <c r="G627">
        <v>0</v>
      </c>
      <c r="H627" s="46">
        <f t="shared" si="64"/>
        <v>0</v>
      </c>
      <c r="J627" t="str">
        <f t="shared" si="60"/>
        <v>CONSTRUCAO E REPARACAO DE EMBARCACOES PARA ESPORTE E LAZER</v>
      </c>
      <c r="K627" t="s">
        <v>1496</v>
      </c>
      <c r="L627">
        <v>0</v>
      </c>
      <c r="M627" s="46">
        <f t="shared" si="61"/>
        <v>0</v>
      </c>
      <c r="N627" t="str">
        <f t="shared" si="62"/>
        <v>FABRICACAO DE PECAS E ACESSORIOS PARA VEICULOS FERROVIARIOS</v>
      </c>
      <c r="O627" t="s">
        <v>1499</v>
      </c>
      <c r="P627">
        <v>0</v>
      </c>
      <c r="Q627" s="46">
        <f t="shared" si="63"/>
        <v>0</v>
      </c>
    </row>
    <row r="628" spans="1:17" x14ac:dyDescent="0.25">
      <c r="A628" t="str">
        <f t="shared" si="65"/>
        <v>FABRICACAO DE APARELHOS TELEFONICOS, SISTEMAS DE INTERCOMUNICACAO E SEMELHANTES</v>
      </c>
      <c r="B628" t="s">
        <v>1456</v>
      </c>
      <c r="C628">
        <v>0</v>
      </c>
      <c r="D628">
        <v>0</v>
      </c>
      <c r="E628">
        <v>0</v>
      </c>
      <c r="F628">
        <v>0</v>
      </c>
      <c r="G628">
        <v>0</v>
      </c>
      <c r="H628" s="46">
        <f t="shared" si="64"/>
        <v>0</v>
      </c>
      <c r="J628" t="str">
        <f t="shared" si="60"/>
        <v>PRODUCAO DE GAS, PROCESSAMENTO DE GAS NATURAL, DISTRIBUICAO DE COMBUSTIVEIS GASOSOS POR REDES URBANA</v>
      </c>
      <c r="K628" t="s">
        <v>1497</v>
      </c>
      <c r="L628">
        <v>0</v>
      </c>
      <c r="M628" s="46">
        <f t="shared" si="61"/>
        <v>0</v>
      </c>
      <c r="N628" t="str">
        <f t="shared" si="62"/>
        <v>REPARACAO DE VEICULOS FERROVIARIOS</v>
      </c>
      <c r="O628" t="s">
        <v>1500</v>
      </c>
      <c r="P628">
        <v>0</v>
      </c>
      <c r="Q628" s="46">
        <f t="shared" si="63"/>
        <v>0</v>
      </c>
    </row>
    <row r="629" spans="1:17" x14ac:dyDescent="0.25">
      <c r="A629" t="str">
        <f t="shared" si="65"/>
        <v>FABRICACAO DE APARELHOS RECEPTORES DE RADIO E TELEVISAO E DE REPRODUCAO, GRAVACAO OU AMPLIFICACAO DE</v>
      </c>
      <c r="B629" t="s">
        <v>1457</v>
      </c>
      <c r="C629">
        <v>0</v>
      </c>
      <c r="D629">
        <v>0</v>
      </c>
      <c r="E629">
        <v>0</v>
      </c>
      <c r="F629">
        <v>0</v>
      </c>
      <c r="G629">
        <v>0</v>
      </c>
      <c r="H629" s="46">
        <f t="shared" si="64"/>
        <v>0</v>
      </c>
      <c r="J629" t="str">
        <f t="shared" si="60"/>
        <v>CONSTRUCAO E MONTAGEM DE LOCOMOTIVAS, VAGOES E OUTROS MATERIAIS RODANTES</v>
      </c>
      <c r="K629" t="s">
        <v>1498</v>
      </c>
      <c r="L629">
        <v>0</v>
      </c>
      <c r="M629" s="46">
        <f t="shared" si="61"/>
        <v>0</v>
      </c>
      <c r="N629" t="str">
        <f t="shared" si="62"/>
        <v>PRODUCAO E DISTRIBUICAO DE VAPOR, AGUA QUENTE E AR CONDICIONADO</v>
      </c>
      <c r="O629" t="s">
        <v>1501</v>
      </c>
      <c r="P629">
        <v>0</v>
      </c>
      <c r="Q629" s="46">
        <f t="shared" si="63"/>
        <v>0</v>
      </c>
    </row>
    <row r="630" spans="1:17" x14ac:dyDescent="0.25">
      <c r="A630" t="str">
        <f t="shared" si="65"/>
        <v>FABRICACAO DE ARTEFATOS PARA PESCA E ESPORTE</v>
      </c>
      <c r="B630" t="s">
        <v>1458</v>
      </c>
      <c r="C630">
        <v>0</v>
      </c>
      <c r="D630">
        <v>0</v>
      </c>
      <c r="E630">
        <v>0</v>
      </c>
      <c r="F630">
        <v>0</v>
      </c>
      <c r="G630">
        <v>0</v>
      </c>
      <c r="H630" s="46">
        <f t="shared" si="64"/>
        <v>0</v>
      </c>
      <c r="J630" t="str">
        <f t="shared" si="60"/>
        <v>FABRICACAO DE PECAS E ACESSORIOS PARA VEICULOS FERROVIARIOS</v>
      </c>
      <c r="K630" t="s">
        <v>1499</v>
      </c>
      <c r="L630">
        <v>0</v>
      </c>
      <c r="M630" s="46">
        <f t="shared" si="61"/>
        <v>0</v>
      </c>
      <c r="N630" t="str">
        <f t="shared" si="62"/>
        <v>CONSTRUCAO E MONTAGEM DE AERONAVES</v>
      </c>
      <c r="O630" t="s">
        <v>1502</v>
      </c>
      <c r="P630">
        <v>0</v>
      </c>
      <c r="Q630" s="46">
        <f t="shared" si="63"/>
        <v>0</v>
      </c>
    </row>
    <row r="631" spans="1:17" x14ac:dyDescent="0.25">
      <c r="A631" t="str">
        <f t="shared" si="65"/>
        <v>FABRICACAO DE BRINQUEDOS E JOGOS RECREATIVOS</v>
      </c>
      <c r="B631" t="s">
        <v>1459</v>
      </c>
      <c r="C631">
        <v>0</v>
      </c>
      <c r="D631">
        <v>0</v>
      </c>
      <c r="E631">
        <v>0</v>
      </c>
      <c r="F631">
        <v>0</v>
      </c>
      <c r="G631">
        <v>0</v>
      </c>
      <c r="H631" s="46">
        <f t="shared" si="64"/>
        <v>0</v>
      </c>
      <c r="J631" t="str">
        <f t="shared" si="60"/>
        <v>REPARACAO DE VEICULOS FERROVIARIOS</v>
      </c>
      <c r="K631" t="s">
        <v>1500</v>
      </c>
      <c r="L631">
        <v>0</v>
      </c>
      <c r="M631" s="46">
        <f t="shared" si="61"/>
        <v>0</v>
      </c>
      <c r="N631" t="str">
        <f t="shared" si="62"/>
        <v>REPARACAO DE AERONAVES</v>
      </c>
      <c r="O631" t="s">
        <v>1503</v>
      </c>
      <c r="P631">
        <v>0</v>
      </c>
      <c r="Q631" s="46">
        <f t="shared" si="63"/>
        <v>0</v>
      </c>
    </row>
    <row r="632" spans="1:17" x14ac:dyDescent="0.25">
      <c r="A632" t="str">
        <f t="shared" si="65"/>
        <v>FABRICACAO DE INSTRUMENTOS E MATERIAIS PARA USO MEDICO E ODONTOLOGICO E DE ARTIGOS OPTICOS</v>
      </c>
      <c r="B632" t="s">
        <v>1460</v>
      </c>
      <c r="C632">
        <v>0</v>
      </c>
      <c r="D632">
        <v>0</v>
      </c>
      <c r="E632">
        <v>0</v>
      </c>
      <c r="F632">
        <v>0</v>
      </c>
      <c r="G632">
        <v>0</v>
      </c>
      <c r="H632" s="46">
        <f t="shared" si="64"/>
        <v>0</v>
      </c>
      <c r="J632" t="str">
        <f t="shared" si="60"/>
        <v>PRODUCAO E DISTRIBUICAO DE VAPOR, AGUA QUENTE E AR CONDICIONADO</v>
      </c>
      <c r="K632" t="s">
        <v>1501</v>
      </c>
      <c r="L632">
        <v>0</v>
      </c>
      <c r="M632" s="46">
        <f t="shared" si="61"/>
        <v>0</v>
      </c>
      <c r="N632" t="str">
        <f t="shared" si="62"/>
        <v>FABRICACAO DE MOTOCICLETAS</v>
      </c>
      <c r="O632" t="s">
        <v>1504</v>
      </c>
      <c r="P632">
        <v>0</v>
      </c>
      <c r="Q632" s="46">
        <f t="shared" si="63"/>
        <v>0</v>
      </c>
    </row>
    <row r="633" spans="1:17" x14ac:dyDescent="0.25">
      <c r="A633" t="str">
        <f t="shared" si="65"/>
        <v xml:space="preserve">MANUTENCAO E REPARACAO DE APARELHOS E EQUIPAMENTOS DE TELEFONIA E RADIOTELEFONIA E DE TRANSMISSORES </v>
      </c>
      <c r="B633" t="s">
        <v>1461</v>
      </c>
      <c r="C633">
        <v>0</v>
      </c>
      <c r="D633">
        <v>0</v>
      </c>
      <c r="E633">
        <v>0</v>
      </c>
      <c r="F633">
        <v>0</v>
      </c>
      <c r="G633">
        <v>0</v>
      </c>
      <c r="H633" s="46">
        <f t="shared" si="64"/>
        <v>0</v>
      </c>
      <c r="J633" t="str">
        <f t="shared" si="60"/>
        <v>CONSTRUCAO E MONTAGEM DE AERONAVES</v>
      </c>
      <c r="K633" t="s">
        <v>1502</v>
      </c>
      <c r="L633">
        <v>0</v>
      </c>
      <c r="M633" s="46">
        <f t="shared" si="61"/>
        <v>0</v>
      </c>
      <c r="N633" t="str">
        <f t="shared" si="62"/>
        <v>FABRICACAO DE BICICLETAS E TRICICLOS NAO-MOTORIZADOS</v>
      </c>
      <c r="O633" t="s">
        <v>1505</v>
      </c>
      <c r="P633">
        <v>0</v>
      </c>
      <c r="Q633" s="46">
        <f t="shared" si="63"/>
        <v>0</v>
      </c>
    </row>
    <row r="634" spans="1:17" x14ac:dyDescent="0.25">
      <c r="A634" t="str">
        <f t="shared" si="65"/>
        <v>FABRICACAO DE EQUIPAMENTOS E ACESSORIOS PARA SEGURANCA E PROTECAO PESSOAL E PROFISSIONAL</v>
      </c>
      <c r="B634" t="s">
        <v>1462</v>
      </c>
      <c r="C634">
        <v>0</v>
      </c>
      <c r="D634">
        <v>0</v>
      </c>
      <c r="E634">
        <v>0</v>
      </c>
      <c r="F634">
        <v>0</v>
      </c>
      <c r="G634">
        <v>0</v>
      </c>
      <c r="H634" s="46">
        <f t="shared" si="64"/>
        <v>0</v>
      </c>
      <c r="J634" t="str">
        <f t="shared" si="60"/>
        <v>REPARACAO DE AERONAVES</v>
      </c>
      <c r="K634" t="s">
        <v>1503</v>
      </c>
      <c r="L634">
        <v>0</v>
      </c>
      <c r="M634" s="46">
        <f t="shared" si="61"/>
        <v>0</v>
      </c>
      <c r="N634" t="str">
        <f t="shared" si="62"/>
        <v>FABRICACAO DE OUTROS EQUIPAMENTOS DE TRANSPORTE</v>
      </c>
      <c r="O634" t="s">
        <v>1506</v>
      </c>
      <c r="P634">
        <v>0</v>
      </c>
      <c r="Q634" s="46">
        <f t="shared" si="63"/>
        <v>0</v>
      </c>
    </row>
    <row r="635" spans="1:17" x14ac:dyDescent="0.25">
      <c r="A635" t="str">
        <f t="shared" si="65"/>
        <v>FABRICACAO DE PRODUTOS DIVERSOS NAO ESPECIFICADOS ANTERIORMENTE</v>
      </c>
      <c r="B635" t="s">
        <v>1463</v>
      </c>
      <c r="C635">
        <v>0</v>
      </c>
      <c r="D635">
        <v>0</v>
      </c>
      <c r="E635">
        <v>0</v>
      </c>
      <c r="F635">
        <v>0</v>
      </c>
      <c r="G635">
        <v>0</v>
      </c>
      <c r="H635" s="46">
        <f t="shared" si="64"/>
        <v>0</v>
      </c>
      <c r="J635" t="str">
        <f t="shared" si="60"/>
        <v>FABRICACAO DE MOTOCICLETAS</v>
      </c>
      <c r="K635" t="s">
        <v>1504</v>
      </c>
      <c r="L635">
        <v>0</v>
      </c>
      <c r="M635" s="46">
        <f t="shared" si="61"/>
        <v>0</v>
      </c>
      <c r="N635" t="str">
        <f t="shared" si="62"/>
        <v>FABRICACAO DE MOVEIS COM PREDOMINANCIA DE MADEIRA</v>
      </c>
      <c r="O635" t="s">
        <v>1507</v>
      </c>
      <c r="P635">
        <v>0</v>
      </c>
      <c r="Q635" s="46">
        <f t="shared" si="63"/>
        <v>0</v>
      </c>
    </row>
    <row r="636" spans="1:17" x14ac:dyDescent="0.25">
      <c r="A636" t="str">
        <f t="shared" si="65"/>
        <v>FABRICACAO DE APARELHOS E INSTRUMENTOS PARA USOS MEDICO-HOSPITALARES, ODONTOLOGICOS E DE LABORATORIO</v>
      </c>
      <c r="B636" t="s">
        <v>1464</v>
      </c>
      <c r="C636">
        <v>0</v>
      </c>
      <c r="D636">
        <v>0</v>
      </c>
      <c r="E636">
        <v>0</v>
      </c>
      <c r="F636">
        <v>0</v>
      </c>
      <c r="G636">
        <v>0</v>
      </c>
      <c r="H636" s="46">
        <f t="shared" si="64"/>
        <v>0</v>
      </c>
      <c r="J636" t="str">
        <f t="shared" si="60"/>
        <v>FABRICACAO DE BICICLETAS E TRICICLOS NAO-MOTORIZADOS</v>
      </c>
      <c r="K636" t="s">
        <v>1505</v>
      </c>
      <c r="L636">
        <v>0</v>
      </c>
      <c r="M636" s="46">
        <f t="shared" si="61"/>
        <v>0</v>
      </c>
      <c r="N636" t="str">
        <f t="shared" si="62"/>
        <v>FABRICACAO DE MOVEIS COM PREDOMINANCIA DE METAL</v>
      </c>
      <c r="O636" t="s">
        <v>1508</v>
      </c>
      <c r="P636">
        <v>0</v>
      </c>
      <c r="Q636" s="46">
        <f t="shared" si="63"/>
        <v>0</v>
      </c>
    </row>
    <row r="637" spans="1:17" x14ac:dyDescent="0.25">
      <c r="A637" t="str">
        <f t="shared" si="65"/>
        <v>MANUTENCAO E REPARACAO DE TANQUES, RESERVATORIOS METALICOS E CALDEIRAS, EXCETO PARA VEICULOS</v>
      </c>
      <c r="B637" t="s">
        <v>1465</v>
      </c>
      <c r="C637">
        <v>0</v>
      </c>
      <c r="D637">
        <v>0</v>
      </c>
      <c r="E637">
        <v>0</v>
      </c>
      <c r="F637">
        <v>0</v>
      </c>
      <c r="G637">
        <v>0</v>
      </c>
      <c r="H637" s="46">
        <f t="shared" si="64"/>
        <v>0</v>
      </c>
      <c r="J637" t="str">
        <f t="shared" si="60"/>
        <v>FABRICACAO DE OUTROS EQUIPAMENTOS DE TRANSPORTE</v>
      </c>
      <c r="K637" t="s">
        <v>1506</v>
      </c>
      <c r="L637">
        <v>0</v>
      </c>
      <c r="M637" s="46">
        <f t="shared" si="61"/>
        <v>0</v>
      </c>
      <c r="N637" t="str">
        <f t="shared" si="62"/>
        <v>FABRICACAO DE MOVEIS DE OUTROS MATERIAIS</v>
      </c>
      <c r="O637" t="s">
        <v>1509</v>
      </c>
      <c r="P637">
        <v>0</v>
      </c>
      <c r="Q637" s="46">
        <f t="shared" si="63"/>
        <v>0</v>
      </c>
    </row>
    <row r="638" spans="1:17" x14ac:dyDescent="0.25">
      <c r="A638" t="str">
        <f t="shared" si="65"/>
        <v>MANUTENCAO E REPARACAO DE EQUIPAMENTOS ELETRONICOS E OPTICOS</v>
      </c>
      <c r="B638" t="s">
        <v>1466</v>
      </c>
      <c r="C638">
        <v>0</v>
      </c>
      <c r="D638">
        <v>0</v>
      </c>
      <c r="E638">
        <v>0</v>
      </c>
      <c r="F638">
        <v>0</v>
      </c>
      <c r="G638">
        <v>0</v>
      </c>
      <c r="H638" s="46">
        <f t="shared" si="64"/>
        <v>0</v>
      </c>
      <c r="J638" t="str">
        <f t="shared" si="60"/>
        <v>FABRICACAO DE MOVEIS COM PREDOMINANCIA DE MADEIRA</v>
      </c>
      <c r="K638" t="s">
        <v>1507</v>
      </c>
      <c r="L638">
        <v>0</v>
      </c>
      <c r="M638" s="46">
        <f t="shared" si="61"/>
        <v>0</v>
      </c>
      <c r="N638" t="str">
        <f t="shared" si="62"/>
        <v>FABRICACAO DE COLCHOES</v>
      </c>
      <c r="O638" t="s">
        <v>1510</v>
      </c>
      <c r="P638">
        <v>0</v>
      </c>
      <c r="Q638" s="46">
        <f t="shared" si="63"/>
        <v>0</v>
      </c>
    </row>
    <row r="639" spans="1:17" x14ac:dyDescent="0.25">
      <c r="A639" t="str">
        <f t="shared" si="65"/>
        <v>MANUTENCAO E REPARACAO DE MAQUINAS E EQUIPAMENTOS ELETRICOS</v>
      </c>
      <c r="B639" t="s">
        <v>1467</v>
      </c>
      <c r="C639">
        <v>0</v>
      </c>
      <c r="D639">
        <v>0</v>
      </c>
      <c r="E639">
        <v>0</v>
      </c>
      <c r="F639">
        <v>0</v>
      </c>
      <c r="G639">
        <v>0</v>
      </c>
      <c r="H639" s="46">
        <f t="shared" si="64"/>
        <v>0</v>
      </c>
      <c r="J639" t="str">
        <f t="shared" si="60"/>
        <v>FABRICACAO DE MOVEIS COM PREDOMINANCIA DE METAL</v>
      </c>
      <c r="K639" t="s">
        <v>1508</v>
      </c>
      <c r="L639">
        <v>0</v>
      </c>
      <c r="M639" s="46">
        <f t="shared" si="61"/>
        <v>0</v>
      </c>
      <c r="N639" t="str">
        <f t="shared" si="62"/>
        <v>LAPIDACAO DE PEDRAS PRECIOSAS E SEMI-PRECIOSAS, FABRICACAO DE ARTEFATOS DE OURIVESARIA E JOALHERIA</v>
      </c>
      <c r="O639" t="s">
        <v>1511</v>
      </c>
      <c r="P639">
        <v>0</v>
      </c>
      <c r="Q639" s="46">
        <f t="shared" si="63"/>
        <v>0</v>
      </c>
    </row>
    <row r="640" spans="1:17" x14ac:dyDescent="0.25">
      <c r="A640" t="str">
        <f t="shared" si="65"/>
        <v>MANUTENCAO E REPARACAO DE MAQUINAS E EQUIPAMENTOS DA INDUSTRIA MECANICA</v>
      </c>
      <c r="B640" t="s">
        <v>1468</v>
      </c>
      <c r="C640">
        <v>0</v>
      </c>
      <c r="D640">
        <v>0</v>
      </c>
      <c r="E640">
        <v>0</v>
      </c>
      <c r="F640">
        <v>0</v>
      </c>
      <c r="G640">
        <v>0</v>
      </c>
      <c r="H640" s="46">
        <f t="shared" si="64"/>
        <v>0</v>
      </c>
      <c r="J640" t="str">
        <f t="shared" si="60"/>
        <v>FABRICACAO DE MOVEIS DE OUTROS MATERIAIS</v>
      </c>
      <c r="K640" t="s">
        <v>1509</v>
      </c>
      <c r="L640">
        <v>0</v>
      </c>
      <c r="M640" s="46">
        <f t="shared" si="61"/>
        <v>0</v>
      </c>
      <c r="N640" t="str">
        <f t="shared" si="62"/>
        <v>FABRICACAO DE INSTRUMENTOS MUSICAIS</v>
      </c>
      <c r="O640" t="s">
        <v>1512</v>
      </c>
      <c r="P640">
        <v>0</v>
      </c>
      <c r="Q640" s="46">
        <f t="shared" si="63"/>
        <v>0</v>
      </c>
    </row>
    <row r="641" spans="1:17" x14ac:dyDescent="0.25">
      <c r="A641" t="str">
        <f t="shared" si="65"/>
        <v>MANUTENCAO E REPARACAO DE VEICULOS FERROVIARIOS</v>
      </c>
      <c r="B641" t="s">
        <v>1469</v>
      </c>
      <c r="C641">
        <v>0</v>
      </c>
      <c r="D641">
        <v>0</v>
      </c>
      <c r="E641">
        <v>0</v>
      </c>
      <c r="F641">
        <v>0</v>
      </c>
      <c r="G641">
        <v>0</v>
      </c>
      <c r="H641" s="46">
        <f t="shared" si="64"/>
        <v>0</v>
      </c>
      <c r="J641" t="str">
        <f t="shared" si="60"/>
        <v>FABRICACAO DE COLCHOES</v>
      </c>
      <c r="K641" t="s">
        <v>1510</v>
      </c>
      <c r="L641">
        <v>0</v>
      </c>
      <c r="M641" s="46">
        <f t="shared" si="61"/>
        <v>0</v>
      </c>
      <c r="N641" t="str">
        <f t="shared" si="62"/>
        <v>FABRICACAO DE ARTEFATOS PARA CACA, PESCA E ESPORTE</v>
      </c>
      <c r="O641" t="s">
        <v>1513</v>
      </c>
      <c r="P641">
        <v>0</v>
      </c>
      <c r="Q641" s="46">
        <f t="shared" si="63"/>
        <v>0</v>
      </c>
    </row>
    <row r="642" spans="1:17" x14ac:dyDescent="0.25">
      <c r="A642" t="str">
        <f t="shared" si="65"/>
        <v>MANUTENCAO E REPARACAO DE AERONAVES</v>
      </c>
      <c r="B642" t="s">
        <v>1470</v>
      </c>
      <c r="C642">
        <v>0</v>
      </c>
      <c r="D642">
        <v>0</v>
      </c>
      <c r="E642">
        <v>0</v>
      </c>
      <c r="F642">
        <v>0</v>
      </c>
      <c r="G642">
        <v>0</v>
      </c>
      <c r="H642" s="46">
        <f t="shared" si="64"/>
        <v>0</v>
      </c>
      <c r="J642" t="str">
        <f t="shared" si="60"/>
        <v>LAPIDACAO DE PEDRAS PRECIOSAS E SEMI-PRECIOSAS, FABRICACAO DE ARTEFATOS DE OURIVESARIA E JOALHERIA</v>
      </c>
      <c r="K642" t="s">
        <v>1511</v>
      </c>
      <c r="L642">
        <v>0</v>
      </c>
      <c r="M642" s="46">
        <f t="shared" si="61"/>
        <v>0</v>
      </c>
      <c r="N642" t="str">
        <f t="shared" si="62"/>
        <v>FABRICACAO DE BRINQUEDOS E DE JOGOS RECREATIVOS</v>
      </c>
      <c r="O642" t="s">
        <v>1514</v>
      </c>
      <c r="P642">
        <v>0</v>
      </c>
      <c r="Q642" s="46">
        <f t="shared" si="63"/>
        <v>0</v>
      </c>
    </row>
    <row r="643" spans="1:17" x14ac:dyDescent="0.25">
      <c r="A643" t="str">
        <f t="shared" si="65"/>
        <v>MANUTENCAO E REPARACAO DE EMBARCACOES</v>
      </c>
      <c r="B643" t="s">
        <v>1471</v>
      </c>
      <c r="C643">
        <v>0</v>
      </c>
      <c r="D643">
        <v>0</v>
      </c>
      <c r="E643">
        <v>0</v>
      </c>
      <c r="F643">
        <v>0</v>
      </c>
      <c r="G643">
        <v>0</v>
      </c>
      <c r="H643" s="46">
        <f t="shared" si="64"/>
        <v>0</v>
      </c>
      <c r="J643" t="str">
        <f t="shared" si="60"/>
        <v>FABRICACAO DE INSTRUMENTOS MUSICAIS</v>
      </c>
      <c r="K643" t="s">
        <v>1512</v>
      </c>
      <c r="L643">
        <v>0</v>
      </c>
      <c r="M643" s="46">
        <f t="shared" si="61"/>
        <v>0</v>
      </c>
      <c r="N643" t="str">
        <f t="shared" si="62"/>
        <v>FABRICACAO DE CANETAS, LAPIS, FITAS IMPRESSORAS PARA MAQUINAS E OUTROS ARTIGOS PARA ESCRITORIO</v>
      </c>
      <c r="O643" t="s">
        <v>1515</v>
      </c>
      <c r="P643">
        <v>0</v>
      </c>
      <c r="Q643" s="46">
        <f t="shared" si="63"/>
        <v>0</v>
      </c>
    </row>
    <row r="644" spans="1:17" x14ac:dyDescent="0.25">
      <c r="A644" t="str">
        <f t="shared" si="65"/>
        <v>MANUTENCAO E REPARACAO DE EQUIPAMENTOS E PRODUTOS NAO ESPECIFICADOS ANTERIORMENTE</v>
      </c>
      <c r="B644" t="s">
        <v>1472</v>
      </c>
      <c r="C644">
        <v>0</v>
      </c>
      <c r="D644">
        <v>0</v>
      </c>
      <c r="E644">
        <v>0</v>
      </c>
      <c r="F644">
        <v>0</v>
      </c>
      <c r="G644">
        <v>0</v>
      </c>
      <c r="H644" s="46">
        <f t="shared" si="64"/>
        <v>0</v>
      </c>
      <c r="J644" t="str">
        <f t="shared" si="60"/>
        <v>FABRICACAO DE ARTEFATOS PARA CACA, PESCA E ESPORTE</v>
      </c>
      <c r="K644" t="s">
        <v>1513</v>
      </c>
      <c r="L644">
        <v>0</v>
      </c>
      <c r="M644" s="46">
        <f t="shared" si="61"/>
        <v>0</v>
      </c>
      <c r="N644" t="str">
        <f t="shared" si="62"/>
        <v>FABRICACAO DE AVIAMENTOS PARA COSTURA</v>
      </c>
      <c r="O644" t="s">
        <v>1516</v>
      </c>
      <c r="P644">
        <v>0</v>
      </c>
      <c r="Q644" s="46">
        <f t="shared" si="63"/>
        <v>0</v>
      </c>
    </row>
    <row r="645" spans="1:17" x14ac:dyDescent="0.25">
      <c r="A645" t="str">
        <f t="shared" si="65"/>
        <v>FABRICACAO DE APARELHOS E INSTRUMENTOS DE MEDIDA, TESTE E CONTROLE - EXCETO EQUIPAMENTOS PARA CONTRO</v>
      </c>
      <c r="B645" t="s">
        <v>1473</v>
      </c>
      <c r="C645">
        <v>0</v>
      </c>
      <c r="D645">
        <v>0</v>
      </c>
      <c r="E645">
        <v>0</v>
      </c>
      <c r="F645">
        <v>0</v>
      </c>
      <c r="G645">
        <v>0</v>
      </c>
      <c r="H645" s="46">
        <f t="shared" si="64"/>
        <v>0</v>
      </c>
      <c r="J645" t="str">
        <f t="shared" si="60"/>
        <v>FABRICACAO DE BRINQUEDOS E DE JOGOS RECREATIVOS</v>
      </c>
      <c r="K645" t="s">
        <v>1514</v>
      </c>
      <c r="L645">
        <v>0</v>
      </c>
      <c r="M645" s="46">
        <f t="shared" si="61"/>
        <v>0</v>
      </c>
      <c r="N645" t="str">
        <f t="shared" si="62"/>
        <v>FABRICACAO DE ESCOVAS, PINCEIS E VASSOURAS</v>
      </c>
      <c r="O645" t="s">
        <v>1517</v>
      </c>
      <c r="P645">
        <v>0</v>
      </c>
      <c r="Q645" s="46">
        <f t="shared" si="63"/>
        <v>0</v>
      </c>
    </row>
    <row r="646" spans="1:17" x14ac:dyDescent="0.25">
      <c r="A646" t="str">
        <f t="shared" si="65"/>
        <v>INSTALACAO DE MAQUINAS E EQUIPAMENTOS INDUSTRIAIS</v>
      </c>
      <c r="B646" t="s">
        <v>1474</v>
      </c>
      <c r="C646">
        <v>0</v>
      </c>
      <c r="D646">
        <v>0</v>
      </c>
      <c r="E646">
        <v>0</v>
      </c>
      <c r="F646">
        <v>0</v>
      </c>
      <c r="G646">
        <v>0</v>
      </c>
      <c r="H646" s="46">
        <f t="shared" si="64"/>
        <v>0</v>
      </c>
      <c r="J646" t="str">
        <f t="shared" si="60"/>
        <v>FABRICACAO DE CANETAS, LAPIS, FITAS IMPRESSORAS PARA MAQUINAS E OUTROS ARTIGOS PARA ESCRITORIO</v>
      </c>
      <c r="K646" t="s">
        <v>1515</v>
      </c>
      <c r="L646">
        <v>0</v>
      </c>
      <c r="M646" s="46">
        <f t="shared" si="61"/>
        <v>0</v>
      </c>
      <c r="N646" t="str">
        <f t="shared" si="62"/>
        <v>FABRICACAO DE PRODUTOS DIVERSOS</v>
      </c>
      <c r="O646" t="s">
        <v>1518</v>
      </c>
      <c r="P646">
        <v>0</v>
      </c>
      <c r="Q646" s="46">
        <f t="shared" si="63"/>
        <v>0</v>
      </c>
    </row>
    <row r="647" spans="1:17" x14ac:dyDescent="0.25">
      <c r="A647" t="str">
        <f t="shared" si="65"/>
        <v>INSTALACAO DE EQUIPAMENTOS NAO ESPECIFICADOS ANTERIORMENTE</v>
      </c>
      <c r="B647" t="s">
        <v>1475</v>
      </c>
      <c r="C647">
        <v>0</v>
      </c>
      <c r="D647">
        <v>0</v>
      </c>
      <c r="E647">
        <v>0</v>
      </c>
      <c r="F647">
        <v>0</v>
      </c>
      <c r="G647">
        <v>0</v>
      </c>
      <c r="H647" s="46">
        <f t="shared" si="64"/>
        <v>0</v>
      </c>
      <c r="J647" t="str">
        <f t="shared" si="60"/>
        <v>FABRICACAO DE AVIAMENTOS PARA COSTURA</v>
      </c>
      <c r="K647" t="s">
        <v>1516</v>
      </c>
      <c r="L647">
        <v>0</v>
      </c>
      <c r="M647" s="46">
        <f t="shared" si="61"/>
        <v>0</v>
      </c>
      <c r="N647" t="str">
        <f t="shared" si="62"/>
        <v>GESTAO DE REDES DE ESGOTO</v>
      </c>
      <c r="O647" t="s">
        <v>1519</v>
      </c>
      <c r="P647">
        <v>0</v>
      </c>
      <c r="Q647" s="46">
        <f t="shared" si="63"/>
        <v>0</v>
      </c>
    </row>
    <row r="648" spans="1:17" x14ac:dyDescent="0.25">
      <c r="A648" t="str">
        <f t="shared" si="65"/>
        <v>FABRICACAO DE MAQUINAS, APARELHOS E EQUIPAMENTOS DE SISTEMAS ELETRONICOS DEDICADOS A AUTOMACAO INDUS</v>
      </c>
      <c r="B648" t="s">
        <v>1476</v>
      </c>
      <c r="C648">
        <v>0</v>
      </c>
      <c r="D648">
        <v>0</v>
      </c>
      <c r="E648">
        <v>0</v>
      </c>
      <c r="F648">
        <v>0</v>
      </c>
      <c r="G648">
        <v>0</v>
      </c>
      <c r="H648" s="46">
        <f t="shared" si="64"/>
        <v>0</v>
      </c>
      <c r="J648" t="str">
        <f t="shared" si="60"/>
        <v>FABRICACAO DE ESCOVAS, PINCEIS E VASSOURAS</v>
      </c>
      <c r="K648" t="s">
        <v>1517</v>
      </c>
      <c r="L648">
        <v>0</v>
      </c>
      <c r="M648" s="46">
        <f t="shared" si="61"/>
        <v>0</v>
      </c>
      <c r="N648" t="str">
        <f t="shared" si="62"/>
        <v>ATIVIDADES RELACIONADAS A ESGOTO, EXCETO A GESTAO DE REDES</v>
      </c>
      <c r="O648" t="s">
        <v>1520</v>
      </c>
      <c r="P648">
        <v>0</v>
      </c>
      <c r="Q648" s="46">
        <f t="shared" si="63"/>
        <v>0</v>
      </c>
    </row>
    <row r="649" spans="1:17" x14ac:dyDescent="0.25">
      <c r="A649" t="str">
        <f t="shared" si="65"/>
        <v>FABRICACAO DE APARELHOS, INSTRUMENTOS E MATERIAIS OPTICOS, FOTOGRAFICOS E CINEMATOGRAFICOS</v>
      </c>
      <c r="B649" t="s">
        <v>1477</v>
      </c>
      <c r="C649">
        <v>0</v>
      </c>
      <c r="D649">
        <v>0</v>
      </c>
      <c r="E649">
        <v>0</v>
      </c>
      <c r="F649">
        <v>0</v>
      </c>
      <c r="G649">
        <v>0</v>
      </c>
      <c r="H649" s="46">
        <f t="shared" si="64"/>
        <v>0</v>
      </c>
      <c r="J649" t="str">
        <f t="shared" si="60"/>
        <v>FABRICACAO DE PRODUTOS DIVERSOS</v>
      </c>
      <c r="K649" t="s">
        <v>1518</v>
      </c>
      <c r="L649">
        <v>0</v>
      </c>
      <c r="M649" s="46">
        <f t="shared" si="61"/>
        <v>0</v>
      </c>
      <c r="N649" t="str">
        <f t="shared" si="62"/>
        <v>RECICLAGEM DE SUCATAS METALICAS</v>
      </c>
      <c r="O649" t="s">
        <v>1521</v>
      </c>
      <c r="P649">
        <v>0</v>
      </c>
      <c r="Q649" s="46">
        <f t="shared" si="63"/>
        <v>0</v>
      </c>
    </row>
    <row r="650" spans="1:17" x14ac:dyDescent="0.25">
      <c r="A650" t="str">
        <f t="shared" si="65"/>
        <v>FABRICACAO DE CRONOMETROS E RELOGIOS</v>
      </c>
      <c r="B650" t="s">
        <v>1478</v>
      </c>
      <c r="C650">
        <v>0</v>
      </c>
      <c r="D650">
        <v>0</v>
      </c>
      <c r="E650">
        <v>0</v>
      </c>
      <c r="F650">
        <v>0</v>
      </c>
      <c r="G650">
        <v>0</v>
      </c>
      <c r="H650" s="46">
        <f t="shared" si="64"/>
        <v>0</v>
      </c>
      <c r="J650" t="str">
        <f t="shared" si="60"/>
        <v>GESTAO DE REDES DE ESGOTO</v>
      </c>
      <c r="K650" t="s">
        <v>1519</v>
      </c>
      <c r="L650">
        <v>0</v>
      </c>
      <c r="M650" s="46">
        <f t="shared" si="61"/>
        <v>0</v>
      </c>
      <c r="N650" t="str">
        <f t="shared" si="62"/>
        <v>RECICLAGEM DE SUCATAS NAO-METALICAS</v>
      </c>
      <c r="O650" t="s">
        <v>1522</v>
      </c>
      <c r="P650">
        <v>0</v>
      </c>
      <c r="Q650" s="46">
        <f t="shared" si="63"/>
        <v>0</v>
      </c>
    </row>
    <row r="651" spans="1:17" x14ac:dyDescent="0.25">
      <c r="A651" t="str">
        <f t="shared" si="65"/>
        <v>MANUTENCAO E REPARACAO DE EQUIPAMENTOS MEDICO-HOSPITALARES, ODONTOLOGICOS E DE LABORATORIO</v>
      </c>
      <c r="B651" t="s">
        <v>1479</v>
      </c>
      <c r="C651">
        <v>0</v>
      </c>
      <c r="D651">
        <v>0</v>
      </c>
      <c r="E651">
        <v>0</v>
      </c>
      <c r="F651">
        <v>0</v>
      </c>
      <c r="G651">
        <v>0</v>
      </c>
      <c r="H651" s="46">
        <f t="shared" si="64"/>
        <v>0</v>
      </c>
      <c r="J651" t="str">
        <f t="shared" si="60"/>
        <v>ATIVIDADES RELACIONADAS A ESGOTO, EXCETO A GESTAO DE REDES</v>
      </c>
      <c r="K651" t="s">
        <v>1520</v>
      </c>
      <c r="L651">
        <v>0</v>
      </c>
      <c r="M651" s="46">
        <f t="shared" si="61"/>
        <v>0</v>
      </c>
      <c r="N651" t="str">
        <f t="shared" si="62"/>
        <v>COLETA DE RESIDUOS NAO-PERIGOSOS</v>
      </c>
      <c r="O651" t="s">
        <v>1523</v>
      </c>
      <c r="P651">
        <v>0</v>
      </c>
      <c r="Q651" s="46">
        <f t="shared" si="63"/>
        <v>0</v>
      </c>
    </row>
    <row r="652" spans="1:17" x14ac:dyDescent="0.25">
      <c r="A652" t="str">
        <f t="shared" si="65"/>
        <v>MANUTENCAO E REPARACAO DE APARELHOS E INSTRUMENTOS DE MEDIDA, TESTE E CONTROLE - EXCETO EQUIPAMENTOS</v>
      </c>
      <c r="B652" t="s">
        <v>1480</v>
      </c>
      <c r="C652">
        <v>0</v>
      </c>
      <c r="D652">
        <v>0</v>
      </c>
      <c r="E652">
        <v>0</v>
      </c>
      <c r="F652">
        <v>0</v>
      </c>
      <c r="G652">
        <v>0</v>
      </c>
      <c r="H652" s="46">
        <f t="shared" si="64"/>
        <v>0</v>
      </c>
      <c r="J652" t="str">
        <f t="shared" si="60"/>
        <v>RECICLAGEM DE SUCATAS METALICAS</v>
      </c>
      <c r="K652" t="s">
        <v>1521</v>
      </c>
      <c r="L652">
        <v>0</v>
      </c>
      <c r="M652" s="46">
        <f t="shared" si="61"/>
        <v>0</v>
      </c>
      <c r="N652" t="str">
        <f t="shared" si="62"/>
        <v>COLETA DE RESIDUOS PERIGOSOS</v>
      </c>
      <c r="O652" t="s">
        <v>1524</v>
      </c>
      <c r="P652">
        <v>0</v>
      </c>
      <c r="Q652" s="46">
        <f t="shared" si="63"/>
        <v>0</v>
      </c>
    </row>
    <row r="653" spans="1:17" x14ac:dyDescent="0.25">
      <c r="A653" t="str">
        <f t="shared" si="65"/>
        <v>MANUTENCAO E REPARACAO DE MAQUINAS, APARELHOS E EQUIPAMENTOS DE SISTEMAS ELETRONICOS DEDICADOS A AUT</v>
      </c>
      <c r="B653" t="s">
        <v>1481</v>
      </c>
      <c r="C653">
        <v>0</v>
      </c>
      <c r="D653">
        <v>0</v>
      </c>
      <c r="E653">
        <v>0</v>
      </c>
      <c r="F653">
        <v>0</v>
      </c>
      <c r="G653">
        <v>0</v>
      </c>
      <c r="H653" s="46">
        <f t="shared" si="64"/>
        <v>0</v>
      </c>
      <c r="J653" t="str">
        <f t="shared" si="60"/>
        <v>RECICLAGEM DE SUCATAS NAO-METALICAS</v>
      </c>
      <c r="K653" t="s">
        <v>1522</v>
      </c>
      <c r="L653">
        <v>0</v>
      </c>
      <c r="M653" s="46">
        <f t="shared" si="61"/>
        <v>0</v>
      </c>
      <c r="N653" t="str">
        <f t="shared" si="62"/>
        <v>TRATAMENTO E DISPOSICAO DE RESIDUOS NAO-PERIGOSOS</v>
      </c>
      <c r="O653" t="s">
        <v>1525</v>
      </c>
      <c r="P653">
        <v>0</v>
      </c>
      <c r="Q653" s="46">
        <f t="shared" si="63"/>
        <v>0</v>
      </c>
    </row>
    <row r="654" spans="1:17" x14ac:dyDescent="0.25">
      <c r="A654" t="str">
        <f t="shared" si="65"/>
        <v>MANUTENCAO E REPARACAO DE INSTRUMENTOS OPTICOS E CINEMATOGRAFICOS</v>
      </c>
      <c r="B654" t="s">
        <v>1482</v>
      </c>
      <c r="C654">
        <v>0</v>
      </c>
      <c r="D654">
        <v>0</v>
      </c>
      <c r="E654">
        <v>0</v>
      </c>
      <c r="F654">
        <v>0</v>
      </c>
      <c r="G654">
        <v>0</v>
      </c>
      <c r="H654" s="46">
        <f t="shared" si="64"/>
        <v>0</v>
      </c>
      <c r="J654" t="str">
        <f t="shared" si="60"/>
        <v>COLETA DE RESIDUOS NAO-PERIGOSOS</v>
      </c>
      <c r="K654" t="s">
        <v>1523</v>
      </c>
      <c r="L654">
        <v>0</v>
      </c>
      <c r="M654" s="46">
        <f t="shared" si="61"/>
        <v>0</v>
      </c>
      <c r="N654" t="str">
        <f t="shared" si="62"/>
        <v>TRATAMENTO E DISPOSICAO DE RESIDUOS PERIGOSOS</v>
      </c>
      <c r="O654" t="s">
        <v>1526</v>
      </c>
      <c r="P654">
        <v>0</v>
      </c>
      <c r="Q654" s="46">
        <f t="shared" si="63"/>
        <v>0</v>
      </c>
    </row>
    <row r="655" spans="1:17" x14ac:dyDescent="0.25">
      <c r="A655" t="str">
        <f t="shared" si="65"/>
        <v>FABRICACAO DE AUTOMOVEIS, CAMIONETAS E UTILITARIOS</v>
      </c>
      <c r="B655" t="s">
        <v>1483</v>
      </c>
      <c r="C655">
        <v>0</v>
      </c>
      <c r="D655">
        <v>0</v>
      </c>
      <c r="E655">
        <v>0</v>
      </c>
      <c r="F655">
        <v>0</v>
      </c>
      <c r="G655">
        <v>0</v>
      </c>
      <c r="H655" s="46">
        <f t="shared" si="64"/>
        <v>0</v>
      </c>
      <c r="J655" t="str">
        <f t="shared" si="60"/>
        <v>COLETA DE RESIDUOS PERIGOSOS</v>
      </c>
      <c r="K655" t="s">
        <v>1524</v>
      </c>
      <c r="L655">
        <v>0</v>
      </c>
      <c r="M655" s="46">
        <f t="shared" si="61"/>
        <v>0</v>
      </c>
      <c r="N655" t="str">
        <f t="shared" si="62"/>
        <v>RECUPERACAO DE MATERIAIS METALICOS</v>
      </c>
      <c r="O655" t="s">
        <v>1527</v>
      </c>
      <c r="P655">
        <v>0</v>
      </c>
      <c r="Q655" s="46">
        <f t="shared" si="63"/>
        <v>0</v>
      </c>
    </row>
    <row r="656" spans="1:17" x14ac:dyDescent="0.25">
      <c r="A656" t="str">
        <f t="shared" si="65"/>
        <v>FABRICACAO DE CAMINHOES E ONIBUS</v>
      </c>
      <c r="B656" t="s">
        <v>1484</v>
      </c>
      <c r="C656">
        <v>0</v>
      </c>
      <c r="D656">
        <v>0</v>
      </c>
      <c r="E656">
        <v>0</v>
      </c>
      <c r="F656">
        <v>0</v>
      </c>
      <c r="G656">
        <v>0</v>
      </c>
      <c r="H656" s="46">
        <f t="shared" si="64"/>
        <v>0</v>
      </c>
      <c r="J656" t="str">
        <f t="shared" si="60"/>
        <v>TRATAMENTO E DISPOSICAO DE RESIDUOS NAO-PERIGOSOS</v>
      </c>
      <c r="K656" t="s">
        <v>1525</v>
      </c>
      <c r="L656">
        <v>0</v>
      </c>
      <c r="M656" s="46">
        <f t="shared" si="61"/>
        <v>0</v>
      </c>
      <c r="N656" t="str">
        <f t="shared" si="62"/>
        <v>RECUPERACAO DE MATERIAIS PLASTICOS</v>
      </c>
      <c r="O656" t="s">
        <v>1528</v>
      </c>
      <c r="P656">
        <v>0</v>
      </c>
      <c r="Q656" s="46">
        <f t="shared" si="63"/>
        <v>0</v>
      </c>
    </row>
    <row r="657" spans="1:17" x14ac:dyDescent="0.25">
      <c r="A657" t="str">
        <f t="shared" si="65"/>
        <v>FABRICACAO DE CABINES, CARROCERIAS E REBOQUES PARA CAMINHAO</v>
      </c>
      <c r="B657" t="s">
        <v>1485</v>
      </c>
      <c r="C657">
        <v>0</v>
      </c>
      <c r="D657">
        <v>0</v>
      </c>
      <c r="E657">
        <v>0</v>
      </c>
      <c r="F657">
        <v>0</v>
      </c>
      <c r="G657">
        <v>0</v>
      </c>
      <c r="H657" s="46">
        <f t="shared" si="64"/>
        <v>0</v>
      </c>
      <c r="J657" t="str">
        <f t="shared" si="60"/>
        <v>TRATAMENTO E DISPOSICAO DE RESIDUOS PERIGOSOS</v>
      </c>
      <c r="K657" t="s">
        <v>1526</v>
      </c>
      <c r="L657">
        <v>0</v>
      </c>
      <c r="M657" s="46">
        <f t="shared" si="61"/>
        <v>0</v>
      </c>
      <c r="N657" t="str">
        <f t="shared" si="62"/>
        <v>RECUPERACAO DE MATERIAIS NAO ESPECIFICADOS ANTERIORMENTE</v>
      </c>
      <c r="O657" t="s">
        <v>1529</v>
      </c>
      <c r="P657">
        <v>0</v>
      </c>
      <c r="Q657" s="46">
        <f t="shared" si="63"/>
        <v>0</v>
      </c>
    </row>
    <row r="658" spans="1:17" x14ac:dyDescent="0.25">
      <c r="A658" t="str">
        <f t="shared" si="65"/>
        <v>FABRICACAO DE CARROCERIAS PARA ONIBUS</v>
      </c>
      <c r="B658" t="s">
        <v>1486</v>
      </c>
      <c r="C658">
        <v>0</v>
      </c>
      <c r="D658">
        <v>0</v>
      </c>
      <c r="E658">
        <v>0</v>
      </c>
      <c r="F658">
        <v>0</v>
      </c>
      <c r="G658">
        <v>0</v>
      </c>
      <c r="H658" s="46">
        <f t="shared" si="64"/>
        <v>0</v>
      </c>
      <c r="J658" t="str">
        <f t="shared" si="60"/>
        <v>RECUPERACAO DE MATERIAIS METALICOS</v>
      </c>
      <c r="K658" t="s">
        <v>1527</v>
      </c>
      <c r="L658">
        <v>0</v>
      </c>
      <c r="M658" s="46">
        <f t="shared" si="61"/>
        <v>0</v>
      </c>
      <c r="N658" t="str">
        <f t="shared" si="62"/>
        <v>DESCONTAMINACAO E OUTROS SERVICOS DE GESTAO DE RESIDUOS</v>
      </c>
      <c r="O658" t="s">
        <v>1530</v>
      </c>
      <c r="P658">
        <v>0</v>
      </c>
      <c r="Q658" s="46">
        <f t="shared" si="63"/>
        <v>0</v>
      </c>
    </row>
    <row r="659" spans="1:17" x14ac:dyDescent="0.25">
      <c r="A659" t="str">
        <f t="shared" si="65"/>
        <v>FABRICACAO DE CABINES, CARROCERIAS E REBOQUES PARA OUTROS VEICULOS</v>
      </c>
      <c r="B659" t="s">
        <v>1487</v>
      </c>
      <c r="C659">
        <v>0</v>
      </c>
      <c r="D659">
        <v>0</v>
      </c>
      <c r="E659">
        <v>0</v>
      </c>
      <c r="F659">
        <v>0</v>
      </c>
      <c r="G659">
        <v>0</v>
      </c>
      <c r="H659" s="46">
        <f t="shared" si="64"/>
        <v>0</v>
      </c>
      <c r="J659" t="str">
        <f t="shared" si="60"/>
        <v>RECUPERACAO DE MATERIAIS PLASTICOS</v>
      </c>
      <c r="K659" t="s">
        <v>1528</v>
      </c>
      <c r="L659">
        <v>0</v>
      </c>
      <c r="M659" s="46">
        <f t="shared" si="61"/>
        <v>0</v>
      </c>
      <c r="N659" t="str">
        <f t="shared" si="62"/>
        <v>PRODUCAO DE ENERGIA ELETRICA</v>
      </c>
      <c r="O659" t="s">
        <v>1531</v>
      </c>
      <c r="P659">
        <v>0</v>
      </c>
      <c r="Q659" s="46">
        <f t="shared" si="63"/>
        <v>0</v>
      </c>
    </row>
    <row r="660" spans="1:17" x14ac:dyDescent="0.25">
      <c r="A660" t="str">
        <f t="shared" si="65"/>
        <v>FABRICACAO DE PECAS E ACESSORIOS PARA O SISTEMA MOTOR</v>
      </c>
      <c r="B660" t="s">
        <v>1488</v>
      </c>
      <c r="C660">
        <v>0</v>
      </c>
      <c r="D660">
        <v>0</v>
      </c>
      <c r="E660">
        <v>0</v>
      </c>
      <c r="F660">
        <v>0</v>
      </c>
      <c r="G660">
        <v>0</v>
      </c>
      <c r="H660" s="46">
        <f t="shared" si="64"/>
        <v>0</v>
      </c>
      <c r="J660" t="str">
        <f t="shared" si="60"/>
        <v>RECUPERACAO DE MATERIAIS NAO ESPECIFICADOS ANTERIORMENTE</v>
      </c>
      <c r="K660" t="s">
        <v>1529</v>
      </c>
      <c r="L660">
        <v>0</v>
      </c>
      <c r="M660" s="46">
        <f t="shared" si="61"/>
        <v>0</v>
      </c>
      <c r="N660" t="str">
        <f t="shared" si="62"/>
        <v>TRANSMISSAO DE ENERGIA ELETRICA</v>
      </c>
      <c r="O660" t="s">
        <v>1532</v>
      </c>
      <c r="P660">
        <v>0</v>
      </c>
      <c r="Q660" s="46">
        <f t="shared" si="63"/>
        <v>0</v>
      </c>
    </row>
    <row r="661" spans="1:17" x14ac:dyDescent="0.25">
      <c r="A661" t="str">
        <f t="shared" si="65"/>
        <v>FABRICACAO DE PECAS E ACESSORIOS PARA OS SISTEMAS DE MARCHA E TRANSMISSAO</v>
      </c>
      <c r="B661" t="s">
        <v>1489</v>
      </c>
      <c r="C661">
        <v>0</v>
      </c>
      <c r="D661">
        <v>0</v>
      </c>
      <c r="E661">
        <v>0</v>
      </c>
      <c r="F661">
        <v>0</v>
      </c>
      <c r="G661">
        <v>0</v>
      </c>
      <c r="H661" s="46">
        <f t="shared" si="64"/>
        <v>0</v>
      </c>
      <c r="J661" t="str">
        <f t="shared" si="60"/>
        <v>DESCONTAMINACAO E OUTROS SERVICOS DE GESTAO DE RESIDUOS</v>
      </c>
      <c r="K661" t="s">
        <v>1530</v>
      </c>
      <c r="L661">
        <v>0</v>
      </c>
      <c r="M661" s="46">
        <f t="shared" si="61"/>
        <v>0</v>
      </c>
      <c r="N661" t="str">
        <f t="shared" si="62"/>
        <v>COMERCIO ATACADISTA DE ENERGIA ELETRICA</v>
      </c>
      <c r="O661" t="s">
        <v>1533</v>
      </c>
      <c r="P661">
        <v>0</v>
      </c>
      <c r="Q661" s="46">
        <f t="shared" si="63"/>
        <v>0</v>
      </c>
    </row>
    <row r="662" spans="1:17" x14ac:dyDescent="0.25">
      <c r="A662" t="str">
        <f t="shared" si="65"/>
        <v>FABRICACAO DE PECAS E ACESSORIOS PARA O SISTEMA DE FREIOS</v>
      </c>
      <c r="B662" t="s">
        <v>1490</v>
      </c>
      <c r="C662">
        <v>0</v>
      </c>
      <c r="D662">
        <v>0</v>
      </c>
      <c r="E662">
        <v>0</v>
      </c>
      <c r="F662">
        <v>0</v>
      </c>
      <c r="G662">
        <v>0</v>
      </c>
      <c r="H662" s="46">
        <f t="shared" si="64"/>
        <v>0</v>
      </c>
      <c r="J662" t="str">
        <f t="shared" si="60"/>
        <v>PRODUCAO DE ENERGIA ELETRICA</v>
      </c>
      <c r="K662" t="s">
        <v>1531</v>
      </c>
      <c r="L662">
        <v>0</v>
      </c>
      <c r="M662" s="46">
        <f t="shared" si="61"/>
        <v>0</v>
      </c>
      <c r="N662" t="str">
        <f t="shared" si="62"/>
        <v>DISTRIBUICAO DE ENERGIA ELETRICA</v>
      </c>
      <c r="O662" t="s">
        <v>1534</v>
      </c>
      <c r="P662">
        <v>0</v>
      </c>
      <c r="Q662" s="46">
        <f t="shared" si="63"/>
        <v>0</v>
      </c>
    </row>
    <row r="663" spans="1:17" x14ac:dyDescent="0.25">
      <c r="A663" t="str">
        <f t="shared" si="65"/>
        <v>FABRICACAO DE PECAS E ACESSORIOS PARA O SISTEMA DE DIRECAO E SUSPENSAO</v>
      </c>
      <c r="B663" t="s">
        <v>1491</v>
      </c>
      <c r="C663">
        <v>0</v>
      </c>
      <c r="D663">
        <v>0</v>
      </c>
      <c r="E663">
        <v>0</v>
      </c>
      <c r="F663">
        <v>0</v>
      </c>
      <c r="G663">
        <v>0</v>
      </c>
      <c r="H663" s="46">
        <f t="shared" si="64"/>
        <v>0</v>
      </c>
      <c r="J663" t="str">
        <f t="shared" si="60"/>
        <v>TRANSMISSAO DE ENERGIA ELETRICA</v>
      </c>
      <c r="K663" t="s">
        <v>1532</v>
      </c>
      <c r="L663">
        <v>0</v>
      </c>
      <c r="M663" s="46">
        <f t="shared" si="61"/>
        <v>0</v>
      </c>
      <c r="N663" t="str">
        <f t="shared" si="62"/>
        <v>PRODUCAO E DISTRIBUICAO DE GAS ATRAVES DE TUBULACOES</v>
      </c>
      <c r="O663" t="s">
        <v>1535</v>
      </c>
      <c r="P663">
        <v>0</v>
      </c>
      <c r="Q663" s="46">
        <f t="shared" si="63"/>
        <v>0</v>
      </c>
    </row>
    <row r="664" spans="1:17" x14ac:dyDescent="0.25">
      <c r="A664" t="str">
        <f t="shared" si="65"/>
        <v>FABRICACAO DE OUTRAS PECAS E ACESSORIOS PARA VEICULOS AUTOMOTORES NAO ESPECIFICADAS ANTERIORMENTE</v>
      </c>
      <c r="B664" t="s">
        <v>1492</v>
      </c>
      <c r="C664">
        <v>0</v>
      </c>
      <c r="D664">
        <v>0</v>
      </c>
      <c r="E664">
        <v>0</v>
      </c>
      <c r="F664">
        <v>0</v>
      </c>
      <c r="G664">
        <v>0</v>
      </c>
      <c r="H664" s="46">
        <f t="shared" si="64"/>
        <v>0</v>
      </c>
      <c r="J664" t="str">
        <f t="shared" si="60"/>
        <v>COMERCIO ATACADISTA DE ENERGIA ELETRICA</v>
      </c>
      <c r="K664" t="s">
        <v>1533</v>
      </c>
      <c r="L664">
        <v>0</v>
      </c>
      <c r="M664" s="46">
        <f t="shared" si="61"/>
        <v>0</v>
      </c>
      <c r="N664" t="str">
        <f t="shared" si="62"/>
        <v>PRODUCAO E DISTRIBUICAO DE VAPOR E AGUA QUENTE</v>
      </c>
      <c r="O664" t="s">
        <v>1536</v>
      </c>
      <c r="P664">
        <v>0</v>
      </c>
      <c r="Q664" s="46">
        <f t="shared" si="63"/>
        <v>0</v>
      </c>
    </row>
    <row r="665" spans="1:17" x14ac:dyDescent="0.25">
      <c r="A665" t="str">
        <f t="shared" si="65"/>
        <v>RECONDICIONAMENTO OU RECUPERACAO DE MOTORES PARA VEICULOS AUTOMOTORES</v>
      </c>
      <c r="B665" t="s">
        <v>1493</v>
      </c>
      <c r="C665">
        <v>0</v>
      </c>
      <c r="D665">
        <v>0</v>
      </c>
      <c r="E665">
        <v>0</v>
      </c>
      <c r="F665">
        <v>0</v>
      </c>
      <c r="G665">
        <v>0</v>
      </c>
      <c r="H665" s="46">
        <f t="shared" si="64"/>
        <v>0</v>
      </c>
      <c r="J665" t="str">
        <f t="shared" si="60"/>
        <v>DISTRIBUICAO DE ENERGIA ELETRICA</v>
      </c>
      <c r="K665" t="s">
        <v>1534</v>
      </c>
      <c r="L665">
        <v>0</v>
      </c>
      <c r="M665" s="46">
        <f t="shared" si="61"/>
        <v>0</v>
      </c>
      <c r="N665" t="str">
        <f t="shared" si="62"/>
        <v>CAPTACAO, TRATAMENTO E DISTRIBUICAO DE AGUA</v>
      </c>
      <c r="O665" t="s">
        <v>1537</v>
      </c>
      <c r="P665">
        <v>0</v>
      </c>
      <c r="Q665" s="46">
        <f t="shared" si="63"/>
        <v>0</v>
      </c>
    </row>
    <row r="666" spans="1:17" x14ac:dyDescent="0.25">
      <c r="A666" t="str">
        <f t="shared" si="65"/>
        <v>CONSTRUCAO E REPARACAO DE EMBARCACOES E ESTRUTURAS FLUTUANTES</v>
      </c>
      <c r="B666" t="s">
        <v>1494</v>
      </c>
      <c r="C666">
        <v>0</v>
      </c>
      <c r="D666">
        <v>0</v>
      </c>
      <c r="E666">
        <v>0</v>
      </c>
      <c r="F666">
        <v>0</v>
      </c>
      <c r="G666">
        <v>0</v>
      </c>
      <c r="H666" s="46">
        <f t="shared" si="64"/>
        <v>0</v>
      </c>
      <c r="J666" t="str">
        <f t="shared" si="60"/>
        <v>PRODUCAO E DISTRIBUICAO DE GAS ATRAVES DE TUBULACOES</v>
      </c>
      <c r="K666" t="s">
        <v>1535</v>
      </c>
      <c r="L666">
        <v>0</v>
      </c>
      <c r="M666" s="46">
        <f t="shared" si="61"/>
        <v>0</v>
      </c>
      <c r="N666" t="str">
        <f t="shared" si="62"/>
        <v>INCORPORACAO DE EMPREENDIMENTOS IMOBILIARIOS</v>
      </c>
      <c r="O666" t="s">
        <v>1538</v>
      </c>
      <c r="P666">
        <v>0</v>
      </c>
      <c r="Q666" s="46">
        <f t="shared" si="63"/>
        <v>0</v>
      </c>
    </row>
    <row r="667" spans="1:17" x14ac:dyDescent="0.25">
      <c r="A667" t="str">
        <f t="shared" si="65"/>
        <v>GERACAO DE ENERGIA ELETRICA</v>
      </c>
      <c r="B667" t="s">
        <v>1495</v>
      </c>
      <c r="C667">
        <v>0</v>
      </c>
      <c r="D667">
        <v>0</v>
      </c>
      <c r="E667">
        <v>0</v>
      </c>
      <c r="F667">
        <v>0</v>
      </c>
      <c r="G667">
        <v>0</v>
      </c>
      <c r="H667" s="46">
        <f t="shared" si="64"/>
        <v>0</v>
      </c>
      <c r="J667" t="str">
        <f t="shared" si="60"/>
        <v>PRODUCAO E DISTRIBUICAO DE VAPOR E AGUA QUENTE</v>
      </c>
      <c r="K667" t="s">
        <v>1536</v>
      </c>
      <c r="L667">
        <v>0</v>
      </c>
      <c r="M667" s="46">
        <f t="shared" si="61"/>
        <v>0</v>
      </c>
      <c r="N667" t="str">
        <f t="shared" si="62"/>
        <v>CONSTRUCAO DE RODOVIAS E FERROVIAS</v>
      </c>
      <c r="O667" t="s">
        <v>1540</v>
      </c>
      <c r="P667">
        <v>0</v>
      </c>
      <c r="Q667" s="46">
        <f t="shared" si="63"/>
        <v>0</v>
      </c>
    </row>
    <row r="668" spans="1:17" x14ac:dyDescent="0.25">
      <c r="A668" t="str">
        <f t="shared" si="65"/>
        <v>CONSTRUCAO E REPARACAO DE EMBARCACOES PARA ESPORTE E LAZER</v>
      </c>
      <c r="B668" t="s">
        <v>1496</v>
      </c>
      <c r="C668">
        <v>0</v>
      </c>
      <c r="D668">
        <v>0</v>
      </c>
      <c r="E668">
        <v>0</v>
      </c>
      <c r="F668">
        <v>0</v>
      </c>
      <c r="G668">
        <v>0</v>
      </c>
      <c r="H668" s="46">
        <f t="shared" si="64"/>
        <v>0</v>
      </c>
      <c r="J668" t="str">
        <f t="shared" si="60"/>
        <v>CAPTACAO, TRATAMENTO E DISTRIBUICAO DE AGUA</v>
      </c>
      <c r="K668" t="s">
        <v>1537</v>
      </c>
      <c r="L668">
        <v>0</v>
      </c>
      <c r="M668" s="46">
        <f t="shared" si="61"/>
        <v>0</v>
      </c>
      <c r="N668" t="str">
        <f t="shared" si="62"/>
        <v>CONSTRUCAO DE OBRAS-DE-ARTE ESPECIAIS</v>
      </c>
      <c r="O668" t="s">
        <v>1541</v>
      </c>
      <c r="P668">
        <v>0</v>
      </c>
      <c r="Q668" s="46">
        <f t="shared" si="63"/>
        <v>0</v>
      </c>
    </row>
    <row r="669" spans="1:17" x14ac:dyDescent="0.25">
      <c r="A669" t="str">
        <f t="shared" si="65"/>
        <v>PRODUCAO DE GAS, PROCESSAMENTO DE GAS NATURAL, DISTRIBUICAO DE COMBUSTIVEIS GASOSOS POR REDES URBANA</v>
      </c>
      <c r="B669" t="s">
        <v>1497</v>
      </c>
      <c r="C669">
        <v>0</v>
      </c>
      <c r="D669">
        <v>0</v>
      </c>
      <c r="E669">
        <v>0</v>
      </c>
      <c r="F669">
        <v>0</v>
      </c>
      <c r="G669">
        <v>0</v>
      </c>
      <c r="H669" s="46">
        <f t="shared" si="64"/>
        <v>0</v>
      </c>
      <c r="J669" t="str">
        <f t="shared" si="60"/>
        <v>CONSTRUCAO DE RODOVIAS E FERROVIAS</v>
      </c>
      <c r="K669" t="s">
        <v>1540</v>
      </c>
      <c r="L669">
        <v>0</v>
      </c>
      <c r="M669" s="46">
        <f t="shared" si="61"/>
        <v>0</v>
      </c>
      <c r="N669" t="str">
        <f t="shared" si="62"/>
        <v>OBRAS DE URBANIZACAO - RUAS, PRACAS E CALCADAS</v>
      </c>
      <c r="O669" t="s">
        <v>1542</v>
      </c>
      <c r="P669">
        <v>0</v>
      </c>
      <c r="Q669" s="46">
        <f t="shared" si="63"/>
        <v>0</v>
      </c>
    </row>
    <row r="670" spans="1:17" x14ac:dyDescent="0.25">
      <c r="A670" t="str">
        <f t="shared" si="65"/>
        <v>CONSTRUCAO E MONTAGEM DE LOCOMOTIVAS, VAGOES E OUTROS MATERIAIS RODANTES</v>
      </c>
      <c r="B670" t="s">
        <v>1498</v>
      </c>
      <c r="C670">
        <v>0</v>
      </c>
      <c r="D670">
        <v>0</v>
      </c>
      <c r="E670">
        <v>0</v>
      </c>
      <c r="F670">
        <v>0</v>
      </c>
      <c r="G670">
        <v>0</v>
      </c>
      <c r="H670" s="46">
        <f t="shared" si="64"/>
        <v>0</v>
      </c>
      <c r="J670" t="str">
        <f t="shared" si="60"/>
        <v>CONSTRUCAO DE OBRAS-DE-ARTE ESPECIAIS</v>
      </c>
      <c r="K670" t="s">
        <v>1541</v>
      </c>
      <c r="L670">
        <v>0</v>
      </c>
      <c r="M670" s="46">
        <f t="shared" si="61"/>
        <v>0</v>
      </c>
      <c r="N670" t="str">
        <f t="shared" si="62"/>
        <v>OBRAS PARA GERACAO E DISTRIBUICAO DE ENERGIA ELETRICA E PARA TELECOMUNICACOES</v>
      </c>
      <c r="O670" t="s">
        <v>1543</v>
      </c>
      <c r="P670">
        <v>0</v>
      </c>
      <c r="Q670" s="46">
        <f t="shared" si="63"/>
        <v>0</v>
      </c>
    </row>
    <row r="671" spans="1:17" x14ac:dyDescent="0.25">
      <c r="A671" t="str">
        <f t="shared" si="65"/>
        <v>FABRICACAO DE PECAS E ACESSORIOS PARA VEICULOS FERROVIARIOS</v>
      </c>
      <c r="B671" t="s">
        <v>1499</v>
      </c>
      <c r="C671">
        <v>0</v>
      </c>
      <c r="D671">
        <v>0</v>
      </c>
      <c r="E671">
        <v>0</v>
      </c>
      <c r="F671">
        <v>0</v>
      </c>
      <c r="G671">
        <v>0</v>
      </c>
      <c r="H671" s="46">
        <f t="shared" si="64"/>
        <v>0</v>
      </c>
      <c r="J671" t="str">
        <f t="shared" si="60"/>
        <v>OBRAS DE URBANIZACAO - RUAS, PRACAS E CALCADAS</v>
      </c>
      <c r="K671" t="s">
        <v>1542</v>
      </c>
      <c r="L671">
        <v>0</v>
      </c>
      <c r="M671" s="46">
        <f t="shared" si="61"/>
        <v>0</v>
      </c>
      <c r="N671" t="str">
        <f t="shared" si="62"/>
        <v>CONSTRUCAO DE REDES DE ABASTECIMENTO DE AGUA, COLETA DE ESGOTO E CONSTRUCOES CORRELATAS</v>
      </c>
      <c r="O671" t="s">
        <v>1544</v>
      </c>
      <c r="P671">
        <v>0</v>
      </c>
      <c r="Q671" s="46">
        <f t="shared" si="63"/>
        <v>0</v>
      </c>
    </row>
    <row r="672" spans="1:17" x14ac:dyDescent="0.25">
      <c r="A672" t="str">
        <f t="shared" si="65"/>
        <v>REPARACAO DE VEICULOS FERROVIARIOS</v>
      </c>
      <c r="B672" t="s">
        <v>1500</v>
      </c>
      <c r="C672">
        <v>0</v>
      </c>
      <c r="D672">
        <v>0</v>
      </c>
      <c r="E672">
        <v>0</v>
      </c>
      <c r="F672">
        <v>0</v>
      </c>
      <c r="G672">
        <v>0</v>
      </c>
      <c r="H672" s="46">
        <f t="shared" si="64"/>
        <v>0</v>
      </c>
      <c r="J672" t="str">
        <f t="shared" si="60"/>
        <v>OBRAS PARA GERACAO E DISTRIBUICAO DE ENERGIA ELETRICA E PARA TELECOMUNICACOES</v>
      </c>
      <c r="K672" t="s">
        <v>1543</v>
      </c>
      <c r="L672">
        <v>0</v>
      </c>
      <c r="M672" s="46">
        <f t="shared" si="61"/>
        <v>0</v>
      </c>
      <c r="N672" t="str">
        <f t="shared" si="62"/>
        <v>CONSTRUCAO DE REDES DE TRANSPORTES POR DUTOS, EXCETO PARA AGUA E ESGOTO</v>
      </c>
      <c r="O672" t="s">
        <v>1545</v>
      </c>
      <c r="P672">
        <v>0</v>
      </c>
      <c r="Q672" s="46">
        <f t="shared" si="63"/>
        <v>0</v>
      </c>
    </row>
    <row r="673" spans="1:17" x14ac:dyDescent="0.25">
      <c r="A673" t="str">
        <f t="shared" si="65"/>
        <v>PRODUCAO E DISTRIBUICAO DE VAPOR, AGUA QUENTE E AR CONDICIONADO</v>
      </c>
      <c r="B673" t="s">
        <v>1501</v>
      </c>
      <c r="C673">
        <v>0</v>
      </c>
      <c r="D673">
        <v>0</v>
      </c>
      <c r="E673">
        <v>0</v>
      </c>
      <c r="F673">
        <v>0</v>
      </c>
      <c r="G673">
        <v>0</v>
      </c>
      <c r="H673" s="46">
        <f t="shared" si="64"/>
        <v>0</v>
      </c>
      <c r="J673" t="str">
        <f t="shared" si="60"/>
        <v>CONSTRUCAO DE REDES DE ABASTECIMENTO DE AGUA, COLETA DE ESGOTO E CONSTRUCOES CORRELATAS</v>
      </c>
      <c r="K673" t="s">
        <v>1544</v>
      </c>
      <c r="L673">
        <v>0</v>
      </c>
      <c r="M673" s="46">
        <f t="shared" si="61"/>
        <v>0</v>
      </c>
      <c r="N673" t="str">
        <f t="shared" si="62"/>
        <v>OBRAS PORTUARIAS, MARITIMAS E FLUVIAIS</v>
      </c>
      <c r="O673" t="s">
        <v>1546</v>
      </c>
      <c r="P673">
        <v>0</v>
      </c>
      <c r="Q673" s="46">
        <f t="shared" si="63"/>
        <v>0</v>
      </c>
    </row>
    <row r="674" spans="1:17" x14ac:dyDescent="0.25">
      <c r="A674" t="str">
        <f t="shared" si="65"/>
        <v>CONSTRUCAO E MONTAGEM DE AERONAVES</v>
      </c>
      <c r="B674" t="s">
        <v>1502</v>
      </c>
      <c r="C674">
        <v>0</v>
      </c>
      <c r="D674">
        <v>0</v>
      </c>
      <c r="E674">
        <v>0</v>
      </c>
      <c r="F674">
        <v>0</v>
      </c>
      <c r="G674">
        <v>0</v>
      </c>
      <c r="H674" s="46">
        <f t="shared" si="64"/>
        <v>0</v>
      </c>
      <c r="J674" t="str">
        <f t="shared" si="60"/>
        <v>CONSTRUCAO DE REDES DE TRANSPORTES POR DUTOS, EXCETO PARA AGUA E ESGOTO</v>
      </c>
      <c r="K674" t="s">
        <v>1545</v>
      </c>
      <c r="L674">
        <v>0</v>
      </c>
      <c r="M674" s="46">
        <f t="shared" si="61"/>
        <v>0</v>
      </c>
      <c r="N674" t="str">
        <f t="shared" si="62"/>
        <v>MONTAGEM DE INSTALACOES INDUSTRIAIS E DE ESTRUTURAS METALICAS</v>
      </c>
      <c r="O674" t="s">
        <v>1547</v>
      </c>
      <c r="P674">
        <v>0</v>
      </c>
      <c r="Q674" s="46">
        <f t="shared" si="63"/>
        <v>0</v>
      </c>
    </row>
    <row r="675" spans="1:17" x14ac:dyDescent="0.25">
      <c r="A675" t="str">
        <f t="shared" si="65"/>
        <v>REPARACAO DE AERONAVES</v>
      </c>
      <c r="B675" t="s">
        <v>1503</v>
      </c>
      <c r="C675">
        <v>0</v>
      </c>
      <c r="D675">
        <v>0</v>
      </c>
      <c r="E675">
        <v>0</v>
      </c>
      <c r="F675">
        <v>0</v>
      </c>
      <c r="G675">
        <v>0</v>
      </c>
      <c r="H675" s="46">
        <f t="shared" si="64"/>
        <v>0</v>
      </c>
      <c r="J675" t="str">
        <f t="shared" si="60"/>
        <v>MONTAGEM DE INSTALACOES INDUSTRIAIS E DE ESTRUTURAS METALICAS</v>
      </c>
      <c r="K675" t="s">
        <v>1547</v>
      </c>
      <c r="L675">
        <v>0</v>
      </c>
      <c r="M675" s="46">
        <f t="shared" si="61"/>
        <v>0</v>
      </c>
      <c r="N675" t="str">
        <f t="shared" si="62"/>
        <v>OBRAS DE ENGENHARIA CIVIL NAO ESPECIFICADAS ANTERIORMENTE</v>
      </c>
      <c r="O675" t="s">
        <v>1548</v>
      </c>
      <c r="P675">
        <v>0</v>
      </c>
      <c r="Q675" s="46">
        <f t="shared" si="63"/>
        <v>0</v>
      </c>
    </row>
    <row r="676" spans="1:17" x14ac:dyDescent="0.25">
      <c r="A676" t="str">
        <f t="shared" si="65"/>
        <v>FABRICACAO DE MOTOCICLETAS</v>
      </c>
      <c r="B676" t="s">
        <v>1504</v>
      </c>
      <c r="C676">
        <v>0</v>
      </c>
      <c r="D676">
        <v>0</v>
      </c>
      <c r="E676">
        <v>0</v>
      </c>
      <c r="F676">
        <v>0</v>
      </c>
      <c r="G676">
        <v>0</v>
      </c>
      <c r="H676" s="46">
        <f t="shared" si="64"/>
        <v>0</v>
      </c>
      <c r="J676" t="str">
        <f t="shared" si="60"/>
        <v>OBRAS DE ENGENHARIA CIVIL NAO ESPECIFICADAS ANTERIORMENTE</v>
      </c>
      <c r="K676" t="s">
        <v>1548</v>
      </c>
      <c r="L676">
        <v>0</v>
      </c>
      <c r="M676" s="46">
        <f t="shared" si="61"/>
        <v>0</v>
      </c>
      <c r="N676" t="str">
        <f t="shared" si="62"/>
        <v>DEMOLICAO E PREPARACAO DE CANTEIROS DE OBRAS</v>
      </c>
      <c r="O676" t="s">
        <v>1549</v>
      </c>
      <c r="P676">
        <v>0</v>
      </c>
      <c r="Q676" s="46">
        <f t="shared" si="63"/>
        <v>0</v>
      </c>
    </row>
    <row r="677" spans="1:17" x14ac:dyDescent="0.25">
      <c r="A677" t="str">
        <f t="shared" si="65"/>
        <v>FABRICACAO DE BICICLETAS E TRICICLOS NAO-MOTORIZADOS</v>
      </c>
      <c r="B677" t="s">
        <v>1505</v>
      </c>
      <c r="C677">
        <v>0</v>
      </c>
      <c r="D677">
        <v>0</v>
      </c>
      <c r="E677">
        <v>0</v>
      </c>
      <c r="F677">
        <v>0</v>
      </c>
      <c r="G677">
        <v>0</v>
      </c>
      <c r="H677" s="46">
        <f t="shared" si="64"/>
        <v>0</v>
      </c>
      <c r="J677" t="str">
        <f t="shared" si="60"/>
        <v>DEMOLICAO E PREPARACAO DE CANTEIROS DE OBRAS</v>
      </c>
      <c r="K677" t="s">
        <v>1549</v>
      </c>
      <c r="L677">
        <v>0</v>
      </c>
      <c r="M677" s="46">
        <f t="shared" si="61"/>
        <v>0</v>
      </c>
      <c r="N677" t="str">
        <f t="shared" si="62"/>
        <v>PERFURACOES E SONDAGENS</v>
      </c>
      <c r="O677" t="s">
        <v>1550</v>
      </c>
      <c r="P677">
        <v>0</v>
      </c>
      <c r="Q677" s="46">
        <f t="shared" si="63"/>
        <v>0</v>
      </c>
    </row>
    <row r="678" spans="1:17" x14ac:dyDescent="0.25">
      <c r="A678" t="str">
        <f t="shared" si="65"/>
        <v>FABRICACAO DE OUTROS EQUIPAMENTOS DE TRANSPORTE</v>
      </c>
      <c r="B678" t="s">
        <v>1506</v>
      </c>
      <c r="C678">
        <v>0</v>
      </c>
      <c r="D678">
        <v>0</v>
      </c>
      <c r="E678">
        <v>0</v>
      </c>
      <c r="F678">
        <v>0</v>
      </c>
      <c r="G678">
        <v>0</v>
      </c>
      <c r="H678" s="46">
        <f t="shared" si="64"/>
        <v>0</v>
      </c>
      <c r="J678" t="str">
        <f t="shared" si="60"/>
        <v>PERFURACOES E SONDAGENS</v>
      </c>
      <c r="K678" t="s">
        <v>1550</v>
      </c>
      <c r="L678">
        <v>0</v>
      </c>
      <c r="M678" s="46">
        <f t="shared" si="61"/>
        <v>0</v>
      </c>
      <c r="N678" t="str">
        <f t="shared" si="62"/>
        <v>OBRAS DE TERRAPLENAGEM</v>
      </c>
      <c r="O678" t="s">
        <v>1551</v>
      </c>
      <c r="P678">
        <v>0</v>
      </c>
      <c r="Q678" s="46">
        <f t="shared" si="63"/>
        <v>0</v>
      </c>
    </row>
    <row r="679" spans="1:17" x14ac:dyDescent="0.25">
      <c r="A679" t="str">
        <f t="shared" si="65"/>
        <v>FABRICACAO DE MOVEIS COM PREDOMINANCIA DE MADEIRA</v>
      </c>
      <c r="B679" t="s">
        <v>1507</v>
      </c>
      <c r="C679">
        <v>0</v>
      </c>
      <c r="D679">
        <v>0</v>
      </c>
      <c r="E679">
        <v>0</v>
      </c>
      <c r="F679">
        <v>0</v>
      </c>
      <c r="G679">
        <v>0</v>
      </c>
      <c r="H679" s="46">
        <f t="shared" si="64"/>
        <v>0</v>
      </c>
      <c r="J679" t="str">
        <f t="shared" si="60"/>
        <v>OBRAS DE TERRAPLENAGEM</v>
      </c>
      <c r="K679" t="s">
        <v>1551</v>
      </c>
      <c r="L679">
        <v>0</v>
      </c>
      <c r="M679" s="46">
        <f t="shared" si="61"/>
        <v>0</v>
      </c>
      <c r="N679" t="str">
        <f t="shared" si="62"/>
        <v>SERVICOS DE PREPARACAO DO TERRENO NAO ESPECIFICADOS ANTERIORMENTE</v>
      </c>
      <c r="O679" t="s">
        <v>1552</v>
      </c>
      <c r="P679">
        <v>0</v>
      </c>
      <c r="Q679" s="46">
        <f t="shared" si="63"/>
        <v>0</v>
      </c>
    </row>
    <row r="680" spans="1:17" x14ac:dyDescent="0.25">
      <c r="A680" t="str">
        <f t="shared" si="65"/>
        <v>FABRICACAO DE MOVEIS COM PREDOMINANCIA DE METAL</v>
      </c>
      <c r="B680" t="s">
        <v>1508</v>
      </c>
      <c r="C680">
        <v>0</v>
      </c>
      <c r="D680">
        <v>0</v>
      </c>
      <c r="E680">
        <v>0</v>
      </c>
      <c r="F680">
        <v>0</v>
      </c>
      <c r="G680">
        <v>0</v>
      </c>
      <c r="H680" s="46">
        <f t="shared" si="64"/>
        <v>0</v>
      </c>
      <c r="J680" t="str">
        <f t="shared" si="60"/>
        <v>SERVICOS DE PREPARACAO DO TERRENO NAO ESPECIFICADOS ANTERIORMENTE</v>
      </c>
      <c r="K680" t="s">
        <v>1552</v>
      </c>
      <c r="L680">
        <v>0</v>
      </c>
      <c r="M680" s="46">
        <f t="shared" si="61"/>
        <v>0</v>
      </c>
      <c r="N680" t="str">
        <f t="shared" si="62"/>
        <v>INSTALACOES HIDRAULICAS, DE SISTEMAS DE VENTILACAO E REFRIGERACAO</v>
      </c>
      <c r="O680" t="s">
        <v>1553</v>
      </c>
      <c r="P680">
        <v>0</v>
      </c>
      <c r="Q680" s="46">
        <f t="shared" si="63"/>
        <v>0</v>
      </c>
    </row>
    <row r="681" spans="1:17" x14ac:dyDescent="0.25">
      <c r="A681" t="str">
        <f t="shared" si="65"/>
        <v>FABRICACAO DE MOVEIS DE OUTROS MATERIAIS</v>
      </c>
      <c r="B681" t="s">
        <v>1509</v>
      </c>
      <c r="C681">
        <v>0</v>
      </c>
      <c r="D681">
        <v>0</v>
      </c>
      <c r="E681">
        <v>0</v>
      </c>
      <c r="F681">
        <v>0</v>
      </c>
      <c r="G681">
        <v>0</v>
      </c>
      <c r="H681" s="46">
        <f t="shared" si="64"/>
        <v>0</v>
      </c>
      <c r="J681" t="str">
        <f t="shared" si="60"/>
        <v>INSTALACOES HIDRAULICAS, DE SISTEMAS DE VENTILACAO E REFRIGERACAO</v>
      </c>
      <c r="K681" t="s">
        <v>1553</v>
      </c>
      <c r="L681">
        <v>0</v>
      </c>
      <c r="M681" s="46">
        <f t="shared" si="61"/>
        <v>0</v>
      </c>
      <c r="N681" t="str">
        <f t="shared" si="62"/>
        <v>OBRAS DE INSTALACOES EM CONSTRUCOES NAO ESPECIFICADAS ANTERIORMENTE</v>
      </c>
      <c r="O681" t="s">
        <v>1554</v>
      </c>
      <c r="P681">
        <v>0</v>
      </c>
      <c r="Q681" s="46">
        <f t="shared" si="63"/>
        <v>0</v>
      </c>
    </row>
    <row r="682" spans="1:17" x14ac:dyDescent="0.25">
      <c r="A682" t="str">
        <f t="shared" si="65"/>
        <v>FABRICACAO DE COLCHOES</v>
      </c>
      <c r="B682" t="s">
        <v>1510</v>
      </c>
      <c r="C682">
        <v>0</v>
      </c>
      <c r="D682">
        <v>0</v>
      </c>
      <c r="E682">
        <v>0</v>
      </c>
      <c r="F682">
        <v>0</v>
      </c>
      <c r="G682">
        <v>0</v>
      </c>
      <c r="H682" s="46">
        <f t="shared" si="64"/>
        <v>0</v>
      </c>
      <c r="J682" t="str">
        <f t="shared" ref="J682:J745" si="66">MID(K682,12,100)</f>
        <v>OBRAS DE INSTALACOES EM CONSTRUCOES NAO ESPECIFICADAS ANTERIORMENTE</v>
      </c>
      <c r="K682" t="s">
        <v>1554</v>
      </c>
      <c r="L682">
        <v>0</v>
      </c>
      <c r="M682" s="46">
        <f t="shared" ref="M682:M745" si="67">L682*100/L$1126</f>
        <v>0</v>
      </c>
      <c r="N682" t="str">
        <f t="shared" ref="N682:N745" si="68">MID(O682,12,100)</f>
        <v>OBRAS DE FUNDACOES</v>
      </c>
      <c r="O682" t="s">
        <v>1555</v>
      </c>
      <c r="P682">
        <v>0</v>
      </c>
      <c r="Q682" s="46">
        <f t="shared" ref="Q682:Q745" si="69">P682*100/P$1126</f>
        <v>0</v>
      </c>
    </row>
    <row r="683" spans="1:17" x14ac:dyDescent="0.25">
      <c r="A683" t="str">
        <f t="shared" si="65"/>
        <v>LAPIDACAO DE PEDRAS PRECIOSAS E SEMI-PRECIOSAS, FABRICACAO DE ARTEFATOS DE OURIVESARIA E JOALHERIA</v>
      </c>
      <c r="B683" t="s">
        <v>1511</v>
      </c>
      <c r="C683">
        <v>0</v>
      </c>
      <c r="D683">
        <v>0</v>
      </c>
      <c r="E683">
        <v>0</v>
      </c>
      <c r="F683">
        <v>0</v>
      </c>
      <c r="G683">
        <v>0</v>
      </c>
      <c r="H683" s="46">
        <f t="shared" ref="H683:H746" si="70">G683*100/G$1126</f>
        <v>0</v>
      </c>
      <c r="J683" t="str">
        <f t="shared" si="66"/>
        <v>OBRAS DE FUNDACOES</v>
      </c>
      <c r="K683" t="s">
        <v>1555</v>
      </c>
      <c r="L683">
        <v>0</v>
      </c>
      <c r="M683" s="46">
        <f t="shared" si="67"/>
        <v>0</v>
      </c>
      <c r="N683" t="str">
        <f t="shared" si="68"/>
        <v>SERVICOS ESPECIALIZADOS PARA CONSTRUCAO NAO ESPECIFICADOS ANTERIORMENTE</v>
      </c>
      <c r="O683" t="s">
        <v>1556</v>
      </c>
      <c r="P683">
        <v>0</v>
      </c>
      <c r="Q683" s="46">
        <f t="shared" si="69"/>
        <v>0</v>
      </c>
    </row>
    <row r="684" spans="1:17" x14ac:dyDescent="0.25">
      <c r="A684" t="str">
        <f t="shared" ref="A684:A747" si="71">MID(B684,12,100)</f>
        <v>FABRICACAO DE INSTRUMENTOS MUSICAIS</v>
      </c>
      <c r="B684" t="s">
        <v>1512</v>
      </c>
      <c r="C684">
        <v>0</v>
      </c>
      <c r="D684">
        <v>0</v>
      </c>
      <c r="E684">
        <v>0</v>
      </c>
      <c r="F684">
        <v>0</v>
      </c>
      <c r="G684">
        <v>0</v>
      </c>
      <c r="H684" s="46">
        <f t="shared" si="70"/>
        <v>0</v>
      </c>
      <c r="J684" t="str">
        <f t="shared" si="66"/>
        <v>SERVICOS ESPECIALIZADOS PARA CONSTRUCAO NAO ESPECIFICADOS ANTERIORMENTE</v>
      </c>
      <c r="K684" t="s">
        <v>1556</v>
      </c>
      <c r="L684">
        <v>0</v>
      </c>
      <c r="M684" s="46">
        <f t="shared" si="67"/>
        <v>0</v>
      </c>
      <c r="N684" t="str">
        <f t="shared" si="68"/>
        <v>DEMOLICAO E PREPARACAO DO TERRENO</v>
      </c>
      <c r="O684" t="s">
        <v>1557</v>
      </c>
      <c r="P684">
        <v>0</v>
      </c>
      <c r="Q684" s="46">
        <f t="shared" si="69"/>
        <v>0</v>
      </c>
    </row>
    <row r="685" spans="1:17" x14ac:dyDescent="0.25">
      <c r="A685" t="str">
        <f t="shared" si="71"/>
        <v>FABRICACAO DE ARTEFATOS PARA CACA, PESCA E ESPORTE</v>
      </c>
      <c r="B685" t="s">
        <v>1513</v>
      </c>
      <c r="C685">
        <v>0</v>
      </c>
      <c r="D685">
        <v>0</v>
      </c>
      <c r="E685">
        <v>0</v>
      </c>
      <c r="F685">
        <v>0</v>
      </c>
      <c r="G685">
        <v>0</v>
      </c>
      <c r="H685" s="46">
        <f t="shared" si="70"/>
        <v>0</v>
      </c>
      <c r="J685" t="str">
        <f t="shared" si="66"/>
        <v>DEMOLICAO E PREPARACAO DO TERRENO</v>
      </c>
      <c r="K685" t="s">
        <v>1557</v>
      </c>
      <c r="L685">
        <v>0</v>
      </c>
      <c r="M685" s="46">
        <f t="shared" si="67"/>
        <v>0</v>
      </c>
      <c r="N685" t="str">
        <f t="shared" si="68"/>
        <v>SONDAGENS E FUNDACOES DESTINADAS A CONSTRUCAO</v>
      </c>
      <c r="O685" t="s">
        <v>1558</v>
      </c>
      <c r="P685">
        <v>0</v>
      </c>
      <c r="Q685" s="46">
        <f t="shared" si="69"/>
        <v>0</v>
      </c>
    </row>
    <row r="686" spans="1:17" x14ac:dyDescent="0.25">
      <c r="A686" t="str">
        <f t="shared" si="71"/>
        <v>FABRICACAO DE BRINQUEDOS E DE JOGOS RECREATIVOS</v>
      </c>
      <c r="B686" t="s">
        <v>1514</v>
      </c>
      <c r="C686">
        <v>0</v>
      </c>
      <c r="D686">
        <v>0</v>
      </c>
      <c r="E686">
        <v>0</v>
      </c>
      <c r="F686">
        <v>0</v>
      </c>
      <c r="G686">
        <v>0</v>
      </c>
      <c r="H686" s="46">
        <f t="shared" si="70"/>
        <v>0</v>
      </c>
      <c r="J686" t="str">
        <f t="shared" si="66"/>
        <v>SONDAGENS E FUNDACOES DESTINADAS A CONSTRUCAO</v>
      </c>
      <c r="K686" t="s">
        <v>1558</v>
      </c>
      <c r="L686">
        <v>0</v>
      </c>
      <c r="M686" s="46">
        <f t="shared" si="67"/>
        <v>0</v>
      </c>
      <c r="N686" t="str">
        <f t="shared" si="68"/>
        <v>REPRESENTANTES COMERCIAIS E AGENTES DO COMERCIO DE VEICULOS AUTOMOTORES</v>
      </c>
      <c r="O686" t="s">
        <v>1559</v>
      </c>
      <c r="P686">
        <v>0</v>
      </c>
      <c r="Q686" s="46">
        <f t="shared" si="69"/>
        <v>0</v>
      </c>
    </row>
    <row r="687" spans="1:17" x14ac:dyDescent="0.25">
      <c r="A687" t="str">
        <f t="shared" si="71"/>
        <v>FABRICACAO DE CANETAS, LAPIS, FITAS IMPRESSORAS PARA MAQUINAS E OUTROS ARTIGOS PARA ESCRITORIO</v>
      </c>
      <c r="B687" t="s">
        <v>1515</v>
      </c>
      <c r="C687">
        <v>0</v>
      </c>
      <c r="D687">
        <v>0</v>
      </c>
      <c r="E687">
        <v>0</v>
      </c>
      <c r="F687">
        <v>0</v>
      </c>
      <c r="G687">
        <v>0</v>
      </c>
      <c r="H687" s="46">
        <f t="shared" si="70"/>
        <v>0</v>
      </c>
      <c r="J687" t="str">
        <f t="shared" si="66"/>
        <v>REPRESENTANTES COMERCIAIS E AGENTES DO COMERCIO DE VEICULOS AUTOMOTORES</v>
      </c>
      <c r="K687" t="s">
        <v>1559</v>
      </c>
      <c r="L687">
        <v>0</v>
      </c>
      <c r="M687" s="46">
        <f t="shared" si="67"/>
        <v>0</v>
      </c>
      <c r="N687" t="str">
        <f t="shared" si="68"/>
        <v>GRANDES MOVIMENTACOES DE TERRA</v>
      </c>
      <c r="O687" t="s">
        <v>1560</v>
      </c>
      <c r="P687">
        <v>0</v>
      </c>
      <c r="Q687" s="46">
        <f t="shared" si="69"/>
        <v>0</v>
      </c>
    </row>
    <row r="688" spans="1:17" x14ac:dyDescent="0.25">
      <c r="A688" t="str">
        <f t="shared" si="71"/>
        <v>FABRICACAO DE AVIAMENTOS PARA COSTURA</v>
      </c>
      <c r="B688" t="s">
        <v>1516</v>
      </c>
      <c r="C688">
        <v>0</v>
      </c>
      <c r="D688">
        <v>0</v>
      </c>
      <c r="E688">
        <v>0</v>
      </c>
      <c r="F688">
        <v>0</v>
      </c>
      <c r="G688">
        <v>0</v>
      </c>
      <c r="H688" s="46">
        <f t="shared" si="70"/>
        <v>0</v>
      </c>
      <c r="J688" t="str">
        <f t="shared" si="66"/>
        <v>GRANDES MOVIMENTACOES DE TERRA</v>
      </c>
      <c r="K688" t="s">
        <v>1560</v>
      </c>
      <c r="L688">
        <v>0</v>
      </c>
      <c r="M688" s="46">
        <f t="shared" si="67"/>
        <v>0</v>
      </c>
      <c r="N688" t="str">
        <f t="shared" si="68"/>
        <v>EDIFICACOES (RESIDENCIAIS, INDUSTRIAIS, COMERCIAIS E DE SERVICOS)</v>
      </c>
      <c r="O688" t="s">
        <v>1561</v>
      </c>
      <c r="P688">
        <v>0</v>
      </c>
      <c r="Q688" s="46">
        <f t="shared" si="69"/>
        <v>0</v>
      </c>
    </row>
    <row r="689" spans="1:17" x14ac:dyDescent="0.25">
      <c r="A689" t="str">
        <f t="shared" si="71"/>
        <v>FABRICACAO DE ESCOVAS, PINCEIS E VASSOURAS</v>
      </c>
      <c r="B689" t="s">
        <v>1517</v>
      </c>
      <c r="C689">
        <v>0</v>
      </c>
      <c r="D689">
        <v>0</v>
      </c>
      <c r="E689">
        <v>0</v>
      </c>
      <c r="F689">
        <v>0</v>
      </c>
      <c r="G689">
        <v>0</v>
      </c>
      <c r="H689" s="46">
        <f t="shared" si="70"/>
        <v>0</v>
      </c>
      <c r="J689" t="str">
        <f t="shared" si="66"/>
        <v>EDIFICACOES (RESIDENCIAIS, INDUSTRIAIS, COMERCIAIS E DE SERVICOS)</v>
      </c>
      <c r="K689" t="s">
        <v>1561</v>
      </c>
      <c r="L689">
        <v>0</v>
      </c>
      <c r="M689" s="46">
        <f t="shared" si="67"/>
        <v>0</v>
      </c>
      <c r="N689" t="str">
        <f t="shared" si="68"/>
        <v>OBRAS VIARIAS</v>
      </c>
      <c r="O689" t="s">
        <v>1562</v>
      </c>
      <c r="P689">
        <v>0</v>
      </c>
      <c r="Q689" s="46">
        <f t="shared" si="69"/>
        <v>0</v>
      </c>
    </row>
    <row r="690" spans="1:17" x14ac:dyDescent="0.25">
      <c r="A690" t="str">
        <f t="shared" si="71"/>
        <v>FABRICACAO DE PRODUTOS DIVERSOS</v>
      </c>
      <c r="B690" t="s">
        <v>1518</v>
      </c>
      <c r="C690">
        <v>0</v>
      </c>
      <c r="D690">
        <v>0</v>
      </c>
      <c r="E690">
        <v>0</v>
      </c>
      <c r="F690">
        <v>0</v>
      </c>
      <c r="G690">
        <v>0</v>
      </c>
      <c r="H690" s="46">
        <f t="shared" si="70"/>
        <v>0</v>
      </c>
      <c r="J690" t="str">
        <f t="shared" si="66"/>
        <v>OBRAS VIARIAS</v>
      </c>
      <c r="K690" t="s">
        <v>1562</v>
      </c>
      <c r="L690">
        <v>0</v>
      </c>
      <c r="M690" s="46">
        <f t="shared" si="67"/>
        <v>0</v>
      </c>
      <c r="N690" t="str">
        <f t="shared" si="68"/>
        <v>OBRAS DE ARTE ESPECIAIS</v>
      </c>
      <c r="O690" t="s">
        <v>1563</v>
      </c>
      <c r="P690">
        <v>0</v>
      </c>
      <c r="Q690" s="46">
        <f t="shared" si="69"/>
        <v>0</v>
      </c>
    </row>
    <row r="691" spans="1:17" x14ac:dyDescent="0.25">
      <c r="A691" t="str">
        <f t="shared" si="71"/>
        <v>GESTAO DE REDES DE ESGOTO</v>
      </c>
      <c r="B691" t="s">
        <v>1519</v>
      </c>
      <c r="C691">
        <v>0</v>
      </c>
      <c r="D691">
        <v>0</v>
      </c>
      <c r="E691">
        <v>0</v>
      </c>
      <c r="F691">
        <v>0</v>
      </c>
      <c r="G691">
        <v>0</v>
      </c>
      <c r="H691" s="46">
        <f t="shared" si="70"/>
        <v>0</v>
      </c>
      <c r="J691" t="str">
        <f t="shared" si="66"/>
        <v>OBRAS DE ARTE ESPECIAIS</v>
      </c>
      <c r="K691" t="s">
        <v>1563</v>
      </c>
      <c r="L691">
        <v>0</v>
      </c>
      <c r="M691" s="46">
        <f t="shared" si="67"/>
        <v>0</v>
      </c>
      <c r="N691" t="str">
        <f t="shared" si="68"/>
        <v>OBRAS DE MONTAGEM</v>
      </c>
      <c r="O691" t="s">
        <v>1564</v>
      </c>
      <c r="P691">
        <v>0</v>
      </c>
      <c r="Q691" s="46">
        <f t="shared" si="69"/>
        <v>0</v>
      </c>
    </row>
    <row r="692" spans="1:17" x14ac:dyDescent="0.25">
      <c r="A692" t="str">
        <f t="shared" si="71"/>
        <v>ATIVIDADES RELACIONADAS A ESGOTO, EXCETO A GESTAO DE REDES</v>
      </c>
      <c r="B692" t="s">
        <v>1520</v>
      </c>
      <c r="C692">
        <v>0</v>
      </c>
      <c r="D692">
        <v>0</v>
      </c>
      <c r="E692">
        <v>0</v>
      </c>
      <c r="F692">
        <v>0</v>
      </c>
      <c r="G692">
        <v>0</v>
      </c>
      <c r="H692" s="46">
        <f t="shared" si="70"/>
        <v>0</v>
      </c>
      <c r="J692" t="str">
        <f t="shared" si="66"/>
        <v>OBRAS DE MONTAGEM</v>
      </c>
      <c r="K692" t="s">
        <v>1564</v>
      </c>
      <c r="L692">
        <v>0</v>
      </c>
      <c r="M692" s="46">
        <f t="shared" si="67"/>
        <v>0</v>
      </c>
      <c r="N692" t="str">
        <f t="shared" si="68"/>
        <v>OBRAS DE OUTROS TIPOS</v>
      </c>
      <c r="O692" t="s">
        <v>1565</v>
      </c>
      <c r="P692">
        <v>0</v>
      </c>
      <c r="Q692" s="46">
        <f t="shared" si="69"/>
        <v>0</v>
      </c>
    </row>
    <row r="693" spans="1:17" x14ac:dyDescent="0.25">
      <c r="A693" t="str">
        <f t="shared" si="71"/>
        <v>RECICLAGEM DE SUCATAS METALICAS</v>
      </c>
      <c r="B693" t="s">
        <v>1521</v>
      </c>
      <c r="C693">
        <v>0</v>
      </c>
      <c r="D693">
        <v>0</v>
      </c>
      <c r="E693">
        <v>0</v>
      </c>
      <c r="F693">
        <v>0</v>
      </c>
      <c r="G693">
        <v>0</v>
      </c>
      <c r="H693" s="46">
        <f t="shared" si="70"/>
        <v>0</v>
      </c>
      <c r="J693" t="str">
        <f t="shared" si="66"/>
        <v>OBRAS DE OUTROS TIPOS</v>
      </c>
      <c r="K693" t="s">
        <v>1565</v>
      </c>
      <c r="L693">
        <v>0</v>
      </c>
      <c r="M693" s="46">
        <f t="shared" si="67"/>
        <v>0</v>
      </c>
      <c r="N693" t="str">
        <f t="shared" si="68"/>
        <v>COMERCIO DE PECAS E ACESSORIOS PARA VEICULOS AUTOMOTORES</v>
      </c>
      <c r="O693" t="s">
        <v>1566</v>
      </c>
      <c r="P693">
        <v>0</v>
      </c>
      <c r="Q693" s="46">
        <f t="shared" si="69"/>
        <v>0</v>
      </c>
    </row>
    <row r="694" spans="1:17" x14ac:dyDescent="0.25">
      <c r="A694" t="str">
        <f t="shared" si="71"/>
        <v>RECICLAGEM DE SUCATAS NAO-METALICAS</v>
      </c>
      <c r="B694" t="s">
        <v>1522</v>
      </c>
      <c r="C694">
        <v>0</v>
      </c>
      <c r="D694">
        <v>0</v>
      </c>
      <c r="E694">
        <v>0</v>
      </c>
      <c r="F694">
        <v>0</v>
      </c>
      <c r="G694">
        <v>0</v>
      </c>
      <c r="H694" s="46">
        <f t="shared" si="70"/>
        <v>0</v>
      </c>
      <c r="J694" t="str">
        <f t="shared" si="66"/>
        <v>OBRAS PARA GERACAO E DISTRIBUICAO DE ENERGIA ELETRICA</v>
      </c>
      <c r="K694" t="s">
        <v>1567</v>
      </c>
      <c r="L694">
        <v>0</v>
      </c>
      <c r="M694" s="46">
        <f t="shared" si="67"/>
        <v>0</v>
      </c>
      <c r="N694" t="str">
        <f t="shared" si="68"/>
        <v>OBRAS PARA GERACAO E DISTRIBUICAO DE ENERGIA ELETRICA</v>
      </c>
      <c r="O694" t="s">
        <v>1567</v>
      </c>
      <c r="P694">
        <v>0</v>
      </c>
      <c r="Q694" s="46">
        <f t="shared" si="69"/>
        <v>0</v>
      </c>
    </row>
    <row r="695" spans="1:17" x14ac:dyDescent="0.25">
      <c r="A695" t="str">
        <f t="shared" si="71"/>
        <v>COLETA DE RESIDUOS NAO-PERIGOSOS</v>
      </c>
      <c r="B695" t="s">
        <v>1523</v>
      </c>
      <c r="C695">
        <v>0</v>
      </c>
      <c r="D695">
        <v>0</v>
      </c>
      <c r="E695">
        <v>0</v>
      </c>
      <c r="F695">
        <v>0</v>
      </c>
      <c r="G695">
        <v>0</v>
      </c>
      <c r="H695" s="46">
        <f t="shared" si="70"/>
        <v>0</v>
      </c>
      <c r="J695" t="str">
        <f t="shared" si="66"/>
        <v>OBRAS PARA TELECOMUNICACOES</v>
      </c>
      <c r="K695" t="s">
        <v>1568</v>
      </c>
      <c r="L695">
        <v>0</v>
      </c>
      <c r="M695" s="46">
        <f t="shared" si="67"/>
        <v>0</v>
      </c>
      <c r="N695" t="str">
        <f t="shared" si="68"/>
        <v>OBRAS PARA TELECOMUNICACOES</v>
      </c>
      <c r="O695" t="s">
        <v>1568</v>
      </c>
      <c r="P695">
        <v>0</v>
      </c>
      <c r="Q695" s="46">
        <f t="shared" si="69"/>
        <v>0</v>
      </c>
    </row>
    <row r="696" spans="1:17" x14ac:dyDescent="0.25">
      <c r="A696" t="str">
        <f t="shared" si="71"/>
        <v>COLETA DE RESIDUOS PERIGOSOS</v>
      </c>
      <c r="B696" t="s">
        <v>1524</v>
      </c>
      <c r="C696">
        <v>0</v>
      </c>
      <c r="D696">
        <v>0</v>
      </c>
      <c r="E696">
        <v>0</v>
      </c>
      <c r="F696">
        <v>0</v>
      </c>
      <c r="G696">
        <v>0</v>
      </c>
      <c r="H696" s="46">
        <f t="shared" si="70"/>
        <v>0</v>
      </c>
      <c r="J696" t="str">
        <f t="shared" si="66"/>
        <v>INSTALACOES ELETRICAS</v>
      </c>
      <c r="K696" t="s">
        <v>1569</v>
      </c>
      <c r="L696">
        <v>0</v>
      </c>
      <c r="M696" s="46">
        <f t="shared" si="67"/>
        <v>0</v>
      </c>
      <c r="N696" t="str">
        <f t="shared" si="68"/>
        <v>INSTALACOES ELETRICAS</v>
      </c>
      <c r="O696" t="s">
        <v>1569</v>
      </c>
      <c r="P696">
        <v>0</v>
      </c>
      <c r="Q696" s="46">
        <f t="shared" si="69"/>
        <v>0</v>
      </c>
    </row>
    <row r="697" spans="1:17" x14ac:dyDescent="0.25">
      <c r="A697" t="str">
        <f t="shared" si="71"/>
        <v>TRATAMENTO E DISPOSICAO DE RESIDUOS NAO-PERIGOSOS</v>
      </c>
      <c r="B697" t="s">
        <v>1525</v>
      </c>
      <c r="C697">
        <v>0</v>
      </c>
      <c r="D697">
        <v>0</v>
      </c>
      <c r="E697">
        <v>0</v>
      </c>
      <c r="F697">
        <v>0</v>
      </c>
      <c r="G697">
        <v>0</v>
      </c>
      <c r="H697" s="46">
        <f t="shared" si="70"/>
        <v>0</v>
      </c>
      <c r="J697" t="str">
        <f t="shared" si="66"/>
        <v>COMERCIO POR ATACADO E A VAREJO DE MOTOCICLETAS, PECAS E ACESSORIOS</v>
      </c>
      <c r="K697" t="s">
        <v>1570</v>
      </c>
      <c r="L697">
        <v>0</v>
      </c>
      <c r="M697" s="46">
        <f t="shared" si="67"/>
        <v>0</v>
      </c>
      <c r="N697" t="str">
        <f t="shared" si="68"/>
        <v>COMERCIO POR ATACADO E A VAREJO DE MOTOCICLETAS, PECAS E ACESSORIOS</v>
      </c>
      <c r="O697" t="s">
        <v>1570</v>
      </c>
      <c r="P697">
        <v>0</v>
      </c>
      <c r="Q697" s="46">
        <f t="shared" si="69"/>
        <v>0</v>
      </c>
    </row>
    <row r="698" spans="1:17" x14ac:dyDescent="0.25">
      <c r="A698" t="str">
        <f t="shared" si="71"/>
        <v>TRATAMENTO E DISPOSICAO DE RESIDUOS PERIGOSOS</v>
      </c>
      <c r="B698" t="s">
        <v>1526</v>
      </c>
      <c r="C698">
        <v>0</v>
      </c>
      <c r="D698">
        <v>0</v>
      </c>
      <c r="E698">
        <v>0</v>
      </c>
      <c r="F698">
        <v>0</v>
      </c>
      <c r="G698">
        <v>0</v>
      </c>
      <c r="H698" s="46">
        <f t="shared" si="70"/>
        <v>0</v>
      </c>
      <c r="J698" t="str">
        <f t="shared" si="66"/>
        <v>INSTALACOES DE SISTEMAS DE AR CONDICIONADO, DE VENTILACAO E REFRIGERACAO</v>
      </c>
      <c r="K698" t="s">
        <v>1571</v>
      </c>
      <c r="L698">
        <v>0</v>
      </c>
      <c r="M698" s="46">
        <f t="shared" si="67"/>
        <v>0</v>
      </c>
      <c r="N698" t="str">
        <f t="shared" si="68"/>
        <v>INSTALACOES DE SISTEMAS DE AR CONDICIONADO, DE VENTILACAO E REFRIGERACAO</v>
      </c>
      <c r="O698" t="s">
        <v>1571</v>
      </c>
      <c r="P698">
        <v>0</v>
      </c>
      <c r="Q698" s="46">
        <f t="shared" si="69"/>
        <v>0</v>
      </c>
    </row>
    <row r="699" spans="1:17" x14ac:dyDescent="0.25">
      <c r="A699" t="str">
        <f t="shared" si="71"/>
        <v>RECUPERACAO DE MATERIAIS METALICOS</v>
      </c>
      <c r="B699" t="s">
        <v>1527</v>
      </c>
      <c r="C699">
        <v>0</v>
      </c>
      <c r="D699">
        <v>0</v>
      </c>
      <c r="E699">
        <v>0</v>
      </c>
      <c r="F699">
        <v>0</v>
      </c>
      <c r="G699">
        <v>0</v>
      </c>
      <c r="H699" s="46">
        <f t="shared" si="70"/>
        <v>0</v>
      </c>
      <c r="J699" t="str">
        <f t="shared" si="66"/>
        <v>REPRESENTANTES COMERCIAIS E AGENTES DO COMERCIO DE MOTOCICLETAS, PECAS E ACESSORIOS</v>
      </c>
      <c r="K699" t="s">
        <v>1572</v>
      </c>
      <c r="L699">
        <v>0</v>
      </c>
      <c r="M699" s="46">
        <f t="shared" si="67"/>
        <v>0</v>
      </c>
      <c r="N699" t="str">
        <f t="shared" si="68"/>
        <v>REPRESENTANTES COMERCIAIS E AGENTES DO COMERCIO DE MOTOCICLETAS, PECAS E ACESSORIOS</v>
      </c>
      <c r="O699" t="s">
        <v>1572</v>
      </c>
      <c r="P699">
        <v>0</v>
      </c>
      <c r="Q699" s="46">
        <f t="shared" si="69"/>
        <v>0</v>
      </c>
    </row>
    <row r="700" spans="1:17" x14ac:dyDescent="0.25">
      <c r="A700" t="str">
        <f t="shared" si="71"/>
        <v>RECUPERACAO DE MATERIAIS PLASTICOS</v>
      </c>
      <c r="B700" t="s">
        <v>1528</v>
      </c>
      <c r="C700">
        <v>0</v>
      </c>
      <c r="D700">
        <v>0</v>
      </c>
      <c r="E700">
        <v>0</v>
      </c>
      <c r="F700">
        <v>0</v>
      </c>
      <c r="G700">
        <v>0</v>
      </c>
      <c r="H700" s="46">
        <f t="shared" si="70"/>
        <v>0</v>
      </c>
      <c r="J700" t="str">
        <f t="shared" si="66"/>
        <v>INSTALACOES HIDRAULICAS, SANITARIAS, DE GAS E DE SISTEMA DE PREVENCAO CONTRA INCENDIO</v>
      </c>
      <c r="K700" t="s">
        <v>1573</v>
      </c>
      <c r="L700">
        <v>0</v>
      </c>
      <c r="M700" s="46">
        <f t="shared" si="67"/>
        <v>0</v>
      </c>
      <c r="N700" t="str">
        <f t="shared" si="68"/>
        <v>INSTALACOES HIDRAULICAS, SANITARIAS, DE GAS E DE SISTEMA DE PREVENCAO CONTRA INCENDIO</v>
      </c>
      <c r="O700" t="s">
        <v>1573</v>
      </c>
      <c r="P700">
        <v>0</v>
      </c>
      <c r="Q700" s="46">
        <f t="shared" si="69"/>
        <v>0</v>
      </c>
    </row>
    <row r="701" spans="1:17" x14ac:dyDescent="0.25">
      <c r="A701" t="str">
        <f t="shared" si="71"/>
        <v>RECUPERACAO DE MATERIAIS NAO ESPECIFICADOS ANTERIORMENTE</v>
      </c>
      <c r="B701" t="s">
        <v>1529</v>
      </c>
      <c r="C701">
        <v>0</v>
      </c>
      <c r="D701">
        <v>0</v>
      </c>
      <c r="E701">
        <v>0</v>
      </c>
      <c r="F701">
        <v>0</v>
      </c>
      <c r="G701">
        <v>0</v>
      </c>
      <c r="H701" s="46">
        <f t="shared" si="70"/>
        <v>0</v>
      </c>
      <c r="J701" t="str">
        <f t="shared" si="66"/>
        <v>ALUGUEL DE EQUIPAMENTOS DE CONSTRUCAO E DEMOLICAO COM OPERARIOS</v>
      </c>
      <c r="K701" t="s">
        <v>1576</v>
      </c>
      <c r="L701">
        <v>0</v>
      </c>
      <c r="M701" s="46">
        <f t="shared" si="67"/>
        <v>0</v>
      </c>
      <c r="N701" t="str">
        <f t="shared" si="68"/>
        <v>OUTRAS OBRAS DE INSTALACOES</v>
      </c>
      <c r="O701" t="s">
        <v>1574</v>
      </c>
      <c r="P701">
        <v>0</v>
      </c>
      <c r="Q701" s="46">
        <f t="shared" si="69"/>
        <v>0</v>
      </c>
    </row>
    <row r="702" spans="1:17" x14ac:dyDescent="0.25">
      <c r="A702" t="str">
        <f t="shared" si="71"/>
        <v>DESCONTAMINACAO E OUTROS SERVICOS DE GESTAO DE RESIDUOS</v>
      </c>
      <c r="B702" t="s">
        <v>1530</v>
      </c>
      <c r="C702">
        <v>0</v>
      </c>
      <c r="D702">
        <v>0</v>
      </c>
      <c r="E702">
        <v>0</v>
      </c>
      <c r="F702">
        <v>0</v>
      </c>
      <c r="G702">
        <v>0</v>
      </c>
      <c r="H702" s="46">
        <f t="shared" si="70"/>
        <v>0</v>
      </c>
      <c r="J702" t="str">
        <f t="shared" si="66"/>
        <v>REPRESENTANTES COMERCIAIS E AGENTES DO COMERCIO DE MATERIAS-PRIMAS AGRICOLAS E ANIMAIS VIVOS</v>
      </c>
      <c r="K702" t="s">
        <v>1577</v>
      </c>
      <c r="L702">
        <v>0</v>
      </c>
      <c r="M702" s="46">
        <f t="shared" si="67"/>
        <v>0</v>
      </c>
      <c r="N702" t="str">
        <f t="shared" si="68"/>
        <v>OBRAS DE ACABAMENTO</v>
      </c>
      <c r="O702" t="s">
        <v>1575</v>
      </c>
      <c r="P702">
        <v>0</v>
      </c>
      <c r="Q702" s="46">
        <f t="shared" si="69"/>
        <v>0</v>
      </c>
    </row>
    <row r="703" spans="1:17" x14ac:dyDescent="0.25">
      <c r="A703" t="str">
        <f t="shared" si="71"/>
        <v>PRODUCAO DE ENERGIA ELETRICA</v>
      </c>
      <c r="B703" t="s">
        <v>1531</v>
      </c>
      <c r="C703">
        <v>0</v>
      </c>
      <c r="D703">
        <v>0</v>
      </c>
      <c r="E703">
        <v>0</v>
      </c>
      <c r="F703">
        <v>0</v>
      </c>
      <c r="G703">
        <v>0</v>
      </c>
      <c r="H703" s="46">
        <f t="shared" si="70"/>
        <v>0</v>
      </c>
      <c r="J703" t="str">
        <f t="shared" si="66"/>
        <v>REPRESENTANTES COMERCIAIS E AGENTES DO COMERCIO DE COMBUSTIVEIS, MINERAIS, PRODUTOS SIDERURGICOS E Q</v>
      </c>
      <c r="K703" t="s">
        <v>1578</v>
      </c>
      <c r="L703">
        <v>0</v>
      </c>
      <c r="M703" s="46">
        <f t="shared" si="67"/>
        <v>0</v>
      </c>
      <c r="N703" t="str">
        <f t="shared" si="68"/>
        <v>ALUGUEL DE EQUIPAMENTOS DE CONSTRUCAO E DEMOLICAO COM OPERARIOS</v>
      </c>
      <c r="O703" t="s">
        <v>1576</v>
      </c>
      <c r="P703">
        <v>0</v>
      </c>
      <c r="Q703" s="46">
        <f t="shared" si="69"/>
        <v>0</v>
      </c>
    </row>
    <row r="704" spans="1:17" x14ac:dyDescent="0.25">
      <c r="A704" t="str">
        <f t="shared" si="71"/>
        <v>TRANSMISSAO DE ENERGIA ELETRICA</v>
      </c>
      <c r="B704" t="s">
        <v>1532</v>
      </c>
      <c r="C704">
        <v>0</v>
      </c>
      <c r="D704">
        <v>0</v>
      </c>
      <c r="E704">
        <v>0</v>
      </c>
      <c r="F704">
        <v>0</v>
      </c>
      <c r="G704">
        <v>0</v>
      </c>
      <c r="H704" s="46">
        <f t="shared" si="70"/>
        <v>0</v>
      </c>
      <c r="J704" t="str">
        <f t="shared" si="66"/>
        <v>REPRESENTANTES COMERCIAIS E AGENTES DO COMERCIO DE MAQUINAS, EQUIPAMENTOS, EMBARCACOES E AERONAVES</v>
      </c>
      <c r="K704" t="s">
        <v>1579</v>
      </c>
      <c r="L704">
        <v>0</v>
      </c>
      <c r="M704" s="46">
        <f t="shared" si="67"/>
        <v>0</v>
      </c>
      <c r="N704" t="str">
        <f t="shared" si="68"/>
        <v>REPRESENTANTES COMERCIAIS E AGENTES DO COMERCIO DE MATERIAS-PRIMAS AGRICOLAS E ANIMAIS VIVOS</v>
      </c>
      <c r="O704" t="s">
        <v>1577</v>
      </c>
      <c r="P704">
        <v>0</v>
      </c>
      <c r="Q704" s="46">
        <f t="shared" si="69"/>
        <v>0</v>
      </c>
    </row>
    <row r="705" spans="1:17" x14ac:dyDescent="0.25">
      <c r="A705" t="str">
        <f t="shared" si="71"/>
        <v>COMERCIO ATACADISTA DE ENERGIA ELETRICA</v>
      </c>
      <c r="B705" t="s">
        <v>1533</v>
      </c>
      <c r="C705">
        <v>0</v>
      </c>
      <c r="D705">
        <v>0</v>
      </c>
      <c r="E705">
        <v>0</v>
      </c>
      <c r="F705">
        <v>0</v>
      </c>
      <c r="G705">
        <v>0</v>
      </c>
      <c r="H705" s="46">
        <f t="shared" si="70"/>
        <v>0</v>
      </c>
      <c r="J705" t="str">
        <f t="shared" si="66"/>
        <v>REPRESENTANTES COMERCIAIS E AGENTES DO COMERCIO DE ELETRODOMESTICOS, MOVEIS E ARTIGOS DE USO DOMESTI</v>
      </c>
      <c r="K705" t="s">
        <v>1580</v>
      </c>
      <c r="L705">
        <v>0</v>
      </c>
      <c r="M705" s="46">
        <f t="shared" si="67"/>
        <v>0</v>
      </c>
      <c r="N705" t="str">
        <f t="shared" si="68"/>
        <v>REPRESENTANTES COMERCIAIS E AGENTES DO COMERCIO DE COMBUSTIVEIS, MINERAIS, PRODUTOS SIDERURGICOS E Q</v>
      </c>
      <c r="O705" t="s">
        <v>1578</v>
      </c>
      <c r="P705">
        <v>0</v>
      </c>
      <c r="Q705" s="46">
        <f t="shared" si="69"/>
        <v>0</v>
      </c>
    </row>
    <row r="706" spans="1:17" x14ac:dyDescent="0.25">
      <c r="A706" t="str">
        <f t="shared" si="71"/>
        <v>DISTRIBUICAO DE ENERGIA ELETRICA</v>
      </c>
      <c r="B706" t="s">
        <v>1534</v>
      </c>
      <c r="C706">
        <v>0</v>
      </c>
      <c r="D706">
        <v>0</v>
      </c>
      <c r="E706">
        <v>0</v>
      </c>
      <c r="F706">
        <v>0</v>
      </c>
      <c r="G706">
        <v>0</v>
      </c>
      <c r="H706" s="46">
        <f t="shared" si="70"/>
        <v>0</v>
      </c>
      <c r="J706" t="str">
        <f t="shared" si="66"/>
        <v>REPRESENTANTES COMERCIAIS E AGENTES DO COMERCIO DE TEXTEIS, VESTUARIO, CALCADOS E ARTIGOS DE VIAGEM</v>
      </c>
      <c r="K706" t="s">
        <v>1581</v>
      </c>
      <c r="L706">
        <v>0</v>
      </c>
      <c r="M706" s="46">
        <f t="shared" si="67"/>
        <v>0</v>
      </c>
      <c r="N706" t="str">
        <f t="shared" si="68"/>
        <v>REPRESENTANTES COMERCIAIS E AGENTES DO COMERCIO DE MAQUINAS, EQUIPAMENTOS, EMBARCACOES E AERONAVES</v>
      </c>
      <c r="O706" t="s">
        <v>1579</v>
      </c>
      <c r="P706">
        <v>0</v>
      </c>
      <c r="Q706" s="46">
        <f t="shared" si="69"/>
        <v>0</v>
      </c>
    </row>
    <row r="707" spans="1:17" x14ac:dyDescent="0.25">
      <c r="A707" t="str">
        <f t="shared" si="71"/>
        <v>PRODUCAO E DISTRIBUICAO DE GAS ATRAVES DE TUBULACOES</v>
      </c>
      <c r="B707" t="s">
        <v>1535</v>
      </c>
      <c r="C707">
        <v>0</v>
      </c>
      <c r="D707">
        <v>0</v>
      </c>
      <c r="E707">
        <v>0</v>
      </c>
      <c r="F707">
        <v>0</v>
      </c>
      <c r="G707">
        <v>0</v>
      </c>
      <c r="H707" s="46">
        <f t="shared" si="70"/>
        <v>0</v>
      </c>
      <c r="J707" t="str">
        <f t="shared" si="66"/>
        <v>REPRESENTANTES COMERCIAIS E AGENTES DO COMERCIO DE MERCADORIAS EM GERAL NAO ESPECIALIZADO</v>
      </c>
      <c r="K707" t="s">
        <v>1582</v>
      </c>
      <c r="L707">
        <v>0</v>
      </c>
      <c r="M707" s="46">
        <f t="shared" si="67"/>
        <v>0</v>
      </c>
      <c r="N707" t="str">
        <f t="shared" si="68"/>
        <v>REPRESENTANTES COMERCIAIS E AGENTES DO COMERCIO DE ELETRODOMESTICOS, MOVEIS E ARTIGOS DE USO DOMESTI</v>
      </c>
      <c r="O707" t="s">
        <v>1580</v>
      </c>
      <c r="P707">
        <v>0</v>
      </c>
      <c r="Q707" s="46">
        <f t="shared" si="69"/>
        <v>0</v>
      </c>
    </row>
    <row r="708" spans="1:17" x14ac:dyDescent="0.25">
      <c r="A708" t="str">
        <f t="shared" si="71"/>
        <v>PRODUCAO E DISTRIBUICAO DE VAPOR E AGUA QUENTE</v>
      </c>
      <c r="B708" t="s">
        <v>1536</v>
      </c>
      <c r="C708">
        <v>0</v>
      </c>
      <c r="D708">
        <v>0</v>
      </c>
      <c r="E708">
        <v>0</v>
      </c>
      <c r="F708">
        <v>0</v>
      </c>
      <c r="G708">
        <v>0</v>
      </c>
      <c r="H708" s="46">
        <f t="shared" si="70"/>
        <v>0</v>
      </c>
      <c r="J708" t="str">
        <f t="shared" si="66"/>
        <v>COMERCIO ATACADISTA DE CAFE EM GRAO</v>
      </c>
      <c r="K708" t="s">
        <v>1583</v>
      </c>
      <c r="L708">
        <v>0</v>
      </c>
      <c r="M708" s="46">
        <f t="shared" si="67"/>
        <v>0</v>
      </c>
      <c r="N708" t="str">
        <f t="shared" si="68"/>
        <v>REPRESENTANTES COMERCIAIS E AGENTES DO COMERCIO DE TEXTEIS, VESTUARIO, CALCADOS E ARTIGOS DE VIAGEM</v>
      </c>
      <c r="O708" t="s">
        <v>1581</v>
      </c>
      <c r="P708">
        <v>0</v>
      </c>
      <c r="Q708" s="46">
        <f t="shared" si="69"/>
        <v>0</v>
      </c>
    </row>
    <row r="709" spans="1:17" x14ac:dyDescent="0.25">
      <c r="A709" t="str">
        <f t="shared" si="71"/>
        <v>CAPTACAO, TRATAMENTO E DISTRIBUICAO DE AGUA</v>
      </c>
      <c r="B709" t="s">
        <v>1537</v>
      </c>
      <c r="C709">
        <v>0</v>
      </c>
      <c r="D709">
        <v>0</v>
      </c>
      <c r="E709">
        <v>0</v>
      </c>
      <c r="F709">
        <v>0</v>
      </c>
      <c r="G709">
        <v>0</v>
      </c>
      <c r="H709" s="46">
        <f t="shared" si="70"/>
        <v>0</v>
      </c>
      <c r="J709" t="str">
        <f t="shared" si="66"/>
        <v>COMERCIO ATACADISTA DE SOJA</v>
      </c>
      <c r="K709" t="s">
        <v>1584</v>
      </c>
      <c r="L709">
        <v>0</v>
      </c>
      <c r="M709" s="46">
        <f t="shared" si="67"/>
        <v>0</v>
      </c>
      <c r="N709" t="str">
        <f t="shared" si="68"/>
        <v>REPRESENTANTES COMERCIAIS E AGENTES DO COMERCIO DE MERCADORIAS EM GERAL NAO ESPECIALIZADO</v>
      </c>
      <c r="O709" t="s">
        <v>1582</v>
      </c>
      <c r="P709">
        <v>0</v>
      </c>
      <c r="Q709" s="46">
        <f t="shared" si="69"/>
        <v>0</v>
      </c>
    </row>
    <row r="710" spans="1:17" x14ac:dyDescent="0.25">
      <c r="A710" t="str">
        <f t="shared" si="71"/>
        <v>CONSTRUCAO DE RODOVIAS E FERROVIAS</v>
      </c>
      <c r="B710" t="s">
        <v>1540</v>
      </c>
      <c r="C710">
        <v>0</v>
      </c>
      <c r="D710">
        <v>0</v>
      </c>
      <c r="E710">
        <v>0</v>
      </c>
      <c r="F710">
        <v>0</v>
      </c>
      <c r="G710">
        <v>0</v>
      </c>
      <c r="H710" s="46">
        <f t="shared" si="70"/>
        <v>0</v>
      </c>
      <c r="J710" t="str">
        <f t="shared" si="66"/>
        <v>COMERCIO ATACADISTA DE ANIMAIS VIVOS, ALIMENTOS PARA ANIMAIS E MATERIAS-PRIMAS AGRICOLAS, EXCETO CAF</v>
      </c>
      <c r="K710" t="s">
        <v>1585</v>
      </c>
      <c r="L710">
        <v>0</v>
      </c>
      <c r="M710" s="46">
        <f t="shared" si="67"/>
        <v>0</v>
      </c>
      <c r="N710" t="str">
        <f t="shared" si="68"/>
        <v>COMERCIO ATACADISTA DE CAFE EM GRAO</v>
      </c>
      <c r="O710" t="s">
        <v>1583</v>
      </c>
      <c r="P710">
        <v>0</v>
      </c>
      <c r="Q710" s="46">
        <f t="shared" si="69"/>
        <v>0</v>
      </c>
    </row>
    <row r="711" spans="1:17" x14ac:dyDescent="0.25">
      <c r="A711" t="str">
        <f t="shared" si="71"/>
        <v>CONSTRUCAO DE OBRAS-DE-ARTE ESPECIAIS</v>
      </c>
      <c r="B711" t="s">
        <v>1541</v>
      </c>
      <c r="C711">
        <v>0</v>
      </c>
      <c r="D711">
        <v>0</v>
      </c>
      <c r="E711">
        <v>0</v>
      </c>
      <c r="F711">
        <v>0</v>
      </c>
      <c r="G711">
        <v>0</v>
      </c>
      <c r="H711" s="46">
        <f t="shared" si="70"/>
        <v>0</v>
      </c>
      <c r="J711" t="str">
        <f t="shared" si="66"/>
        <v>COMERCIO ATACADISTA DE LEITE E LATICINIOS</v>
      </c>
      <c r="K711" t="s">
        <v>1586</v>
      </c>
      <c r="L711">
        <v>0</v>
      </c>
      <c r="M711" s="46">
        <f t="shared" si="67"/>
        <v>0</v>
      </c>
      <c r="N711" t="str">
        <f t="shared" si="68"/>
        <v>COMERCIO ATACADISTA DE SOJA</v>
      </c>
      <c r="O711" t="s">
        <v>1584</v>
      </c>
      <c r="P711">
        <v>0</v>
      </c>
      <c r="Q711" s="46">
        <f t="shared" si="69"/>
        <v>0</v>
      </c>
    </row>
    <row r="712" spans="1:17" x14ac:dyDescent="0.25">
      <c r="A712" t="str">
        <f t="shared" si="71"/>
        <v>OBRAS DE URBANIZACAO - RUAS, PRACAS E CALCADAS</v>
      </c>
      <c r="B712" t="s">
        <v>1542</v>
      </c>
      <c r="C712">
        <v>0</v>
      </c>
      <c r="D712">
        <v>0</v>
      </c>
      <c r="E712">
        <v>0</v>
      </c>
      <c r="F712">
        <v>0</v>
      </c>
      <c r="G712">
        <v>0</v>
      </c>
      <c r="H712" s="46">
        <f t="shared" si="70"/>
        <v>0</v>
      </c>
      <c r="J712" t="str">
        <f t="shared" si="66"/>
        <v>COMERCIO ATACADISTA DE CEREAIS E LEGUMINOSAS BENEFICIADOS, FARINHAS, AMIDOS E FECULAS</v>
      </c>
      <c r="K712" t="s">
        <v>1587</v>
      </c>
      <c r="L712">
        <v>0</v>
      </c>
      <c r="M712" s="46">
        <f t="shared" si="67"/>
        <v>0</v>
      </c>
      <c r="N712" t="str">
        <f t="shared" si="68"/>
        <v>COMERCIO ATACADISTA DE ANIMAIS VIVOS, ALIMENTOS PARA ANIMAIS E MATERIAS-PRIMAS AGRICOLAS, EXCETO CAF</v>
      </c>
      <c r="O712" t="s">
        <v>1585</v>
      </c>
      <c r="P712">
        <v>0</v>
      </c>
      <c r="Q712" s="46">
        <f t="shared" si="69"/>
        <v>0</v>
      </c>
    </row>
    <row r="713" spans="1:17" x14ac:dyDescent="0.25">
      <c r="A713" t="str">
        <f t="shared" si="71"/>
        <v>OBRAS PARA GERACAO E DISTRIBUICAO DE ENERGIA ELETRICA E PARA TELECOMUNICACOES</v>
      </c>
      <c r="B713" t="s">
        <v>1543</v>
      </c>
      <c r="C713">
        <v>0</v>
      </c>
      <c r="D713">
        <v>0</v>
      </c>
      <c r="E713">
        <v>0</v>
      </c>
      <c r="F713">
        <v>0</v>
      </c>
      <c r="G713">
        <v>0</v>
      </c>
      <c r="H713" s="46">
        <f t="shared" si="70"/>
        <v>0</v>
      </c>
      <c r="J713" t="str">
        <f t="shared" si="66"/>
        <v>COMERCIO ATACADISTA ESPECIALIZADO EM PRODUTOS ALIMENTICIOS NAO ESPECIFICADOS ANTERIORMENTE</v>
      </c>
      <c r="K713" t="s">
        <v>1589</v>
      </c>
      <c r="L713">
        <v>0</v>
      </c>
      <c r="M713" s="46">
        <f t="shared" si="67"/>
        <v>0</v>
      </c>
      <c r="N713" t="str">
        <f t="shared" si="68"/>
        <v>COMERCIO ATACADISTA DE LEITE E LATICINIOS</v>
      </c>
      <c r="O713" t="s">
        <v>1586</v>
      </c>
      <c r="P713">
        <v>0</v>
      </c>
      <c r="Q713" s="46">
        <f t="shared" si="69"/>
        <v>0</v>
      </c>
    </row>
    <row r="714" spans="1:17" x14ac:dyDescent="0.25">
      <c r="A714" t="str">
        <f t="shared" si="71"/>
        <v>CONSTRUCAO DE REDES DE ABASTECIMENTO DE AGUA, COLETA DE ESGOTO E CONSTRUCOES CORRELATAS</v>
      </c>
      <c r="B714" t="s">
        <v>1544</v>
      </c>
      <c r="C714">
        <v>0</v>
      </c>
      <c r="D714">
        <v>0</v>
      </c>
      <c r="E714">
        <v>0</v>
      </c>
      <c r="F714">
        <v>0</v>
      </c>
      <c r="G714">
        <v>0</v>
      </c>
      <c r="H714" s="46">
        <f t="shared" si="70"/>
        <v>0</v>
      </c>
      <c r="J714" t="str">
        <f t="shared" si="66"/>
        <v>COMERCIO ATACADISTA DE TECIDOS, ARTEFATOS DE TECIDOS E DE ARMARINHO</v>
      </c>
      <c r="K714" t="s">
        <v>1591</v>
      </c>
      <c r="L714">
        <v>0</v>
      </c>
      <c r="M714" s="46">
        <f t="shared" si="67"/>
        <v>0</v>
      </c>
      <c r="N714" t="str">
        <f t="shared" si="68"/>
        <v>COMERCIO ATACADISTA DE CEREAIS E LEGUMINOSAS BENEFICIADOS, FARINHAS, AMIDOS E FECULAS</v>
      </c>
      <c r="O714" t="s">
        <v>1587</v>
      </c>
      <c r="P714">
        <v>0</v>
      </c>
      <c r="Q714" s="46">
        <f t="shared" si="69"/>
        <v>0</v>
      </c>
    </row>
    <row r="715" spans="1:17" x14ac:dyDescent="0.25">
      <c r="A715" t="str">
        <f t="shared" si="71"/>
        <v>CONSTRUCAO DE REDES DE TRANSPORTES POR DUTOS, EXCETO PARA AGUA E ESGOTO</v>
      </c>
      <c r="B715" t="s">
        <v>1545</v>
      </c>
      <c r="C715">
        <v>0</v>
      </c>
      <c r="D715">
        <v>0</v>
      </c>
      <c r="E715">
        <v>0</v>
      </c>
      <c r="F715">
        <v>0</v>
      </c>
      <c r="G715">
        <v>0</v>
      </c>
      <c r="H715" s="46">
        <f t="shared" si="70"/>
        <v>0</v>
      </c>
      <c r="J715" t="str">
        <f t="shared" si="66"/>
        <v>COMERCIO ATACADISTA DE ARTIGOS DO VESTUARIO E ACESSORIOS</v>
      </c>
      <c r="K715" t="s">
        <v>1592</v>
      </c>
      <c r="L715">
        <v>0</v>
      </c>
      <c r="M715" s="46">
        <f t="shared" si="67"/>
        <v>0</v>
      </c>
      <c r="N715" t="str">
        <f t="shared" si="68"/>
        <v>COMERCIO ATACADISTA DE CARNES, PRODUTOS DA CARNE E PESCADO</v>
      </c>
      <c r="O715" t="s">
        <v>1588</v>
      </c>
      <c r="P715">
        <v>0</v>
      </c>
      <c r="Q715" s="46">
        <f t="shared" si="69"/>
        <v>0</v>
      </c>
    </row>
    <row r="716" spans="1:17" x14ac:dyDescent="0.25">
      <c r="A716" t="str">
        <f t="shared" si="71"/>
        <v>MONTAGEM DE INSTALACOES INDUSTRIAIS E DE ESTRUTURAS METALICAS</v>
      </c>
      <c r="B716" t="s">
        <v>1547</v>
      </c>
      <c r="C716">
        <v>0</v>
      </c>
      <c r="D716">
        <v>0</v>
      </c>
      <c r="E716">
        <v>0</v>
      </c>
      <c r="F716">
        <v>0</v>
      </c>
      <c r="G716">
        <v>0</v>
      </c>
      <c r="H716" s="46">
        <f t="shared" si="70"/>
        <v>0</v>
      </c>
      <c r="J716" t="str">
        <f t="shared" si="66"/>
        <v>COMERCIO ATACADISTA DE CALCADOS E ARTIGOS DE VIAGEM</v>
      </c>
      <c r="K716" t="s">
        <v>1593</v>
      </c>
      <c r="L716">
        <v>0</v>
      </c>
      <c r="M716" s="46">
        <f t="shared" si="67"/>
        <v>0</v>
      </c>
      <c r="N716" t="str">
        <f t="shared" si="68"/>
        <v>COMERCIO ATACADISTA ESPECIALIZADO EM PRODUTOS ALIMENTICIOS NAO ESPECIFICADOS ANTERIORMENTE</v>
      </c>
      <c r="O716" t="s">
        <v>1589</v>
      </c>
      <c r="P716">
        <v>0</v>
      </c>
      <c r="Q716" s="46">
        <f t="shared" si="69"/>
        <v>0</v>
      </c>
    </row>
    <row r="717" spans="1:17" x14ac:dyDescent="0.25">
      <c r="A717" t="str">
        <f t="shared" si="71"/>
        <v>OBRAS DE ENGENHARIA CIVIL NAO ESPECIFICADAS ANTERIORMENTE</v>
      </c>
      <c r="B717" t="s">
        <v>1548</v>
      </c>
      <c r="C717">
        <v>0</v>
      </c>
      <c r="D717">
        <v>0</v>
      </c>
      <c r="E717">
        <v>0</v>
      </c>
      <c r="F717">
        <v>0</v>
      </c>
      <c r="G717">
        <v>0</v>
      </c>
      <c r="H717" s="46">
        <f t="shared" si="70"/>
        <v>0</v>
      </c>
      <c r="J717" t="str">
        <f t="shared" si="66"/>
        <v>COMERCIO ATACADISTA DE PRODUTOS FARMACEUTICOS PARA USO HUMANO E VETERINARIO</v>
      </c>
      <c r="K717" t="s">
        <v>1594</v>
      </c>
      <c r="L717">
        <v>0</v>
      </c>
      <c r="M717" s="46">
        <f t="shared" si="67"/>
        <v>0</v>
      </c>
      <c r="N717" t="str">
        <f t="shared" si="68"/>
        <v>COMERCIO ATACADISTA DE TECIDOS, ARTEFATOS DE TECIDOS E DE ARMARINHO</v>
      </c>
      <c r="O717" t="s">
        <v>1591</v>
      </c>
      <c r="P717">
        <v>0</v>
      </c>
      <c r="Q717" s="46">
        <f t="shared" si="69"/>
        <v>0</v>
      </c>
    </row>
    <row r="718" spans="1:17" x14ac:dyDescent="0.25">
      <c r="A718" t="str">
        <f t="shared" si="71"/>
        <v>DEMOLICAO E PREPARACAO DE CANTEIROS DE OBRAS</v>
      </c>
      <c r="B718" t="s">
        <v>1549</v>
      </c>
      <c r="C718">
        <v>0</v>
      </c>
      <c r="D718">
        <v>0</v>
      </c>
      <c r="E718">
        <v>0</v>
      </c>
      <c r="F718">
        <v>0</v>
      </c>
      <c r="G718">
        <v>0</v>
      </c>
      <c r="H718" s="46">
        <f t="shared" si="70"/>
        <v>0</v>
      </c>
      <c r="J718" t="str">
        <f t="shared" si="66"/>
        <v>COMERCIO ATACADISTA DE INSTRUMENTOS E MATERIAIS PARA USO MEDICO, CIRURGICO, ORTOPEDICO E ODONTOLOGIC</v>
      </c>
      <c r="K718" t="s">
        <v>1595</v>
      </c>
      <c r="L718">
        <v>0</v>
      </c>
      <c r="M718" s="46">
        <f t="shared" si="67"/>
        <v>0</v>
      </c>
      <c r="N718" t="str">
        <f t="shared" si="68"/>
        <v>COMERCIO ATACADISTA DE ARTIGOS DO VESTUARIO E ACESSORIOS</v>
      </c>
      <c r="O718" t="s">
        <v>1592</v>
      </c>
      <c r="P718">
        <v>0</v>
      </c>
      <c r="Q718" s="46">
        <f t="shared" si="69"/>
        <v>0</v>
      </c>
    </row>
    <row r="719" spans="1:17" x14ac:dyDescent="0.25">
      <c r="A719" t="str">
        <f t="shared" si="71"/>
        <v>PERFURACOES E SONDAGENS</v>
      </c>
      <c r="B719" t="s">
        <v>1550</v>
      </c>
      <c r="C719">
        <v>0</v>
      </c>
      <c r="D719">
        <v>0</v>
      </c>
      <c r="E719">
        <v>0</v>
      </c>
      <c r="F719">
        <v>0</v>
      </c>
      <c r="G719">
        <v>0</v>
      </c>
      <c r="H719" s="46">
        <f t="shared" si="70"/>
        <v>0</v>
      </c>
      <c r="J719" t="str">
        <f t="shared" si="66"/>
        <v>COMERCIO ATACADISTA DE COSMETICOS, PRODUTOS DE PERFUMARIA E DE HIGIENE PESSOAL</v>
      </c>
      <c r="K719" t="s">
        <v>1596</v>
      </c>
      <c r="L719">
        <v>0</v>
      </c>
      <c r="M719" s="46">
        <f t="shared" si="67"/>
        <v>0</v>
      </c>
      <c r="N719" t="str">
        <f t="shared" si="68"/>
        <v>COMERCIO ATACADISTA DE CALCADOS E ARTIGOS DE VIAGEM</v>
      </c>
      <c r="O719" t="s">
        <v>1593</v>
      </c>
      <c r="P719">
        <v>0</v>
      </c>
      <c r="Q719" s="46">
        <f t="shared" si="69"/>
        <v>0</v>
      </c>
    </row>
    <row r="720" spans="1:17" x14ac:dyDescent="0.25">
      <c r="A720" t="str">
        <f t="shared" si="71"/>
        <v>OBRAS DE TERRAPLENAGEM</v>
      </c>
      <c r="B720" t="s">
        <v>1551</v>
      </c>
      <c r="C720">
        <v>0</v>
      </c>
      <c r="D720">
        <v>0</v>
      </c>
      <c r="E720">
        <v>0</v>
      </c>
      <c r="F720">
        <v>0</v>
      </c>
      <c r="G720">
        <v>0</v>
      </c>
      <c r="H720" s="46">
        <f t="shared" si="70"/>
        <v>0</v>
      </c>
      <c r="J720" t="str">
        <f t="shared" si="66"/>
        <v>COMERCIO ATACADISTA DE ARTIGOS DE ESCRITORIO E DE PAPELARIA, LIVROS, JORNAIS E OUTRAS PUBLICACOES</v>
      </c>
      <c r="K720" t="s">
        <v>1597</v>
      </c>
      <c r="L720">
        <v>0</v>
      </c>
      <c r="M720" s="46">
        <f t="shared" si="67"/>
        <v>0</v>
      </c>
      <c r="N720" t="str">
        <f t="shared" si="68"/>
        <v>COMERCIO ATACADISTA DE INSTRUMENTOS E MATERIAIS PARA USO MEDICO, CIRURGICO, ORTOPEDICO E ODONTOLOGIC</v>
      </c>
      <c r="O720" t="s">
        <v>1595</v>
      </c>
      <c r="P720">
        <v>0</v>
      </c>
      <c r="Q720" s="46">
        <f t="shared" si="69"/>
        <v>0</v>
      </c>
    </row>
    <row r="721" spans="1:17" x14ac:dyDescent="0.25">
      <c r="A721" t="str">
        <f t="shared" si="71"/>
        <v>SERVICOS DE PREPARACAO DO TERRENO NAO ESPECIFICADOS ANTERIORMENTE</v>
      </c>
      <c r="B721" t="s">
        <v>1552</v>
      </c>
      <c r="C721">
        <v>0</v>
      </c>
      <c r="D721">
        <v>0</v>
      </c>
      <c r="E721">
        <v>0</v>
      </c>
      <c r="F721">
        <v>0</v>
      </c>
      <c r="G721">
        <v>0</v>
      </c>
      <c r="H721" s="46">
        <f t="shared" si="70"/>
        <v>0</v>
      </c>
      <c r="J721" t="str">
        <f t="shared" si="66"/>
        <v>COMERCIO ATACADISTA DE EQUIPAMENTOS E ARTIGOS DE USO PESSOAL E DOMESTICO NAO ESPECIFICADOS ANTERIORM</v>
      </c>
      <c r="K721" t="s">
        <v>1598</v>
      </c>
      <c r="L721">
        <v>0</v>
      </c>
      <c r="M721" s="46">
        <f t="shared" si="67"/>
        <v>0</v>
      </c>
      <c r="N721" t="str">
        <f t="shared" si="68"/>
        <v>COMERCIO ATACADISTA DE COSMETICOS, PRODUTOS DE PERFUMARIA E DE HIGIENE PESSOAL</v>
      </c>
      <c r="O721" t="s">
        <v>1596</v>
      </c>
      <c r="P721">
        <v>0</v>
      </c>
      <c r="Q721" s="46">
        <f t="shared" si="69"/>
        <v>0</v>
      </c>
    </row>
    <row r="722" spans="1:17" x14ac:dyDescent="0.25">
      <c r="A722" t="str">
        <f t="shared" si="71"/>
        <v>INSTALACOES HIDRAULICAS, DE SISTEMAS DE VENTILACAO E REFRIGERACAO</v>
      </c>
      <c r="B722" t="s">
        <v>1553</v>
      </c>
      <c r="C722">
        <v>0</v>
      </c>
      <c r="D722">
        <v>0</v>
      </c>
      <c r="E722">
        <v>0</v>
      </c>
      <c r="F722">
        <v>0</v>
      </c>
      <c r="G722">
        <v>0</v>
      </c>
      <c r="H722" s="46">
        <f t="shared" si="70"/>
        <v>0</v>
      </c>
      <c r="J722" t="str">
        <f t="shared" si="66"/>
        <v>COMERCIO ATACADISTA DE COMPUTADORES, PERIFERICOS E SUPRIMENTOS DE INFORMATICA</v>
      </c>
      <c r="K722" t="s">
        <v>1599</v>
      </c>
      <c r="L722">
        <v>0</v>
      </c>
      <c r="M722" s="46">
        <f t="shared" si="67"/>
        <v>0</v>
      </c>
      <c r="N722" t="str">
        <f t="shared" si="68"/>
        <v>COMERCIO ATACADISTA DE ARTIGOS DE ESCRITORIO E DE PAPELARIA, LIVROS, JORNAIS E OUTRAS PUBLICACOES</v>
      </c>
      <c r="O722" t="s">
        <v>1597</v>
      </c>
      <c r="P722">
        <v>0</v>
      </c>
      <c r="Q722" s="46">
        <f t="shared" si="69"/>
        <v>0</v>
      </c>
    </row>
    <row r="723" spans="1:17" x14ac:dyDescent="0.25">
      <c r="A723" t="str">
        <f t="shared" si="71"/>
        <v>OBRAS DE INSTALACOES EM CONSTRUCOES NAO ESPECIFICADAS ANTERIORMENTE</v>
      </c>
      <c r="B723" t="s">
        <v>1554</v>
      </c>
      <c r="C723">
        <v>0</v>
      </c>
      <c r="D723">
        <v>0</v>
      </c>
      <c r="E723">
        <v>0</v>
      </c>
      <c r="F723">
        <v>0</v>
      </c>
      <c r="G723">
        <v>0</v>
      </c>
      <c r="H723" s="46">
        <f t="shared" si="70"/>
        <v>0</v>
      </c>
      <c r="J723" t="str">
        <f t="shared" si="66"/>
        <v>COMERCIO ATACADISTA DE COMPONENTES ELETRONICOS E EQUIPAMENTOS DE TELEFONIA E COMUNICACAO</v>
      </c>
      <c r="K723" t="s">
        <v>1600</v>
      </c>
      <c r="L723">
        <v>0</v>
      </c>
      <c r="M723" s="46">
        <f t="shared" si="67"/>
        <v>0</v>
      </c>
      <c r="N723" t="str">
        <f t="shared" si="68"/>
        <v>COMERCIO ATACADISTA DE EQUIPAMENTOS E ARTIGOS DE USO PESSOAL E DOMESTICO NAO ESPECIFICADOS ANTERIORM</v>
      </c>
      <c r="O723" t="s">
        <v>1598</v>
      </c>
      <c r="P723">
        <v>0</v>
      </c>
      <c r="Q723" s="46">
        <f t="shared" si="69"/>
        <v>0</v>
      </c>
    </row>
    <row r="724" spans="1:17" x14ac:dyDescent="0.25">
      <c r="A724" t="str">
        <f t="shared" si="71"/>
        <v>OBRAS DE FUNDACOES</v>
      </c>
      <c r="B724" t="s">
        <v>1555</v>
      </c>
      <c r="C724">
        <v>0</v>
      </c>
      <c r="D724">
        <v>0</v>
      </c>
      <c r="E724">
        <v>0</v>
      </c>
      <c r="F724">
        <v>0</v>
      </c>
      <c r="G724">
        <v>0</v>
      </c>
      <c r="H724" s="46">
        <f t="shared" si="70"/>
        <v>0</v>
      </c>
      <c r="J724" t="str">
        <f t="shared" si="66"/>
        <v>COMERCIO ATACADISTA DE MAQUINAS, APARELHOS E EQUIPAMENTOS PARA USO AGROPECUARIO, PARTES E PECAS</v>
      </c>
      <c r="K724" t="s">
        <v>1601</v>
      </c>
      <c r="L724">
        <v>0</v>
      </c>
      <c r="M724" s="46">
        <f t="shared" si="67"/>
        <v>0</v>
      </c>
      <c r="N724" t="str">
        <f t="shared" si="68"/>
        <v>COMERCIO ATACADISTA DE COMPUTADORES, PERIFERICOS E SUPRIMENTOS DE INFORMATICA</v>
      </c>
      <c r="O724" t="s">
        <v>1599</v>
      </c>
      <c r="P724">
        <v>0</v>
      </c>
      <c r="Q724" s="46">
        <f t="shared" si="69"/>
        <v>0</v>
      </c>
    </row>
    <row r="725" spans="1:17" x14ac:dyDescent="0.25">
      <c r="A725" t="str">
        <f t="shared" si="71"/>
        <v>SERVICOS ESPECIALIZADOS PARA CONSTRUCAO NAO ESPECIFICADOS ANTERIORMENTE</v>
      </c>
      <c r="B725" t="s">
        <v>1556</v>
      </c>
      <c r="C725">
        <v>0</v>
      </c>
      <c r="D725">
        <v>0</v>
      </c>
      <c r="E725">
        <v>0</v>
      </c>
      <c r="F725">
        <v>0</v>
      </c>
      <c r="G725">
        <v>0</v>
      </c>
      <c r="H725" s="46">
        <f t="shared" si="70"/>
        <v>0</v>
      </c>
      <c r="J725" t="str">
        <f t="shared" si="66"/>
        <v>COMERCIO ATACADISTA DE MAQUINAS, EQUIPAMENTOS PARA TERRAPLENAGEM, MINERACAO E CONSTRUCAO, PARTES E P</v>
      </c>
      <c r="K725" t="s">
        <v>1602</v>
      </c>
      <c r="L725">
        <v>0</v>
      </c>
      <c r="M725" s="46">
        <f t="shared" si="67"/>
        <v>0</v>
      </c>
      <c r="N725" t="str">
        <f t="shared" si="68"/>
        <v>COMERCIO ATACADISTA DE MAQUINAS, APARELHOS E EQUIPAMENTOS PARA USO AGROPECUARIO, PARTES E PECAS</v>
      </c>
      <c r="O725" t="s">
        <v>1601</v>
      </c>
      <c r="P725">
        <v>0</v>
      </c>
      <c r="Q725" s="46">
        <f t="shared" si="69"/>
        <v>0</v>
      </c>
    </row>
    <row r="726" spans="1:17" x14ac:dyDescent="0.25">
      <c r="A726" t="str">
        <f t="shared" si="71"/>
        <v>DEMOLICAO E PREPARACAO DO TERRENO</v>
      </c>
      <c r="B726" t="s">
        <v>1557</v>
      </c>
      <c r="C726">
        <v>0</v>
      </c>
      <c r="D726">
        <v>0</v>
      </c>
      <c r="E726">
        <v>0</v>
      </c>
      <c r="F726">
        <v>0</v>
      </c>
      <c r="G726">
        <v>0</v>
      </c>
      <c r="H726" s="46">
        <f t="shared" si="70"/>
        <v>0</v>
      </c>
      <c r="J726" t="str">
        <f t="shared" si="66"/>
        <v xml:space="preserve">COMERCIO ATACADISTA DE MAQUINAS, APARELHOS E EQUIPAMENTOS PARA USO ODONTO-MEDICO-HOSPITALAR, PARTES </v>
      </c>
      <c r="K726" t="s">
        <v>1604</v>
      </c>
      <c r="L726">
        <v>0</v>
      </c>
      <c r="M726" s="46">
        <f t="shared" si="67"/>
        <v>0</v>
      </c>
      <c r="N726" t="str">
        <f t="shared" si="68"/>
        <v>COMERCIO ATACADISTA DE MAQUINAS, EQUIPAMENTOS PARA TERRAPLENAGEM, MINERACAO E CONSTRUCAO, PARTES E P</v>
      </c>
      <c r="O726" t="s">
        <v>1602</v>
      </c>
      <c r="P726">
        <v>0</v>
      </c>
      <c r="Q726" s="46">
        <f t="shared" si="69"/>
        <v>0</v>
      </c>
    </row>
    <row r="727" spans="1:17" x14ac:dyDescent="0.25">
      <c r="A727" t="str">
        <f t="shared" si="71"/>
        <v>SONDAGENS E FUNDACOES DESTINADAS A CONSTRUCAO</v>
      </c>
      <c r="B727" t="s">
        <v>1558</v>
      </c>
      <c r="C727">
        <v>0</v>
      </c>
      <c r="D727">
        <v>0</v>
      </c>
      <c r="E727">
        <v>0</v>
      </c>
      <c r="F727">
        <v>0</v>
      </c>
      <c r="G727">
        <v>0</v>
      </c>
      <c r="H727" s="46">
        <f t="shared" si="70"/>
        <v>0</v>
      </c>
      <c r="J727" t="str">
        <f t="shared" si="66"/>
        <v>COMERCIO ATACADISTA DE MAQUINAS E EQUIPAMENTOS PARA USO COMERCIAL, PARTES E PECAS</v>
      </c>
      <c r="K727" t="s">
        <v>1605</v>
      </c>
      <c r="L727">
        <v>0</v>
      </c>
      <c r="M727" s="46">
        <f t="shared" si="67"/>
        <v>0</v>
      </c>
      <c r="N727" t="str">
        <f t="shared" si="68"/>
        <v>COMERCIO ATACADISTA DE MAQUINAS E EQUIPAMENTOS PARA USO INDUSTRIAL, PARTES E PECAS</v>
      </c>
      <c r="O727" t="s">
        <v>1603</v>
      </c>
      <c r="P727">
        <v>0</v>
      </c>
      <c r="Q727" s="46">
        <f t="shared" si="69"/>
        <v>0</v>
      </c>
    </row>
    <row r="728" spans="1:17" x14ac:dyDescent="0.25">
      <c r="A728" t="str">
        <f t="shared" si="71"/>
        <v>REPRESENTANTES COMERCIAIS E AGENTES DO COMERCIO DE VEICULOS AUTOMOTORES</v>
      </c>
      <c r="B728" t="s">
        <v>1559</v>
      </c>
      <c r="C728">
        <v>0</v>
      </c>
      <c r="D728">
        <v>0</v>
      </c>
      <c r="E728">
        <v>0</v>
      </c>
      <c r="F728">
        <v>0</v>
      </c>
      <c r="G728">
        <v>0</v>
      </c>
      <c r="H728" s="46">
        <f t="shared" si="70"/>
        <v>0</v>
      </c>
      <c r="J728" t="str">
        <f t="shared" si="66"/>
        <v xml:space="preserve">COMERCIO ATACADISTA DE MAQUINAS, APARELHOS E EQUIPAMENTOS NAO ESPECIFICADOS ANTERIORMENTE, PARTES E </v>
      </c>
      <c r="K728" t="s">
        <v>1606</v>
      </c>
      <c r="L728">
        <v>0</v>
      </c>
      <c r="M728" s="46">
        <f t="shared" si="67"/>
        <v>0</v>
      </c>
      <c r="N728" t="str">
        <f t="shared" si="68"/>
        <v xml:space="preserve">COMERCIO ATACADISTA DE MAQUINAS, APARELHOS E EQUIPAMENTOS PARA USO ODONTO-MEDICO-HOSPITALAR, PARTES </v>
      </c>
      <c r="O728" t="s">
        <v>1604</v>
      </c>
      <c r="P728">
        <v>0</v>
      </c>
      <c r="Q728" s="46">
        <f t="shared" si="69"/>
        <v>0</v>
      </c>
    </row>
    <row r="729" spans="1:17" x14ac:dyDescent="0.25">
      <c r="A729" t="str">
        <f t="shared" si="71"/>
        <v>GRANDES MOVIMENTACOES DE TERRA</v>
      </c>
      <c r="B729" t="s">
        <v>1560</v>
      </c>
      <c r="C729">
        <v>0</v>
      </c>
      <c r="D729">
        <v>0</v>
      </c>
      <c r="E729">
        <v>0</v>
      </c>
      <c r="F729">
        <v>0</v>
      </c>
      <c r="G729">
        <v>0</v>
      </c>
      <c r="H729" s="46">
        <f t="shared" si="70"/>
        <v>0</v>
      </c>
      <c r="J729" t="str">
        <f t="shared" si="66"/>
        <v>COMERCIO ATACADISTA DE MADEIRA E PRODUTOS DERIVADOS</v>
      </c>
      <c r="K729" t="s">
        <v>1607</v>
      </c>
      <c r="L729">
        <v>0</v>
      </c>
      <c r="M729" s="46">
        <f t="shared" si="67"/>
        <v>0</v>
      </c>
      <c r="N729" t="str">
        <f t="shared" si="68"/>
        <v>COMERCIO ATACADISTA DE MAQUINAS E EQUIPAMENTOS PARA USO COMERCIAL, PARTES E PECAS</v>
      </c>
      <c r="O729" t="s">
        <v>1605</v>
      </c>
      <c r="P729">
        <v>0</v>
      </c>
      <c r="Q729" s="46">
        <f t="shared" si="69"/>
        <v>0</v>
      </c>
    </row>
    <row r="730" spans="1:17" x14ac:dyDescent="0.25">
      <c r="A730" t="str">
        <f t="shared" si="71"/>
        <v>EDIFICACOES (RESIDENCIAIS, INDUSTRIAIS, COMERCIAIS E DE SERVICOS)</v>
      </c>
      <c r="B730" t="s">
        <v>1561</v>
      </c>
      <c r="C730">
        <v>0</v>
      </c>
      <c r="D730">
        <v>0</v>
      </c>
      <c r="E730">
        <v>0</v>
      </c>
      <c r="F730">
        <v>0</v>
      </c>
      <c r="G730">
        <v>0</v>
      </c>
      <c r="H730" s="46">
        <f t="shared" si="70"/>
        <v>0</v>
      </c>
      <c r="J730" t="str">
        <f t="shared" si="66"/>
        <v>COMERCIO ATACADISTA DE MATERIAL ELETRICO</v>
      </c>
      <c r="K730" t="s">
        <v>1609</v>
      </c>
      <c r="L730">
        <v>0</v>
      </c>
      <c r="M730" s="46">
        <f t="shared" si="67"/>
        <v>0</v>
      </c>
      <c r="N730" t="str">
        <f t="shared" si="68"/>
        <v xml:space="preserve">COMERCIO ATACADISTA DE MAQUINAS, APARELHOS E EQUIPAMENTOS NAO ESPECIFICADOS ANTERIORMENTE, PARTES E </v>
      </c>
      <c r="O730" t="s">
        <v>1606</v>
      </c>
      <c r="P730">
        <v>0</v>
      </c>
      <c r="Q730" s="46">
        <f t="shared" si="69"/>
        <v>0</v>
      </c>
    </row>
    <row r="731" spans="1:17" x14ac:dyDescent="0.25">
      <c r="A731" t="str">
        <f t="shared" si="71"/>
        <v>OBRAS VIARIAS</v>
      </c>
      <c r="B731" t="s">
        <v>1562</v>
      </c>
      <c r="C731">
        <v>0</v>
      </c>
      <c r="D731">
        <v>0</v>
      </c>
      <c r="E731">
        <v>0</v>
      </c>
      <c r="F731">
        <v>0</v>
      </c>
      <c r="G731">
        <v>0</v>
      </c>
      <c r="H731" s="46">
        <f t="shared" si="70"/>
        <v>0</v>
      </c>
      <c r="J731" t="str">
        <f t="shared" si="66"/>
        <v>COMERCIO ATACADISTA DE CIMENTO</v>
      </c>
      <c r="K731" t="s">
        <v>1610</v>
      </c>
      <c r="L731">
        <v>0</v>
      </c>
      <c r="M731" s="46">
        <f t="shared" si="67"/>
        <v>0</v>
      </c>
      <c r="N731" t="str">
        <f t="shared" si="68"/>
        <v>COMERCIO ATACADISTA DE MADEIRA E PRODUTOS DERIVADOS</v>
      </c>
      <c r="O731" t="s">
        <v>1607</v>
      </c>
      <c r="P731">
        <v>0</v>
      </c>
      <c r="Q731" s="46">
        <f t="shared" si="69"/>
        <v>0</v>
      </c>
    </row>
    <row r="732" spans="1:17" x14ac:dyDescent="0.25">
      <c r="A732" t="str">
        <f t="shared" si="71"/>
        <v>OBRAS DE ARTE ESPECIAIS</v>
      </c>
      <c r="B732" t="s">
        <v>1563</v>
      </c>
      <c r="C732">
        <v>0</v>
      </c>
      <c r="D732">
        <v>0</v>
      </c>
      <c r="E732">
        <v>0</v>
      </c>
      <c r="F732">
        <v>0</v>
      </c>
      <c r="G732">
        <v>0</v>
      </c>
      <c r="H732" s="46">
        <f t="shared" si="70"/>
        <v>0</v>
      </c>
      <c r="J732" t="str">
        <f t="shared" si="66"/>
        <v>COMERCIO ATACADISTA ESPECIALIZADO DE MATERIAIS DE CONSTRUCAO NAO ESPECIFICADOS ANTERIORMENTE E DE MA</v>
      </c>
      <c r="K732" t="s">
        <v>1611</v>
      </c>
      <c r="L732">
        <v>0</v>
      </c>
      <c r="M732" s="46">
        <f t="shared" si="67"/>
        <v>0</v>
      </c>
      <c r="N732" t="str">
        <f t="shared" si="68"/>
        <v>COMERCIO ATACADISTA DE FERRAGENS E FERRAMENTAS</v>
      </c>
      <c r="O732" t="s">
        <v>1608</v>
      </c>
      <c r="P732">
        <v>0</v>
      </c>
      <c r="Q732" s="46">
        <f t="shared" si="69"/>
        <v>0</v>
      </c>
    </row>
    <row r="733" spans="1:17" x14ac:dyDescent="0.25">
      <c r="A733" t="str">
        <f t="shared" si="71"/>
        <v>OBRAS DE MONTAGEM</v>
      </c>
      <c r="B733" t="s">
        <v>1564</v>
      </c>
      <c r="C733">
        <v>0</v>
      </c>
      <c r="D733">
        <v>0</v>
      </c>
      <c r="E733">
        <v>0</v>
      </c>
      <c r="F733">
        <v>0</v>
      </c>
      <c r="G733">
        <v>0</v>
      </c>
      <c r="H733" s="46">
        <f t="shared" si="70"/>
        <v>0</v>
      </c>
      <c r="J733" t="str">
        <f t="shared" si="66"/>
        <v>COMERCIO ATACADISTA DE COMBUSTIVEIS SOLIDOS, LIQUIDOS E GASOSOS, EXCETO GAS NATURAL E GLP</v>
      </c>
      <c r="K733" t="s">
        <v>1612</v>
      </c>
      <c r="L733">
        <v>0</v>
      </c>
      <c r="M733" s="46">
        <f t="shared" si="67"/>
        <v>0</v>
      </c>
      <c r="N733" t="str">
        <f t="shared" si="68"/>
        <v>COMERCIO ATACADISTA DE MATERIAL ELETRICO</v>
      </c>
      <c r="O733" t="s">
        <v>1609</v>
      </c>
      <c r="P733">
        <v>0</v>
      </c>
      <c r="Q733" s="46">
        <f t="shared" si="69"/>
        <v>0</v>
      </c>
    </row>
    <row r="734" spans="1:17" x14ac:dyDescent="0.25">
      <c r="A734" t="str">
        <f t="shared" si="71"/>
        <v>OBRAS DE OUTROS TIPOS</v>
      </c>
      <c r="B734" t="s">
        <v>1565</v>
      </c>
      <c r="C734">
        <v>0</v>
      </c>
      <c r="D734">
        <v>0</v>
      </c>
      <c r="E734">
        <v>0</v>
      </c>
      <c r="F734">
        <v>0</v>
      </c>
      <c r="G734">
        <v>0</v>
      </c>
      <c r="H734" s="46">
        <f t="shared" si="70"/>
        <v>0</v>
      </c>
      <c r="J734" t="str">
        <f t="shared" si="66"/>
        <v>COMERCIO ATACADISTA DE GAS LIQUEFEITO DE PETROLEO (GLP)</v>
      </c>
      <c r="K734" t="s">
        <v>1613</v>
      </c>
      <c r="L734">
        <v>0</v>
      </c>
      <c r="M734" s="46">
        <f t="shared" si="67"/>
        <v>0</v>
      </c>
      <c r="N734" t="str">
        <f t="shared" si="68"/>
        <v>COMERCIO ATACADISTA DE CIMENTO</v>
      </c>
      <c r="O734" t="s">
        <v>1610</v>
      </c>
      <c r="P734">
        <v>0</v>
      </c>
      <c r="Q734" s="46">
        <f t="shared" si="69"/>
        <v>0</v>
      </c>
    </row>
    <row r="735" spans="1:17" x14ac:dyDescent="0.25">
      <c r="A735" t="str">
        <f t="shared" si="71"/>
        <v>OBRAS PARA GERACAO E DISTRIBUICAO DE ENERGIA ELETRICA</v>
      </c>
      <c r="B735" t="s">
        <v>1567</v>
      </c>
      <c r="C735">
        <v>0</v>
      </c>
      <c r="D735">
        <v>0</v>
      </c>
      <c r="E735">
        <v>0</v>
      </c>
      <c r="F735">
        <v>0</v>
      </c>
      <c r="G735">
        <v>0</v>
      </c>
      <c r="H735" s="46">
        <f t="shared" si="70"/>
        <v>0</v>
      </c>
      <c r="J735" t="str">
        <f t="shared" si="66"/>
        <v>COMERCIO ATACADISTA DE DEFENSIVOS AGRICOLAS, ADUBOS, FERTILIZANTES E CORRETIVOS DO SOLO</v>
      </c>
      <c r="K735" t="s">
        <v>1614</v>
      </c>
      <c r="L735">
        <v>0</v>
      </c>
      <c r="M735" s="46">
        <f t="shared" si="67"/>
        <v>0</v>
      </c>
      <c r="N735" t="str">
        <f t="shared" si="68"/>
        <v>COMERCIO ATACADISTA ESPECIALIZADO DE MATERIAIS DE CONSTRUCAO NAO ESPECIFICADOS ANTERIORMENTE E DE MA</v>
      </c>
      <c r="O735" t="s">
        <v>1611</v>
      </c>
      <c r="P735">
        <v>0</v>
      </c>
      <c r="Q735" s="46">
        <f t="shared" si="69"/>
        <v>0</v>
      </c>
    </row>
    <row r="736" spans="1:17" x14ac:dyDescent="0.25">
      <c r="A736" t="str">
        <f t="shared" si="71"/>
        <v>OBRAS PARA TELECOMUNICACOES</v>
      </c>
      <c r="B736" t="s">
        <v>1568</v>
      </c>
      <c r="C736">
        <v>0</v>
      </c>
      <c r="D736">
        <v>0</v>
      </c>
      <c r="E736">
        <v>0</v>
      </c>
      <c r="F736">
        <v>0</v>
      </c>
      <c r="G736">
        <v>0</v>
      </c>
      <c r="H736" s="46">
        <f t="shared" si="70"/>
        <v>0</v>
      </c>
      <c r="J736" t="str">
        <f t="shared" si="66"/>
        <v>COMERCIO ATACADISTA DE PRODUTOS QUIMICOS E PETROQUIMICOS, EXCETO AGROQUIMICOS</v>
      </c>
      <c r="K736" t="s">
        <v>1615</v>
      </c>
      <c r="L736">
        <v>0</v>
      </c>
      <c r="M736" s="46">
        <f t="shared" si="67"/>
        <v>0</v>
      </c>
      <c r="N736" t="str">
        <f t="shared" si="68"/>
        <v>COMERCIO ATACADISTA DE COMBUSTIVEIS SOLIDOS, LIQUIDOS E GASOSOS, EXCETO GAS NATURAL E GLP</v>
      </c>
      <c r="O736" t="s">
        <v>1612</v>
      </c>
      <c r="P736">
        <v>0</v>
      </c>
      <c r="Q736" s="46">
        <f t="shared" si="69"/>
        <v>0</v>
      </c>
    </row>
    <row r="737" spans="1:17" x14ac:dyDescent="0.25">
      <c r="A737" t="str">
        <f t="shared" si="71"/>
        <v>INSTALACOES ELETRICAS</v>
      </c>
      <c r="B737" t="s">
        <v>1569</v>
      </c>
      <c r="C737">
        <v>0</v>
      </c>
      <c r="D737">
        <v>0</v>
      </c>
      <c r="E737">
        <v>0</v>
      </c>
      <c r="F737">
        <v>0</v>
      </c>
      <c r="G737">
        <v>0</v>
      </c>
      <c r="H737" s="46">
        <f t="shared" si="70"/>
        <v>0</v>
      </c>
      <c r="J737" t="str">
        <f t="shared" si="66"/>
        <v>COMERCIO ATACADISTA DE PRODUTOS SIDERURGICOS E METALURGICOS, EXCETO PARA CONSTRUCAO</v>
      </c>
      <c r="K737" t="s">
        <v>1616</v>
      </c>
      <c r="L737">
        <v>0</v>
      </c>
      <c r="M737" s="46">
        <f t="shared" si="67"/>
        <v>0</v>
      </c>
      <c r="N737" t="str">
        <f t="shared" si="68"/>
        <v>COMERCIO ATACADISTA DE GAS LIQUEFEITO DE PETROLEO (GLP)</v>
      </c>
      <c r="O737" t="s">
        <v>1613</v>
      </c>
      <c r="P737">
        <v>0</v>
      </c>
      <c r="Q737" s="46">
        <f t="shared" si="69"/>
        <v>0</v>
      </c>
    </row>
    <row r="738" spans="1:17" x14ac:dyDescent="0.25">
      <c r="A738" t="str">
        <f t="shared" si="71"/>
        <v>COMERCIO POR ATACADO E A VAREJO DE MOTOCICLETAS, PECAS E ACESSORIOS</v>
      </c>
      <c r="B738" t="s">
        <v>1570</v>
      </c>
      <c r="C738">
        <v>0</v>
      </c>
      <c r="D738">
        <v>0</v>
      </c>
      <c r="E738">
        <v>0</v>
      </c>
      <c r="F738">
        <v>0</v>
      </c>
      <c r="G738">
        <v>0</v>
      </c>
      <c r="H738" s="46">
        <f t="shared" si="70"/>
        <v>0</v>
      </c>
      <c r="J738" t="str">
        <f t="shared" si="66"/>
        <v>COMERCIO ATACADISTA DE PAPEL E PAPELAO EM BRUTO E DE EMBALAGENS</v>
      </c>
      <c r="K738" t="s">
        <v>1617</v>
      </c>
      <c r="L738">
        <v>0</v>
      </c>
      <c r="M738" s="46">
        <f t="shared" si="67"/>
        <v>0</v>
      </c>
      <c r="N738" t="str">
        <f t="shared" si="68"/>
        <v>COMERCIO ATACADISTA DE DEFENSIVOS AGRICOLAS, ADUBOS, FERTILIZANTES E CORRETIVOS DO SOLO</v>
      </c>
      <c r="O738" t="s">
        <v>1614</v>
      </c>
      <c r="P738">
        <v>0</v>
      </c>
      <c r="Q738" s="46">
        <f t="shared" si="69"/>
        <v>0</v>
      </c>
    </row>
    <row r="739" spans="1:17" x14ac:dyDescent="0.25">
      <c r="A739" t="str">
        <f t="shared" si="71"/>
        <v>INSTALACOES DE SISTEMAS DE AR CONDICIONADO, DE VENTILACAO E REFRIGERACAO</v>
      </c>
      <c r="B739" t="s">
        <v>1571</v>
      </c>
      <c r="C739">
        <v>0</v>
      </c>
      <c r="D739">
        <v>0</v>
      </c>
      <c r="E739">
        <v>0</v>
      </c>
      <c r="F739">
        <v>0</v>
      </c>
      <c r="G739">
        <v>0</v>
      </c>
      <c r="H739" s="46">
        <f t="shared" si="70"/>
        <v>0</v>
      </c>
      <c r="J739" t="str">
        <f t="shared" si="66"/>
        <v>COMERCIO ATACADISTA ESPECIALIZADO DE OUTROS PRODUTOS INTERMEDIARIOS NAO ESPECIFICADOS ANTERIORMENTE</v>
      </c>
      <c r="K739" t="s">
        <v>1618</v>
      </c>
      <c r="L739">
        <v>0</v>
      </c>
      <c r="M739" s="46">
        <f t="shared" si="67"/>
        <v>0</v>
      </c>
      <c r="N739" t="str">
        <f t="shared" si="68"/>
        <v>COMERCIO ATACADISTA DE PRODUTOS QUIMICOS E PETROQUIMICOS, EXCETO AGROQUIMICOS</v>
      </c>
      <c r="O739" t="s">
        <v>1615</v>
      </c>
      <c r="P739">
        <v>0</v>
      </c>
      <c r="Q739" s="46">
        <f t="shared" si="69"/>
        <v>0</v>
      </c>
    </row>
    <row r="740" spans="1:17" x14ac:dyDescent="0.25">
      <c r="A740" t="str">
        <f t="shared" si="71"/>
        <v>REPRESENTANTES COMERCIAIS E AGENTES DO COMERCIO DE MOTOCICLETAS, PECAS E ACESSORIOS</v>
      </c>
      <c r="B740" t="s">
        <v>1572</v>
      </c>
      <c r="C740">
        <v>0</v>
      </c>
      <c r="D740">
        <v>0</v>
      </c>
      <c r="E740">
        <v>0</v>
      </c>
      <c r="F740">
        <v>0</v>
      </c>
      <c r="G740">
        <v>0</v>
      </c>
      <c r="H740" s="46">
        <f t="shared" si="70"/>
        <v>0</v>
      </c>
      <c r="J740" t="str">
        <f t="shared" si="66"/>
        <v>COMERCIO ATACADISTA DE MERCADORIAS EM GERAL, COM PREDOMINANCIA DE PRODUTOS ALIMENTICIOS</v>
      </c>
      <c r="K740" t="s">
        <v>1619</v>
      </c>
      <c r="L740">
        <v>0</v>
      </c>
      <c r="M740" s="46">
        <f t="shared" si="67"/>
        <v>0</v>
      </c>
      <c r="N740" t="str">
        <f t="shared" si="68"/>
        <v>COMERCIO ATACADISTA DE PRODUTOS SIDERURGICOS E METALURGICOS, EXCETO PARA CONSTRUCAO</v>
      </c>
      <c r="O740" t="s">
        <v>1616</v>
      </c>
      <c r="P740">
        <v>0</v>
      </c>
      <c r="Q740" s="46">
        <f t="shared" si="69"/>
        <v>0</v>
      </c>
    </row>
    <row r="741" spans="1:17" x14ac:dyDescent="0.25">
      <c r="A741" t="str">
        <f t="shared" si="71"/>
        <v>INSTALACOES HIDRAULICAS, SANITARIAS, DE GAS E DE SISTEMA DE PREVENCAO CONTRA INCENDIO</v>
      </c>
      <c r="B741" t="s">
        <v>1573</v>
      </c>
      <c r="C741">
        <v>0</v>
      </c>
      <c r="D741">
        <v>0</v>
      </c>
      <c r="E741">
        <v>0</v>
      </c>
      <c r="F741">
        <v>0</v>
      </c>
      <c r="G741">
        <v>0</v>
      </c>
      <c r="H741" s="46">
        <f t="shared" si="70"/>
        <v>0</v>
      </c>
      <c r="J741" t="str">
        <f t="shared" si="66"/>
        <v>COMERCIO ATACADISTA DE MERCADORIAS EM GERAL, SEM PREDOMINANCIA DE ALIMENTOS OU DE INSUMOS AGROPECUAR</v>
      </c>
      <c r="K741" t="s">
        <v>1621</v>
      </c>
      <c r="L741">
        <v>0</v>
      </c>
      <c r="M741" s="46">
        <f t="shared" si="67"/>
        <v>0</v>
      </c>
      <c r="N741" t="str">
        <f t="shared" si="68"/>
        <v>COMERCIO ATACADISTA DE PAPEL E PAPELAO EM BRUTO E DE EMBALAGENS</v>
      </c>
      <c r="O741" t="s">
        <v>1617</v>
      </c>
      <c r="P741">
        <v>0</v>
      </c>
      <c r="Q741" s="46">
        <f t="shared" si="69"/>
        <v>0</v>
      </c>
    </row>
    <row r="742" spans="1:17" x14ac:dyDescent="0.25">
      <c r="A742" t="str">
        <f t="shared" si="71"/>
        <v>ALUGUEL DE EQUIPAMENTOS DE CONSTRUCAO E DEMOLICAO COM OPERARIOS</v>
      </c>
      <c r="B742" t="s">
        <v>1576</v>
      </c>
      <c r="C742">
        <v>0</v>
      </c>
      <c r="D742">
        <v>0</v>
      </c>
      <c r="E742">
        <v>0</v>
      </c>
      <c r="F742">
        <v>0</v>
      </c>
      <c r="G742">
        <v>0</v>
      </c>
      <c r="H742" s="46">
        <f t="shared" si="70"/>
        <v>0</v>
      </c>
      <c r="J742" t="str">
        <f t="shared" si="66"/>
        <v>COMERCIO VAREJISTA DE MERCADORIAS EM GERAL, COM PREDOMINANCIA DE PRODUTOS ALIMENTICIOS - MINIMERCADO</v>
      </c>
      <c r="K742" t="s">
        <v>1623</v>
      </c>
      <c r="L742">
        <v>0</v>
      </c>
      <c r="M742" s="46">
        <f t="shared" si="67"/>
        <v>0</v>
      </c>
      <c r="N742" t="str">
        <f t="shared" si="68"/>
        <v>COMERCIO ATACADISTA ESPECIALIZADO DE OUTROS PRODUTOS INTERMEDIARIOS NAO ESPECIFICADOS ANTERIORMENTE</v>
      </c>
      <c r="O742" t="s">
        <v>1618</v>
      </c>
      <c r="P742">
        <v>0</v>
      </c>
      <c r="Q742" s="46">
        <f t="shared" si="69"/>
        <v>0</v>
      </c>
    </row>
    <row r="743" spans="1:17" x14ac:dyDescent="0.25">
      <c r="A743" t="str">
        <f t="shared" si="71"/>
        <v>REPRESENTANTES COMERCIAIS E AGENTES DO COMERCIO DE MATERIAS-PRIMAS AGRICOLAS E ANIMAIS VIVOS</v>
      </c>
      <c r="B743" t="s">
        <v>1577</v>
      </c>
      <c r="C743">
        <v>0</v>
      </c>
      <c r="D743">
        <v>0</v>
      </c>
      <c r="E743">
        <v>0</v>
      </c>
      <c r="F743">
        <v>0</v>
      </c>
      <c r="G743">
        <v>0</v>
      </c>
      <c r="H743" s="46">
        <f t="shared" si="70"/>
        <v>0</v>
      </c>
      <c r="J743" t="str">
        <f t="shared" si="66"/>
        <v>COMERCIO VAREJISTA DE MERCADORIAS EM GERAL, SEM PREDOMINANCIA DE PRODUTOS ALIMENTICIOS</v>
      </c>
      <c r="K743" t="s">
        <v>1624</v>
      </c>
      <c r="L743">
        <v>0</v>
      </c>
      <c r="M743" s="46">
        <f t="shared" si="67"/>
        <v>0</v>
      </c>
      <c r="N743" t="str">
        <f t="shared" si="68"/>
        <v>COMERCIO ATACADISTA DE MERCADORIAS EM GERAL, COM PREDOMINANCIA DE PRODUTOS ALIMENTICIOS</v>
      </c>
      <c r="O743" t="s">
        <v>1619</v>
      </c>
      <c r="P743">
        <v>0</v>
      </c>
      <c r="Q743" s="46">
        <f t="shared" si="69"/>
        <v>0</v>
      </c>
    </row>
    <row r="744" spans="1:17" x14ac:dyDescent="0.25">
      <c r="A744" t="str">
        <f t="shared" si="71"/>
        <v>REPRESENTANTES COMERCIAIS E AGENTES DO COMERCIO DE COMBUSTIVEIS, MINERAIS, PRODUTOS SIDERURGICOS E Q</v>
      </c>
      <c r="B744" t="s">
        <v>1578</v>
      </c>
      <c r="C744">
        <v>0</v>
      </c>
      <c r="D744">
        <v>0</v>
      </c>
      <c r="E744">
        <v>0</v>
      </c>
      <c r="F744">
        <v>0</v>
      </c>
      <c r="G744">
        <v>0</v>
      </c>
      <c r="H744" s="46">
        <f t="shared" si="70"/>
        <v>0</v>
      </c>
      <c r="J744" t="str">
        <f t="shared" si="66"/>
        <v>COMERCIO VAREJISTA DE PRODUTOS DE PADARIA, LATICINIO, DOCES, BALAS E SEMELHANTES</v>
      </c>
      <c r="K744" t="s">
        <v>1625</v>
      </c>
      <c r="L744">
        <v>0</v>
      </c>
      <c r="M744" s="46">
        <f t="shared" si="67"/>
        <v>0</v>
      </c>
      <c r="N744" t="str">
        <f t="shared" si="68"/>
        <v>COMERCIO ATACADISTA DE MERCADORIAS EM GERAL, COM PREDOMINANCIA DE INSUMOS AGROPECUARIOS</v>
      </c>
      <c r="O744" t="s">
        <v>1620</v>
      </c>
      <c r="P744">
        <v>0</v>
      </c>
      <c r="Q744" s="46">
        <f t="shared" si="69"/>
        <v>0</v>
      </c>
    </row>
    <row r="745" spans="1:17" x14ac:dyDescent="0.25">
      <c r="A745" t="str">
        <f t="shared" si="71"/>
        <v>REPRESENTANTES COMERCIAIS E AGENTES DO COMERCIO DE MAQUINAS, EQUIPAMENTOS, EMBARCACOES E AERONAVES</v>
      </c>
      <c r="B745" t="s">
        <v>1579</v>
      </c>
      <c r="C745">
        <v>0</v>
      </c>
      <c r="D745">
        <v>0</v>
      </c>
      <c r="E745">
        <v>0</v>
      </c>
      <c r="F745">
        <v>0</v>
      </c>
      <c r="G745">
        <v>0</v>
      </c>
      <c r="H745" s="46">
        <f t="shared" si="70"/>
        <v>0</v>
      </c>
      <c r="J745" t="str">
        <f t="shared" si="66"/>
        <v>COMERCIO VAREJISTA DE CARNES E PESCADOS - ACOUGUES E PEIXARIAS</v>
      </c>
      <c r="K745" t="s">
        <v>1626</v>
      </c>
      <c r="L745">
        <v>0</v>
      </c>
      <c r="M745" s="46">
        <f t="shared" si="67"/>
        <v>0</v>
      </c>
      <c r="N745" t="str">
        <f t="shared" si="68"/>
        <v>COMERCIO ATACADISTA DE MERCADORIAS EM GERAL, SEM PREDOMINANCIA DE ALIMENTOS OU DE INSUMOS AGROPECUAR</v>
      </c>
      <c r="O745" t="s">
        <v>1621</v>
      </c>
      <c r="P745">
        <v>0</v>
      </c>
      <c r="Q745" s="46">
        <f t="shared" si="69"/>
        <v>0</v>
      </c>
    </row>
    <row r="746" spans="1:17" x14ac:dyDescent="0.25">
      <c r="A746" t="str">
        <f t="shared" si="71"/>
        <v>REPRESENTANTES COMERCIAIS E AGENTES DO COMERCIO DE ELETRODOMESTICOS, MOVEIS E ARTIGOS DE USO DOMESTI</v>
      </c>
      <c r="B746" t="s">
        <v>1580</v>
      </c>
      <c r="C746">
        <v>0</v>
      </c>
      <c r="D746">
        <v>0</v>
      </c>
      <c r="E746">
        <v>0</v>
      </c>
      <c r="F746">
        <v>0</v>
      </c>
      <c r="G746">
        <v>0</v>
      </c>
      <c r="H746" s="46">
        <f t="shared" si="70"/>
        <v>0</v>
      </c>
      <c r="J746" t="str">
        <f t="shared" ref="J746:J809" si="72">MID(K746,12,100)</f>
        <v>COMERCIO VAREJISTA DE HORTIFRUTIGRANJEIROS</v>
      </c>
      <c r="K746" t="s">
        <v>1627</v>
      </c>
      <c r="L746">
        <v>0</v>
      </c>
      <c r="M746" s="46">
        <f t="shared" ref="M746:M809" si="73">L746*100/L$1126</f>
        <v>0</v>
      </c>
      <c r="N746" t="str">
        <f t="shared" ref="N746:N809" si="74">MID(O746,12,100)</f>
        <v>COMERCIO VAREJISTA DE MERCADORIAS EM GERAL, COM PREDOMINANCIA DE PRODUTOS ALIMENTICIOS - HIPERMERCAD</v>
      </c>
      <c r="O746" t="s">
        <v>1622</v>
      </c>
      <c r="P746">
        <v>0</v>
      </c>
      <c r="Q746" s="46">
        <f t="shared" ref="Q746:Q809" si="75">P746*100/P$1126</f>
        <v>0</v>
      </c>
    </row>
    <row r="747" spans="1:17" x14ac:dyDescent="0.25">
      <c r="A747" t="str">
        <f t="shared" si="71"/>
        <v>REPRESENTANTES COMERCIAIS E AGENTES DO COMERCIO DE TEXTEIS, VESTUARIO, CALCADOS E ARTIGOS DE VIAGEM</v>
      </c>
      <c r="B747" t="s">
        <v>1581</v>
      </c>
      <c r="C747">
        <v>0</v>
      </c>
      <c r="D747">
        <v>0</v>
      </c>
      <c r="E747">
        <v>0</v>
      </c>
      <c r="F747">
        <v>0</v>
      </c>
      <c r="G747">
        <v>0</v>
      </c>
      <c r="H747" s="46">
        <f t="shared" ref="H747:H810" si="76">G747*100/G$1126</f>
        <v>0</v>
      </c>
      <c r="J747" t="str">
        <f t="shared" si="72"/>
        <v>COMERCIO VAREJISTA DE COMBUSTIVEIS PARA VEICULOS AUTOMOTORES</v>
      </c>
      <c r="K747" t="s">
        <v>1629</v>
      </c>
      <c r="L747">
        <v>0</v>
      </c>
      <c r="M747" s="46">
        <f t="shared" si="73"/>
        <v>0</v>
      </c>
      <c r="N747" t="str">
        <f t="shared" si="74"/>
        <v>COMERCIO VAREJISTA DE MERCADORIAS EM GERAL, COM PREDOMINANCIA DE PRODUTOS ALIMENTICIOS - MINIMERCADO</v>
      </c>
      <c r="O747" t="s">
        <v>1623</v>
      </c>
      <c r="P747">
        <v>0</v>
      </c>
      <c r="Q747" s="46">
        <f t="shared" si="75"/>
        <v>0</v>
      </c>
    </row>
    <row r="748" spans="1:17" x14ac:dyDescent="0.25">
      <c r="A748" t="str">
        <f t="shared" ref="A748:A811" si="77">MID(B748,12,100)</f>
        <v>REPRESENTANTES COMERCIAIS E AGENTES DO COMERCIO DE MERCADORIAS EM GERAL NAO ESPECIALIZADO</v>
      </c>
      <c r="B748" t="s">
        <v>1582</v>
      </c>
      <c r="C748">
        <v>0</v>
      </c>
      <c r="D748">
        <v>0</v>
      </c>
      <c r="E748">
        <v>0</v>
      </c>
      <c r="F748">
        <v>0</v>
      </c>
      <c r="G748">
        <v>0</v>
      </c>
      <c r="H748" s="46">
        <f t="shared" si="76"/>
        <v>0</v>
      </c>
      <c r="J748" t="str">
        <f t="shared" si="72"/>
        <v>COMERCIO VAREJISTA DE LUBRIFICANTES</v>
      </c>
      <c r="K748" t="s">
        <v>1630</v>
      </c>
      <c r="L748">
        <v>0</v>
      </c>
      <c r="M748" s="46">
        <f t="shared" si="73"/>
        <v>0</v>
      </c>
      <c r="N748" t="str">
        <f t="shared" si="74"/>
        <v>COMERCIO VAREJISTA DE MERCADORIAS EM GERAL, SEM PREDOMINANCIA DE PRODUTOS ALIMENTICIOS</v>
      </c>
      <c r="O748" t="s">
        <v>1624</v>
      </c>
      <c r="P748">
        <v>0</v>
      </c>
      <c r="Q748" s="46">
        <f t="shared" si="75"/>
        <v>0</v>
      </c>
    </row>
    <row r="749" spans="1:17" x14ac:dyDescent="0.25">
      <c r="A749" t="str">
        <f t="shared" si="77"/>
        <v>COMERCIO ATACADISTA DE CAFE EM GRAO</v>
      </c>
      <c r="B749" t="s">
        <v>1583</v>
      </c>
      <c r="C749">
        <v>0</v>
      </c>
      <c r="D749">
        <v>0</v>
      </c>
      <c r="E749">
        <v>0</v>
      </c>
      <c r="F749">
        <v>0</v>
      </c>
      <c r="G749">
        <v>0</v>
      </c>
      <c r="H749" s="46">
        <f t="shared" si="76"/>
        <v>0</v>
      </c>
      <c r="J749" t="str">
        <f t="shared" si="72"/>
        <v>COMERCIO VAREJISTA DE MATERIAL ELETRICO</v>
      </c>
      <c r="K749" t="s">
        <v>1632</v>
      </c>
      <c r="L749">
        <v>0</v>
      </c>
      <c r="M749" s="46">
        <f t="shared" si="73"/>
        <v>0</v>
      </c>
      <c r="N749" t="str">
        <f t="shared" si="74"/>
        <v>COMERCIO VAREJISTA DE PRODUTOS DE PADARIA, LATICINIO, DOCES, BALAS E SEMELHANTES</v>
      </c>
      <c r="O749" t="s">
        <v>1625</v>
      </c>
      <c r="P749">
        <v>0</v>
      </c>
      <c r="Q749" s="46">
        <f t="shared" si="75"/>
        <v>0</v>
      </c>
    </row>
    <row r="750" spans="1:17" x14ac:dyDescent="0.25">
      <c r="A750" t="str">
        <f t="shared" si="77"/>
        <v>COMERCIO ATACADISTA DE SOJA</v>
      </c>
      <c r="B750" t="s">
        <v>1584</v>
      </c>
      <c r="C750">
        <v>0</v>
      </c>
      <c r="D750">
        <v>0</v>
      </c>
      <c r="E750">
        <v>0</v>
      </c>
      <c r="F750">
        <v>0</v>
      </c>
      <c r="G750">
        <v>0</v>
      </c>
      <c r="H750" s="46">
        <f t="shared" si="76"/>
        <v>0</v>
      </c>
      <c r="J750" t="str">
        <f t="shared" si="72"/>
        <v>COMERCIO VAREJISTA DE VIDROS</v>
      </c>
      <c r="K750" t="s">
        <v>1633</v>
      </c>
      <c r="L750">
        <v>0</v>
      </c>
      <c r="M750" s="46">
        <f t="shared" si="73"/>
        <v>0</v>
      </c>
      <c r="N750" t="str">
        <f t="shared" si="74"/>
        <v>COMERCIO VAREJISTA DE CARNES E PESCADOS - ACOUGUES E PEIXARIAS</v>
      </c>
      <c r="O750" t="s">
        <v>1626</v>
      </c>
      <c r="P750">
        <v>0</v>
      </c>
      <c r="Q750" s="46">
        <f t="shared" si="75"/>
        <v>0</v>
      </c>
    </row>
    <row r="751" spans="1:17" x14ac:dyDescent="0.25">
      <c r="A751" t="str">
        <f t="shared" si="77"/>
        <v>COMERCIO ATACADISTA DE ANIMAIS VIVOS, ALIMENTOS PARA ANIMAIS E MATERIAS-PRIMAS AGRICOLAS, EXCETO CAF</v>
      </c>
      <c r="B751" t="s">
        <v>1585</v>
      </c>
      <c r="C751">
        <v>0</v>
      </c>
      <c r="D751">
        <v>0</v>
      </c>
      <c r="E751">
        <v>0</v>
      </c>
      <c r="F751">
        <v>0</v>
      </c>
      <c r="G751">
        <v>0</v>
      </c>
      <c r="H751" s="46">
        <f t="shared" si="76"/>
        <v>0</v>
      </c>
      <c r="J751" t="str">
        <f t="shared" si="72"/>
        <v>COMERCIO VAREJISTA DE FERRAGENS, MADEIRA E MATERIAIS DE CONSTRUCAO</v>
      </c>
      <c r="K751" t="s">
        <v>1634</v>
      </c>
      <c r="L751">
        <v>0</v>
      </c>
      <c r="M751" s="46">
        <f t="shared" si="73"/>
        <v>0</v>
      </c>
      <c r="N751" t="str">
        <f t="shared" si="74"/>
        <v>COMERCIO VAREJISTA DE HORTIFRUTIGRANJEIROS</v>
      </c>
      <c r="O751" t="s">
        <v>1627</v>
      </c>
      <c r="P751">
        <v>0</v>
      </c>
      <c r="Q751" s="46">
        <f t="shared" si="75"/>
        <v>0</v>
      </c>
    </row>
    <row r="752" spans="1:17" x14ac:dyDescent="0.25">
      <c r="A752" t="str">
        <f t="shared" si="77"/>
        <v>COMERCIO ATACADISTA DE LEITE E LATICINIOS</v>
      </c>
      <c r="B752" t="s">
        <v>1586</v>
      </c>
      <c r="C752">
        <v>0</v>
      </c>
      <c r="D752">
        <v>0</v>
      </c>
      <c r="E752">
        <v>0</v>
      </c>
      <c r="F752">
        <v>0</v>
      </c>
      <c r="G752">
        <v>0</v>
      </c>
      <c r="H752" s="46">
        <f t="shared" si="76"/>
        <v>0</v>
      </c>
      <c r="J752" t="str">
        <f t="shared" si="72"/>
        <v>COMERCIO VAREJISTA ESPECIALIZADO DE EQUIPAMENTOS DE TELEFONIA E COMUNICACAO</v>
      </c>
      <c r="K752" t="s">
        <v>1636</v>
      </c>
      <c r="L752">
        <v>0</v>
      </c>
      <c r="M752" s="46">
        <f t="shared" si="73"/>
        <v>0</v>
      </c>
      <c r="N752" t="str">
        <f t="shared" si="74"/>
        <v>COMERCIO VAREJISTA DE COMBUSTIVEIS PARA VEICULOS AUTOMOTORES</v>
      </c>
      <c r="O752" t="s">
        <v>1629</v>
      </c>
      <c r="P752">
        <v>0</v>
      </c>
      <c r="Q752" s="46">
        <f t="shared" si="75"/>
        <v>0</v>
      </c>
    </row>
    <row r="753" spans="1:17" x14ac:dyDescent="0.25">
      <c r="A753" t="str">
        <f t="shared" si="77"/>
        <v>COMERCIO ATACADISTA DE CEREAIS E LEGUMINOSAS BENEFICIADOS, FARINHAS, AMIDOS E FECULAS</v>
      </c>
      <c r="B753" t="s">
        <v>1587</v>
      </c>
      <c r="C753">
        <v>0</v>
      </c>
      <c r="D753">
        <v>0</v>
      </c>
      <c r="E753">
        <v>0</v>
      </c>
      <c r="F753">
        <v>0</v>
      </c>
      <c r="G753">
        <v>0</v>
      </c>
      <c r="H753" s="46">
        <f t="shared" si="76"/>
        <v>0</v>
      </c>
      <c r="J753" t="str">
        <f t="shared" si="72"/>
        <v>COMERCIO VAREJISTA ESPECIALIZADO DE ELETRODOMESTICOS E EQUIPAMENTOS DE AUDIO E VIDEO</v>
      </c>
      <c r="K753" t="s">
        <v>1637</v>
      </c>
      <c r="L753">
        <v>0</v>
      </c>
      <c r="M753" s="46">
        <f t="shared" si="73"/>
        <v>0</v>
      </c>
      <c r="N753" t="str">
        <f t="shared" si="74"/>
        <v>COMERCIO VAREJISTA DE LUBRIFICANTES</v>
      </c>
      <c r="O753" t="s">
        <v>1630</v>
      </c>
      <c r="P753">
        <v>0</v>
      </c>
      <c r="Q753" s="46">
        <f t="shared" si="75"/>
        <v>0</v>
      </c>
    </row>
    <row r="754" spans="1:17" x14ac:dyDescent="0.25">
      <c r="A754" t="str">
        <f t="shared" si="77"/>
        <v>COMERCIO ATACADISTA ESPECIALIZADO EM PRODUTOS ALIMENTICIOS NAO ESPECIFICADOS ANTERIORMENTE</v>
      </c>
      <c r="B754" t="s">
        <v>1589</v>
      </c>
      <c r="C754">
        <v>0</v>
      </c>
      <c r="D754">
        <v>0</v>
      </c>
      <c r="E754">
        <v>0</v>
      </c>
      <c r="F754">
        <v>0</v>
      </c>
      <c r="G754">
        <v>0</v>
      </c>
      <c r="H754" s="46">
        <f t="shared" si="76"/>
        <v>0</v>
      </c>
      <c r="J754" t="str">
        <f t="shared" si="72"/>
        <v>COMERCIO VAREJISTA ESPECIALIZADO DE MOVEIS, COLCHOARIA E ARTIGOS DE ILUMINACAO</v>
      </c>
      <c r="K754" t="s">
        <v>1638</v>
      </c>
      <c r="L754">
        <v>0</v>
      </c>
      <c r="M754" s="46">
        <f t="shared" si="73"/>
        <v>0</v>
      </c>
      <c r="N754" t="str">
        <f t="shared" si="74"/>
        <v>COMERCIO VAREJISTA DE TINTAS E MATERIAIS PARA PINTURA</v>
      </c>
      <c r="O754" t="s">
        <v>1631</v>
      </c>
      <c r="P754">
        <v>0</v>
      </c>
      <c r="Q754" s="46">
        <f t="shared" si="75"/>
        <v>0</v>
      </c>
    </row>
    <row r="755" spans="1:17" x14ac:dyDescent="0.25">
      <c r="A755" t="str">
        <f t="shared" si="77"/>
        <v>COMERCIO ATACADISTA DE TECIDOS, ARTEFATOS DE TECIDOS E DE ARMARINHO</v>
      </c>
      <c r="B755" t="s">
        <v>1591</v>
      </c>
      <c r="C755">
        <v>0</v>
      </c>
      <c r="D755">
        <v>0</v>
      </c>
      <c r="E755">
        <v>0</v>
      </c>
      <c r="F755">
        <v>0</v>
      </c>
      <c r="G755">
        <v>0</v>
      </c>
      <c r="H755" s="46">
        <f t="shared" si="76"/>
        <v>0</v>
      </c>
      <c r="J755" t="str">
        <f t="shared" si="72"/>
        <v>COMERCIO VAREJISTA ESPECIALIZADO DE TECIDOS E ARTIGOS DE CAMA, MESA E BANHO</v>
      </c>
      <c r="K755" t="s">
        <v>1639</v>
      </c>
      <c r="L755">
        <v>0</v>
      </c>
      <c r="M755" s="46">
        <f t="shared" si="73"/>
        <v>0</v>
      </c>
      <c r="N755" t="str">
        <f t="shared" si="74"/>
        <v>COMERCIO VAREJISTA DE MATERIAL ELETRICO</v>
      </c>
      <c r="O755" t="s">
        <v>1632</v>
      </c>
      <c r="P755">
        <v>0</v>
      </c>
      <c r="Q755" s="46">
        <f t="shared" si="75"/>
        <v>0</v>
      </c>
    </row>
    <row r="756" spans="1:17" x14ac:dyDescent="0.25">
      <c r="A756" t="str">
        <f t="shared" si="77"/>
        <v>COMERCIO ATACADISTA DE ARTIGOS DO VESTUARIO E ACESSORIOS</v>
      </c>
      <c r="B756" t="s">
        <v>1592</v>
      </c>
      <c r="C756">
        <v>0</v>
      </c>
      <c r="D756">
        <v>0</v>
      </c>
      <c r="E756">
        <v>0</v>
      </c>
      <c r="F756">
        <v>0</v>
      </c>
      <c r="G756">
        <v>0</v>
      </c>
      <c r="H756" s="46">
        <f t="shared" si="76"/>
        <v>0</v>
      </c>
      <c r="J756" t="str">
        <f t="shared" si="72"/>
        <v>COMERCIO VAREJISTA ESPECIALIZADO DE INSTRUMENTOS MUSICAIS E ACESSORIOS</v>
      </c>
      <c r="K756" t="s">
        <v>1640</v>
      </c>
      <c r="L756">
        <v>0</v>
      </c>
      <c r="M756" s="46">
        <f t="shared" si="73"/>
        <v>0</v>
      </c>
      <c r="N756" t="str">
        <f t="shared" si="74"/>
        <v>COMERCIO VAREJISTA DE VIDROS</v>
      </c>
      <c r="O756" t="s">
        <v>1633</v>
      </c>
      <c r="P756">
        <v>0</v>
      </c>
      <c r="Q756" s="46">
        <f t="shared" si="75"/>
        <v>0</v>
      </c>
    </row>
    <row r="757" spans="1:17" x14ac:dyDescent="0.25">
      <c r="A757" t="str">
        <f t="shared" si="77"/>
        <v>COMERCIO ATACADISTA DE CALCADOS E ARTIGOS DE VIAGEM</v>
      </c>
      <c r="B757" t="s">
        <v>1593</v>
      </c>
      <c r="C757">
        <v>0</v>
      </c>
      <c r="D757">
        <v>0</v>
      </c>
      <c r="E757">
        <v>0</v>
      </c>
      <c r="F757">
        <v>0</v>
      </c>
      <c r="G757">
        <v>0</v>
      </c>
      <c r="H757" s="46">
        <f t="shared" si="76"/>
        <v>0</v>
      </c>
      <c r="J757" t="str">
        <f t="shared" si="72"/>
        <v>COMERCIO VAREJISTA ESPECIALIZADO DE PECAS E ACESSORIOS PARA APARELHOS ELETROELETRONICOS PARA USO DOM</v>
      </c>
      <c r="K757" t="s">
        <v>1641</v>
      </c>
      <c r="L757">
        <v>0</v>
      </c>
      <c r="M757" s="46">
        <f t="shared" si="73"/>
        <v>0</v>
      </c>
      <c r="N757" t="str">
        <f t="shared" si="74"/>
        <v>COMERCIO VAREJISTA ESPECIALIZADO DE EQUIPAMENTOS E SUPRIMENTOS DE INFORMATICA</v>
      </c>
      <c r="O757" t="s">
        <v>1635</v>
      </c>
      <c r="P757">
        <v>0</v>
      </c>
      <c r="Q757" s="46">
        <f t="shared" si="75"/>
        <v>0</v>
      </c>
    </row>
    <row r="758" spans="1:17" x14ac:dyDescent="0.25">
      <c r="A758" t="str">
        <f t="shared" si="77"/>
        <v>COMERCIO ATACADISTA DE INSTRUMENTOS E MATERIAIS PARA USO MEDICO, CIRURGICO, ORTOPEDICO E ODONTOLOGIC</v>
      </c>
      <c r="B758" t="s">
        <v>1595</v>
      </c>
      <c r="C758">
        <v>0</v>
      </c>
      <c r="D758">
        <v>0</v>
      </c>
      <c r="E758">
        <v>0</v>
      </c>
      <c r="F758">
        <v>0</v>
      </c>
      <c r="G758">
        <v>0</v>
      </c>
      <c r="H758" s="46">
        <f t="shared" si="76"/>
        <v>0</v>
      </c>
      <c r="J758" t="str">
        <f t="shared" si="72"/>
        <v>COMERCIO VAREJISTA DE ARTIGOS DE USO DOMESTICO NAO ESPECIFICADOS ANTERIORMENTE</v>
      </c>
      <c r="K758" t="s">
        <v>1642</v>
      </c>
      <c r="L758">
        <v>0</v>
      </c>
      <c r="M758" s="46">
        <f t="shared" si="73"/>
        <v>0</v>
      </c>
      <c r="N758" t="str">
        <f t="shared" si="74"/>
        <v>COMERCIO VAREJISTA ESPECIALIZADO DE ELETRODOMESTICOS E EQUIPAMENTOS DE AUDIO E VIDEO</v>
      </c>
      <c r="O758" t="s">
        <v>1637</v>
      </c>
      <c r="P758">
        <v>0</v>
      </c>
      <c r="Q758" s="46">
        <f t="shared" si="75"/>
        <v>0</v>
      </c>
    </row>
    <row r="759" spans="1:17" x14ac:dyDescent="0.25">
      <c r="A759" t="str">
        <f t="shared" si="77"/>
        <v>COMERCIO ATACADISTA DE COSMETICOS, PRODUTOS DE PERFUMARIA E DE HIGIENE PESSOAL</v>
      </c>
      <c r="B759" t="s">
        <v>1596</v>
      </c>
      <c r="C759">
        <v>0</v>
      </c>
      <c r="D759">
        <v>0</v>
      </c>
      <c r="E759">
        <v>0</v>
      </c>
      <c r="F759">
        <v>0</v>
      </c>
      <c r="G759">
        <v>0</v>
      </c>
      <c r="H759" s="46">
        <f t="shared" si="76"/>
        <v>0</v>
      </c>
      <c r="J759" t="str">
        <f t="shared" si="72"/>
        <v>COMERCIO VAREJISTA DE DISCOS, CDS, DVDS E FITAS</v>
      </c>
      <c r="K759" t="s">
        <v>1643</v>
      </c>
      <c r="L759">
        <v>0</v>
      </c>
      <c r="M759" s="46">
        <f t="shared" si="73"/>
        <v>0</v>
      </c>
      <c r="N759" t="str">
        <f t="shared" si="74"/>
        <v>COMERCIO VAREJISTA ESPECIALIZADO DE MOVEIS, COLCHOARIA E ARTIGOS DE ILUMINACAO</v>
      </c>
      <c r="O759" t="s">
        <v>1638</v>
      </c>
      <c r="P759">
        <v>0</v>
      </c>
      <c r="Q759" s="46">
        <f t="shared" si="75"/>
        <v>0</v>
      </c>
    </row>
    <row r="760" spans="1:17" x14ac:dyDescent="0.25">
      <c r="A760" t="str">
        <f t="shared" si="77"/>
        <v>COMERCIO ATACADISTA DE ARTIGOS DE ESCRITORIO E DE PAPELARIA, LIVROS, JORNAIS E OUTRAS PUBLICACOES</v>
      </c>
      <c r="B760" t="s">
        <v>1597</v>
      </c>
      <c r="C760">
        <v>0</v>
      </c>
      <c r="D760">
        <v>0</v>
      </c>
      <c r="E760">
        <v>0</v>
      </c>
      <c r="F760">
        <v>0</v>
      </c>
      <c r="G760">
        <v>0</v>
      </c>
      <c r="H760" s="46">
        <f t="shared" si="76"/>
        <v>0</v>
      </c>
      <c r="J760" t="str">
        <f t="shared" si="72"/>
        <v>COMERCIO VAREJISTA DE ARTIGOS RECREATIVOS E ESPORTIVOS</v>
      </c>
      <c r="K760" t="s">
        <v>1644</v>
      </c>
      <c r="L760">
        <v>0</v>
      </c>
      <c r="M760" s="46">
        <f t="shared" si="73"/>
        <v>0</v>
      </c>
      <c r="N760" t="str">
        <f t="shared" si="74"/>
        <v>COMERCIO VAREJISTA ESPECIALIZADO DE TECIDOS E ARTIGOS DE CAMA, MESA E BANHO</v>
      </c>
      <c r="O760" t="s">
        <v>1639</v>
      </c>
      <c r="P760">
        <v>0</v>
      </c>
      <c r="Q760" s="46">
        <f t="shared" si="75"/>
        <v>0</v>
      </c>
    </row>
    <row r="761" spans="1:17" x14ac:dyDescent="0.25">
      <c r="A761" t="str">
        <f t="shared" si="77"/>
        <v>COMERCIO ATACADISTA DE EQUIPAMENTOS E ARTIGOS DE USO PESSOAL E DOMESTICO NAO ESPECIFICADOS ANTERIORM</v>
      </c>
      <c r="B761" t="s">
        <v>1598</v>
      </c>
      <c r="C761">
        <v>0</v>
      </c>
      <c r="D761">
        <v>0</v>
      </c>
      <c r="E761">
        <v>0</v>
      </c>
      <c r="F761">
        <v>0</v>
      </c>
      <c r="G761">
        <v>0</v>
      </c>
      <c r="H761" s="46">
        <f t="shared" si="76"/>
        <v>0</v>
      </c>
      <c r="J761" t="str">
        <f t="shared" si="72"/>
        <v>COMERCIO VAREJISTA DE COSMETICOS, PRODUTOS DE PERFUMARIA E DE HIGIENE PESSOAL</v>
      </c>
      <c r="K761" t="s">
        <v>1646</v>
      </c>
      <c r="L761">
        <v>0</v>
      </c>
      <c r="M761" s="46">
        <f t="shared" si="73"/>
        <v>0</v>
      </c>
      <c r="N761" t="str">
        <f t="shared" si="74"/>
        <v>COMERCIO VAREJISTA ESPECIALIZADO DE INSTRUMENTOS MUSICAIS E ACESSORIOS</v>
      </c>
      <c r="O761" t="s">
        <v>1640</v>
      </c>
      <c r="P761">
        <v>0</v>
      </c>
      <c r="Q761" s="46">
        <f t="shared" si="75"/>
        <v>0</v>
      </c>
    </row>
    <row r="762" spans="1:17" x14ac:dyDescent="0.25">
      <c r="A762" t="str">
        <f t="shared" si="77"/>
        <v>COMERCIO ATACADISTA DE COMPUTADORES, PERIFERICOS E SUPRIMENTOS DE INFORMATICA</v>
      </c>
      <c r="B762" t="s">
        <v>1599</v>
      </c>
      <c r="C762">
        <v>0</v>
      </c>
      <c r="D762">
        <v>0</v>
      </c>
      <c r="E762">
        <v>0</v>
      </c>
      <c r="F762">
        <v>0</v>
      </c>
      <c r="G762">
        <v>0</v>
      </c>
      <c r="H762" s="46">
        <f t="shared" si="76"/>
        <v>0</v>
      </c>
      <c r="J762" t="str">
        <f t="shared" si="72"/>
        <v>COMERCIO VAREJISTA DE ARTIGOS DE OPTICA</v>
      </c>
      <c r="K762" t="s">
        <v>1648</v>
      </c>
      <c r="L762">
        <v>0</v>
      </c>
      <c r="M762" s="46">
        <f t="shared" si="73"/>
        <v>0</v>
      </c>
      <c r="N762" t="str">
        <f t="shared" si="74"/>
        <v>COMERCIO VAREJISTA ESPECIALIZADO DE PECAS E ACESSORIOS PARA APARELHOS ELETROELETRONICOS PARA USO DOM</v>
      </c>
      <c r="O762" t="s">
        <v>1641</v>
      </c>
      <c r="P762">
        <v>0</v>
      </c>
      <c r="Q762" s="46">
        <f t="shared" si="75"/>
        <v>0</v>
      </c>
    </row>
    <row r="763" spans="1:17" x14ac:dyDescent="0.25">
      <c r="A763" t="str">
        <f t="shared" si="77"/>
        <v>COMERCIO ATACADISTA DE MAQUINAS, APARELHOS E EQUIPAMENTOS PARA USO AGROPECUARIO, PARTES E PECAS</v>
      </c>
      <c r="B763" t="s">
        <v>1601</v>
      </c>
      <c r="C763">
        <v>0</v>
      </c>
      <c r="D763">
        <v>0</v>
      </c>
      <c r="E763">
        <v>0</v>
      </c>
      <c r="F763">
        <v>0</v>
      </c>
      <c r="G763">
        <v>0</v>
      </c>
      <c r="H763" s="46">
        <f t="shared" si="76"/>
        <v>0</v>
      </c>
      <c r="J763" t="str">
        <f t="shared" si="72"/>
        <v>COMERCIO VAREJISTA DE ARTIGOS DO VESTUARIO E ACESSORIOS</v>
      </c>
      <c r="K763" t="s">
        <v>1649</v>
      </c>
      <c r="L763">
        <v>0</v>
      </c>
      <c r="M763" s="46">
        <f t="shared" si="73"/>
        <v>0</v>
      </c>
      <c r="N763" t="str">
        <f t="shared" si="74"/>
        <v>COMERCIO VAREJISTA DE ARTIGOS DE USO DOMESTICO NAO ESPECIFICADOS ANTERIORMENTE</v>
      </c>
      <c r="O763" t="s">
        <v>1642</v>
      </c>
      <c r="P763">
        <v>0</v>
      </c>
      <c r="Q763" s="46">
        <f t="shared" si="75"/>
        <v>0</v>
      </c>
    </row>
    <row r="764" spans="1:17" x14ac:dyDescent="0.25">
      <c r="A764" t="str">
        <f t="shared" si="77"/>
        <v>COMERCIO ATACADISTA DE MAQUINAS, EQUIPAMENTOS PARA TERRAPLENAGEM, MINERACAO E CONSTRUCAO, PARTES E P</v>
      </c>
      <c r="B764" t="s">
        <v>1602</v>
      </c>
      <c r="C764">
        <v>0</v>
      </c>
      <c r="D764">
        <v>0</v>
      </c>
      <c r="E764">
        <v>0</v>
      </c>
      <c r="F764">
        <v>0</v>
      </c>
      <c r="G764">
        <v>0</v>
      </c>
      <c r="H764" s="46">
        <f t="shared" si="76"/>
        <v>0</v>
      </c>
      <c r="J764" t="str">
        <f t="shared" si="72"/>
        <v>COMERCIO VAREJISTA DE CALCADOS E ARTIGOS DE VIAGEM</v>
      </c>
      <c r="K764" t="s">
        <v>1650</v>
      </c>
      <c r="L764">
        <v>0</v>
      </c>
      <c r="M764" s="46">
        <f t="shared" si="73"/>
        <v>0</v>
      </c>
      <c r="N764" t="str">
        <f t="shared" si="74"/>
        <v>COMERCIO VAREJISTA DE DISCOS, CDS, DVDS E FITAS</v>
      </c>
      <c r="O764" t="s">
        <v>1643</v>
      </c>
      <c r="P764">
        <v>0</v>
      </c>
      <c r="Q764" s="46">
        <f t="shared" si="75"/>
        <v>0</v>
      </c>
    </row>
    <row r="765" spans="1:17" x14ac:dyDescent="0.25">
      <c r="A765" t="str">
        <f t="shared" si="77"/>
        <v xml:space="preserve">COMERCIO ATACADISTA DE MAQUINAS, APARELHOS E EQUIPAMENTOS PARA USO ODONTO-MEDICO-HOSPITALAR, PARTES </v>
      </c>
      <c r="B765" t="s">
        <v>1604</v>
      </c>
      <c r="C765">
        <v>0</v>
      </c>
      <c r="D765">
        <v>0</v>
      </c>
      <c r="E765">
        <v>0</v>
      </c>
      <c r="F765">
        <v>0</v>
      </c>
      <c r="G765">
        <v>0</v>
      </c>
      <c r="H765" s="46">
        <f t="shared" si="76"/>
        <v>0</v>
      </c>
      <c r="J765" t="str">
        <f t="shared" si="72"/>
        <v>COMERCIO VAREJISTA DE JOIAS E RELOGIOS</v>
      </c>
      <c r="K765" t="s">
        <v>1651</v>
      </c>
      <c r="L765">
        <v>0</v>
      </c>
      <c r="M765" s="46">
        <f t="shared" si="73"/>
        <v>0</v>
      </c>
      <c r="N765" t="str">
        <f t="shared" si="74"/>
        <v>COMERCIO VAREJISTA DE ARTIGOS RECREATIVOS E ESPORTIVOS</v>
      </c>
      <c r="O765" t="s">
        <v>1644</v>
      </c>
      <c r="P765">
        <v>0</v>
      </c>
      <c r="Q765" s="46">
        <f t="shared" si="75"/>
        <v>0</v>
      </c>
    </row>
    <row r="766" spans="1:17" x14ac:dyDescent="0.25">
      <c r="A766" t="str">
        <f t="shared" si="77"/>
        <v>COMERCIO ATACADISTA DE MAQUINAS E EQUIPAMENTOS PARA USO COMERCIAL, PARTES E PECAS</v>
      </c>
      <c r="B766" t="s">
        <v>1605</v>
      </c>
      <c r="C766">
        <v>0</v>
      </c>
      <c r="D766">
        <v>0</v>
      </c>
      <c r="E766">
        <v>0</v>
      </c>
      <c r="F766">
        <v>0</v>
      </c>
      <c r="G766">
        <v>0</v>
      </c>
      <c r="H766" s="46">
        <f t="shared" si="76"/>
        <v>0</v>
      </c>
      <c r="J766" t="str">
        <f t="shared" si="72"/>
        <v>COMERCIO VAREJISTA DE OUTROS PRODUTOS NOVOS NAO ESPECIFICADOS ANTERIORMENTE</v>
      </c>
      <c r="K766" t="s">
        <v>1652</v>
      </c>
      <c r="L766">
        <v>0</v>
      </c>
      <c r="M766" s="46">
        <f t="shared" si="73"/>
        <v>0</v>
      </c>
      <c r="N766" t="str">
        <f t="shared" si="74"/>
        <v>COMERCIO VAREJISTA DE ARTIGOS DE OPTICA</v>
      </c>
      <c r="O766" t="s">
        <v>1648</v>
      </c>
      <c r="P766">
        <v>0</v>
      </c>
      <c r="Q766" s="46">
        <f t="shared" si="75"/>
        <v>0</v>
      </c>
    </row>
    <row r="767" spans="1:17" x14ac:dyDescent="0.25">
      <c r="A767" t="str">
        <f t="shared" si="77"/>
        <v xml:space="preserve">COMERCIO ATACADISTA DE MAQUINAS, APARELHOS E EQUIPAMENTOS NAO ESPECIFICADOS ANTERIORMENTE, PARTES E </v>
      </c>
      <c r="B767" t="s">
        <v>1606</v>
      </c>
      <c r="C767">
        <v>0</v>
      </c>
      <c r="D767">
        <v>0</v>
      </c>
      <c r="E767">
        <v>0</v>
      </c>
      <c r="F767">
        <v>0</v>
      </c>
      <c r="G767">
        <v>0</v>
      </c>
      <c r="H767" s="46">
        <f t="shared" si="76"/>
        <v>0</v>
      </c>
      <c r="J767" t="str">
        <f t="shared" si="72"/>
        <v>TRANSPORTE FERROVIARIO DE CARGA</v>
      </c>
      <c r="K767" t="s">
        <v>1654</v>
      </c>
      <c r="L767">
        <v>0</v>
      </c>
      <c r="M767" s="46">
        <f t="shared" si="73"/>
        <v>0</v>
      </c>
      <c r="N767" t="str">
        <f t="shared" si="74"/>
        <v>COMERCIO VAREJISTA DE CALCADOS E ARTIGOS DE VIAGEM</v>
      </c>
      <c r="O767" t="s">
        <v>1650</v>
      </c>
      <c r="P767">
        <v>0</v>
      </c>
      <c r="Q767" s="46">
        <f t="shared" si="75"/>
        <v>0</v>
      </c>
    </row>
    <row r="768" spans="1:17" x14ac:dyDescent="0.25">
      <c r="A768" t="str">
        <f t="shared" si="77"/>
        <v>COMERCIO ATACADISTA DE MADEIRA E PRODUTOS DERIVADOS</v>
      </c>
      <c r="B768" t="s">
        <v>1607</v>
      </c>
      <c r="C768">
        <v>0</v>
      </c>
      <c r="D768">
        <v>0</v>
      </c>
      <c r="E768">
        <v>0</v>
      </c>
      <c r="F768">
        <v>0</v>
      </c>
      <c r="G768">
        <v>0</v>
      </c>
      <c r="H768" s="46">
        <f t="shared" si="76"/>
        <v>0</v>
      </c>
      <c r="J768" t="str">
        <f t="shared" si="72"/>
        <v>TRANSPORTE METROFERROVIARIO DE PASSAGEIROS</v>
      </c>
      <c r="K768" t="s">
        <v>1655</v>
      </c>
      <c r="L768">
        <v>0</v>
      </c>
      <c r="M768" s="46">
        <f t="shared" si="73"/>
        <v>0</v>
      </c>
      <c r="N768" t="str">
        <f t="shared" si="74"/>
        <v>COMERCIO VAREJISTA DE JOIAS E RELOGIOS</v>
      </c>
      <c r="O768" t="s">
        <v>1651</v>
      </c>
      <c r="P768">
        <v>0</v>
      </c>
      <c r="Q768" s="46">
        <f t="shared" si="75"/>
        <v>0</v>
      </c>
    </row>
    <row r="769" spans="1:17" x14ac:dyDescent="0.25">
      <c r="A769" t="str">
        <f t="shared" si="77"/>
        <v>COMERCIO ATACADISTA DE MATERIAL ELETRICO</v>
      </c>
      <c r="B769" t="s">
        <v>1609</v>
      </c>
      <c r="C769">
        <v>0</v>
      </c>
      <c r="D769">
        <v>0</v>
      </c>
      <c r="E769">
        <v>0</v>
      </c>
      <c r="F769">
        <v>0</v>
      </c>
      <c r="G769">
        <v>0</v>
      </c>
      <c r="H769" s="46">
        <f t="shared" si="76"/>
        <v>0</v>
      </c>
      <c r="J769" t="str">
        <f t="shared" si="72"/>
        <v xml:space="preserve">TRANSPORTE RODOVIARIO COLETIVO DE PASSAGEIROS, COM ITINERARIO FIXO, INTERMUNICIPAL, INTERESTADUAL E </v>
      </c>
      <c r="K769" t="s">
        <v>1657</v>
      </c>
      <c r="L769">
        <v>0</v>
      </c>
      <c r="M769" s="46">
        <f t="shared" si="73"/>
        <v>0</v>
      </c>
      <c r="N769" t="str">
        <f t="shared" si="74"/>
        <v>COMERCIO VAREJISTA DE OUTROS PRODUTOS NOVOS NAO ESPECIFICADOS ANTERIORMENTE</v>
      </c>
      <c r="O769" t="s">
        <v>1652</v>
      </c>
      <c r="P769">
        <v>0</v>
      </c>
      <c r="Q769" s="46">
        <f t="shared" si="75"/>
        <v>0</v>
      </c>
    </row>
    <row r="770" spans="1:17" x14ac:dyDescent="0.25">
      <c r="A770" t="str">
        <f t="shared" si="77"/>
        <v>COMERCIO ATACADISTA DE CIMENTO</v>
      </c>
      <c r="B770" t="s">
        <v>1610</v>
      </c>
      <c r="C770">
        <v>0</v>
      </c>
      <c r="D770">
        <v>0</v>
      </c>
      <c r="E770">
        <v>0</v>
      </c>
      <c r="F770">
        <v>0</v>
      </c>
      <c r="G770">
        <v>0</v>
      </c>
      <c r="H770" s="46">
        <f t="shared" si="76"/>
        <v>0</v>
      </c>
      <c r="J770" t="str">
        <f t="shared" si="72"/>
        <v>TRANSPORTE ESCOLAR</v>
      </c>
      <c r="K770" t="s">
        <v>1659</v>
      </c>
      <c r="L770">
        <v>0</v>
      </c>
      <c r="M770" s="46">
        <f t="shared" si="73"/>
        <v>0</v>
      </c>
      <c r="N770" t="str">
        <f t="shared" si="74"/>
        <v>COMERCIO AMBULANTE E OUTROS TIPOS DE COMERCIO VAREJISTA</v>
      </c>
      <c r="O770" t="s">
        <v>1653</v>
      </c>
      <c r="P770">
        <v>0</v>
      </c>
      <c r="Q770" s="46">
        <f t="shared" si="75"/>
        <v>0</v>
      </c>
    </row>
    <row r="771" spans="1:17" x14ac:dyDescent="0.25">
      <c r="A771" t="str">
        <f t="shared" si="77"/>
        <v>COMERCIO ATACADISTA ESPECIALIZADO DE MATERIAIS DE CONSTRUCAO NAO ESPECIFICADOS ANTERIORMENTE E DE MA</v>
      </c>
      <c r="B771" t="s">
        <v>1611</v>
      </c>
      <c r="C771">
        <v>0</v>
      </c>
      <c r="D771">
        <v>0</v>
      </c>
      <c r="E771">
        <v>0</v>
      </c>
      <c r="F771">
        <v>0</v>
      </c>
      <c r="G771">
        <v>0</v>
      </c>
      <c r="H771" s="46">
        <f t="shared" si="76"/>
        <v>0</v>
      </c>
      <c r="J771" t="str">
        <f t="shared" si="72"/>
        <v>TRANSPORTE RODOVIARIO COLETIVO DE PASSAGEIROS, SOB REGIME DE FRETAMENTO, E OUTROS TRANSPORTES RODOVI</v>
      </c>
      <c r="K771" t="s">
        <v>1660</v>
      </c>
      <c r="L771">
        <v>0</v>
      </c>
      <c r="M771" s="46">
        <f t="shared" si="73"/>
        <v>0</v>
      </c>
      <c r="N771" t="str">
        <f t="shared" si="74"/>
        <v>TRANSPORTE FERROVIARIO DE CARGA</v>
      </c>
      <c r="O771" t="s">
        <v>1654</v>
      </c>
      <c r="P771">
        <v>0</v>
      </c>
      <c r="Q771" s="46">
        <f t="shared" si="75"/>
        <v>0</v>
      </c>
    </row>
    <row r="772" spans="1:17" x14ac:dyDescent="0.25">
      <c r="A772" t="str">
        <f t="shared" si="77"/>
        <v>COMERCIO ATACADISTA DE COMBUSTIVEIS SOLIDOS, LIQUIDOS E GASOSOS, EXCETO GAS NATURAL E GLP</v>
      </c>
      <c r="B772" t="s">
        <v>1612</v>
      </c>
      <c r="C772">
        <v>0</v>
      </c>
      <c r="D772">
        <v>0</v>
      </c>
      <c r="E772">
        <v>0</v>
      </c>
      <c r="F772">
        <v>0</v>
      </c>
      <c r="G772">
        <v>0</v>
      </c>
      <c r="H772" s="46">
        <f t="shared" si="76"/>
        <v>0</v>
      </c>
      <c r="J772" t="str">
        <f t="shared" si="72"/>
        <v>TRENS TURISTICOS, TELEFERICOS E SIMILARES</v>
      </c>
      <c r="K772" t="s">
        <v>1662</v>
      </c>
      <c r="L772">
        <v>0</v>
      </c>
      <c r="M772" s="46">
        <f t="shared" si="73"/>
        <v>0</v>
      </c>
      <c r="N772" t="str">
        <f t="shared" si="74"/>
        <v>TRANSPORTE METROFERROVIARIO DE PASSAGEIROS</v>
      </c>
      <c r="O772" t="s">
        <v>1655</v>
      </c>
      <c r="P772">
        <v>0</v>
      </c>
      <c r="Q772" s="46">
        <f t="shared" si="75"/>
        <v>0</v>
      </c>
    </row>
    <row r="773" spans="1:17" x14ac:dyDescent="0.25">
      <c r="A773" t="str">
        <f t="shared" si="77"/>
        <v>COMERCIO ATACADISTA DE GAS LIQUEFEITO DE PETROLEO (GLP)</v>
      </c>
      <c r="B773" t="s">
        <v>1613</v>
      </c>
      <c r="C773">
        <v>0</v>
      </c>
      <c r="D773">
        <v>0</v>
      </c>
      <c r="E773">
        <v>0</v>
      </c>
      <c r="F773">
        <v>0</v>
      </c>
      <c r="G773">
        <v>0</v>
      </c>
      <c r="H773" s="46">
        <f t="shared" si="76"/>
        <v>0</v>
      </c>
      <c r="J773" t="str">
        <f t="shared" si="72"/>
        <v>COMERCIO A VAREJO E POR ATACADO DE VEICULOS AUTOMOTORES</v>
      </c>
      <c r="K773" t="s">
        <v>1663</v>
      </c>
      <c r="L773">
        <v>0</v>
      </c>
      <c r="M773" s="46">
        <f t="shared" si="73"/>
        <v>0</v>
      </c>
      <c r="N773" t="str">
        <f t="shared" si="74"/>
        <v>TRANSPORTE RODOVIARIO COLETIVO DE PASSAGEIROS, COM ITINERARIO FIXO, MUNICIPAL E EM REGIAO METROPOLIT</v>
      </c>
      <c r="O773" t="s">
        <v>1656</v>
      </c>
      <c r="P773">
        <v>0</v>
      </c>
      <c r="Q773" s="46">
        <f t="shared" si="75"/>
        <v>0</v>
      </c>
    </row>
    <row r="774" spans="1:17" x14ac:dyDescent="0.25">
      <c r="A774" t="str">
        <f t="shared" si="77"/>
        <v>COMERCIO ATACADISTA DE DEFENSIVOS AGRICOLAS, ADUBOS, FERTILIZANTES E CORRETIVOS DO SOLO</v>
      </c>
      <c r="B774" t="s">
        <v>1614</v>
      </c>
      <c r="C774">
        <v>0</v>
      </c>
      <c r="D774">
        <v>0</v>
      </c>
      <c r="E774">
        <v>0</v>
      </c>
      <c r="F774">
        <v>0</v>
      </c>
      <c r="G774">
        <v>0</v>
      </c>
      <c r="H774" s="46">
        <f t="shared" si="76"/>
        <v>0</v>
      </c>
      <c r="J774" t="str">
        <f t="shared" si="72"/>
        <v>TRANSPORTE POR NAVEGACAO INTERIOR DE PASSAGEIROS EM LINHAS REGULARES</v>
      </c>
      <c r="K774" t="s">
        <v>1665</v>
      </c>
      <c r="L774">
        <v>0</v>
      </c>
      <c r="M774" s="46">
        <f t="shared" si="73"/>
        <v>0</v>
      </c>
      <c r="N774" t="str">
        <f t="shared" si="74"/>
        <v xml:space="preserve">TRANSPORTE RODOVIARIO COLETIVO DE PASSAGEIROS, COM ITINERARIO FIXO, INTERMUNICIPAL, INTERESTADUAL E </v>
      </c>
      <c r="O774" t="s">
        <v>1657</v>
      </c>
      <c r="P774">
        <v>0</v>
      </c>
      <c r="Q774" s="46">
        <f t="shared" si="75"/>
        <v>0</v>
      </c>
    </row>
    <row r="775" spans="1:17" x14ac:dyDescent="0.25">
      <c r="A775" t="str">
        <f t="shared" si="77"/>
        <v>COMERCIO ATACADISTA DE PRODUTOS QUIMICOS E PETROQUIMICOS, EXCETO AGROQUIMICOS</v>
      </c>
      <c r="B775" t="s">
        <v>1615</v>
      </c>
      <c r="C775">
        <v>0</v>
      </c>
      <c r="D775">
        <v>0</v>
      </c>
      <c r="E775">
        <v>0</v>
      </c>
      <c r="F775">
        <v>0</v>
      </c>
      <c r="G775">
        <v>0</v>
      </c>
      <c r="H775" s="46">
        <f t="shared" si="76"/>
        <v>0</v>
      </c>
      <c r="J775" t="str">
        <f t="shared" si="72"/>
        <v>COMERCIO A VAREJO E POR ATACADO DE PECAS E ACESSORIOS PARA VEICULOS AUTOMOTORES</v>
      </c>
      <c r="K775" t="s">
        <v>1666</v>
      </c>
      <c r="L775">
        <v>0</v>
      </c>
      <c r="M775" s="46">
        <f t="shared" si="73"/>
        <v>0</v>
      </c>
      <c r="N775" t="str">
        <f t="shared" si="74"/>
        <v>TRANSPORTE RODOVIARIO DE TAXI</v>
      </c>
      <c r="O775" t="s">
        <v>1658</v>
      </c>
      <c r="P775">
        <v>0</v>
      </c>
      <c r="Q775" s="46">
        <f t="shared" si="75"/>
        <v>0</v>
      </c>
    </row>
    <row r="776" spans="1:17" x14ac:dyDescent="0.25">
      <c r="A776" t="str">
        <f t="shared" si="77"/>
        <v>COMERCIO ATACADISTA DE PRODUTOS SIDERURGICOS E METALURGICOS, EXCETO PARA CONSTRUCAO</v>
      </c>
      <c r="B776" t="s">
        <v>1616</v>
      </c>
      <c r="C776">
        <v>0</v>
      </c>
      <c r="D776">
        <v>0</v>
      </c>
      <c r="E776">
        <v>0</v>
      </c>
      <c r="F776">
        <v>0</v>
      </c>
      <c r="G776">
        <v>0</v>
      </c>
      <c r="H776" s="46">
        <f t="shared" si="76"/>
        <v>0</v>
      </c>
      <c r="J776" t="str">
        <f t="shared" si="72"/>
        <v>NAVEGACAO DE APOIO</v>
      </c>
      <c r="K776" t="s">
        <v>1667</v>
      </c>
      <c r="L776">
        <v>0</v>
      </c>
      <c r="M776" s="46">
        <f t="shared" si="73"/>
        <v>0</v>
      </c>
      <c r="N776" t="str">
        <f t="shared" si="74"/>
        <v>TRANSPORTE ESCOLAR</v>
      </c>
      <c r="O776" t="s">
        <v>1659</v>
      </c>
      <c r="P776">
        <v>0</v>
      </c>
      <c r="Q776" s="46">
        <f t="shared" si="75"/>
        <v>0</v>
      </c>
    </row>
    <row r="777" spans="1:17" x14ac:dyDescent="0.25">
      <c r="A777" t="str">
        <f t="shared" si="77"/>
        <v>COMERCIO ATACADISTA DE PAPEL E PAPELAO EM BRUTO E DE EMBALAGENS</v>
      </c>
      <c r="B777" t="s">
        <v>1617</v>
      </c>
      <c r="C777">
        <v>0</v>
      </c>
      <c r="D777">
        <v>0</v>
      </c>
      <c r="E777">
        <v>0</v>
      </c>
      <c r="F777">
        <v>0</v>
      </c>
      <c r="G777">
        <v>0</v>
      </c>
      <c r="H777" s="46">
        <f t="shared" si="76"/>
        <v>0</v>
      </c>
      <c r="J777" t="str">
        <f t="shared" si="72"/>
        <v>MANUTENCAO E REPARACAO DE MOTOCICLETAS</v>
      </c>
      <c r="K777" t="s">
        <v>1669</v>
      </c>
      <c r="L777">
        <v>0</v>
      </c>
      <c r="M777" s="46">
        <f t="shared" si="73"/>
        <v>0</v>
      </c>
      <c r="N777" t="str">
        <f t="shared" si="74"/>
        <v>TRANSPORTE RODOVIARIO COLETIVO DE PASSAGEIROS, SOB REGIME DE FRETAMENTO, E OUTROS TRANSPORTES RODOVI</v>
      </c>
      <c r="O777" t="s">
        <v>1660</v>
      </c>
      <c r="P777">
        <v>0</v>
      </c>
      <c r="Q777" s="46">
        <f t="shared" si="75"/>
        <v>0</v>
      </c>
    </row>
    <row r="778" spans="1:17" x14ac:dyDescent="0.25">
      <c r="A778" t="str">
        <f t="shared" si="77"/>
        <v>COMERCIO ATACADISTA ESPECIALIZADO DE OUTROS PRODUTOS INTERMEDIARIOS NAO ESPECIFICADOS ANTERIORMENTE</v>
      </c>
      <c r="B778" t="s">
        <v>1618</v>
      </c>
      <c r="C778">
        <v>0</v>
      </c>
      <c r="D778">
        <v>0</v>
      </c>
      <c r="E778">
        <v>0</v>
      </c>
      <c r="F778">
        <v>0</v>
      </c>
      <c r="G778">
        <v>0</v>
      </c>
      <c r="H778" s="46">
        <f t="shared" si="76"/>
        <v>0</v>
      </c>
      <c r="J778" t="str">
        <f t="shared" si="72"/>
        <v>COMERCIO A VAREJO DE COMBUSTIVEIS</v>
      </c>
      <c r="K778" t="s">
        <v>1670</v>
      </c>
      <c r="L778">
        <v>0</v>
      </c>
      <c r="M778" s="46">
        <f t="shared" si="73"/>
        <v>0</v>
      </c>
      <c r="N778" t="str">
        <f t="shared" si="74"/>
        <v>TRANSPORTE RODOVIARIO DE CARGA</v>
      </c>
      <c r="O778" t="s">
        <v>1661</v>
      </c>
      <c r="P778">
        <v>0</v>
      </c>
      <c r="Q778" s="46">
        <f t="shared" si="75"/>
        <v>0</v>
      </c>
    </row>
    <row r="779" spans="1:17" x14ac:dyDescent="0.25">
      <c r="A779" t="str">
        <f t="shared" si="77"/>
        <v>COMERCIO ATACADISTA DE MERCADORIAS EM GERAL, COM PREDOMINANCIA DE PRODUTOS ALIMENTICIOS</v>
      </c>
      <c r="B779" t="s">
        <v>1619</v>
      </c>
      <c r="C779">
        <v>0</v>
      </c>
      <c r="D779">
        <v>0</v>
      </c>
      <c r="E779">
        <v>0</v>
      </c>
      <c r="F779">
        <v>0</v>
      </c>
      <c r="G779">
        <v>0</v>
      </c>
      <c r="H779" s="46">
        <f t="shared" si="76"/>
        <v>0</v>
      </c>
      <c r="J779" t="str">
        <f t="shared" si="72"/>
        <v>TRANSPORTE POR NAVEGACAO DE TRAVESSIA</v>
      </c>
      <c r="K779" t="s">
        <v>1671</v>
      </c>
      <c r="L779">
        <v>0</v>
      </c>
      <c r="M779" s="46">
        <f t="shared" si="73"/>
        <v>0</v>
      </c>
      <c r="N779" t="str">
        <f t="shared" si="74"/>
        <v>COMERCIO A VAREJO E POR ATACADO DE VEICULOS AUTOMOTORES</v>
      </c>
      <c r="O779" t="s">
        <v>1663</v>
      </c>
      <c r="P779">
        <v>0</v>
      </c>
      <c r="Q779" s="46">
        <f t="shared" si="75"/>
        <v>0</v>
      </c>
    </row>
    <row r="780" spans="1:17" x14ac:dyDescent="0.25">
      <c r="A780" t="str">
        <f t="shared" si="77"/>
        <v>COMERCIO ATACADISTA DE MERCADORIAS EM GERAL, SEM PREDOMINANCIA DE ALIMENTOS OU DE INSUMOS AGROPECUAR</v>
      </c>
      <c r="B780" t="s">
        <v>1621</v>
      </c>
      <c r="C780">
        <v>0</v>
      </c>
      <c r="D780">
        <v>0</v>
      </c>
      <c r="E780">
        <v>0</v>
      </c>
      <c r="F780">
        <v>0</v>
      </c>
      <c r="G780">
        <v>0</v>
      </c>
      <c r="H780" s="46">
        <f t="shared" si="76"/>
        <v>0</v>
      </c>
      <c r="J780" t="str">
        <f t="shared" si="72"/>
        <v>TRANSPORTES AQUAVIARIOS NAO ESPECIFICADOS ANTERIORMENTE</v>
      </c>
      <c r="K780" t="s">
        <v>1672</v>
      </c>
      <c r="L780">
        <v>0</v>
      </c>
      <c r="M780" s="46">
        <f t="shared" si="73"/>
        <v>0</v>
      </c>
      <c r="N780" t="str">
        <f t="shared" si="74"/>
        <v>MANUTENCAO E REPARACAO DE VEICULOS AUTOMOTORES</v>
      </c>
      <c r="O780" t="s">
        <v>1664</v>
      </c>
      <c r="P780">
        <v>0</v>
      </c>
      <c r="Q780" s="46">
        <f t="shared" si="75"/>
        <v>0</v>
      </c>
    </row>
    <row r="781" spans="1:17" x14ac:dyDescent="0.25">
      <c r="A781" t="str">
        <f t="shared" si="77"/>
        <v>COMERCIO VAREJISTA DE MERCADORIAS EM GERAL, COM PREDOMINANCIA DE PRODUTOS ALIMENTICIOS - MINIMERCADO</v>
      </c>
      <c r="B781" t="s">
        <v>1623</v>
      </c>
      <c r="C781">
        <v>0</v>
      </c>
      <c r="D781">
        <v>0</v>
      </c>
      <c r="E781">
        <v>0</v>
      </c>
      <c r="F781">
        <v>0</v>
      </c>
      <c r="G781">
        <v>0</v>
      </c>
      <c r="H781" s="46">
        <f t="shared" si="76"/>
        <v>0</v>
      </c>
      <c r="J781" t="str">
        <f t="shared" si="72"/>
        <v>REPRESENTANTES COMERCIAIS E AGENTES DO COMERCIO DE MATERIAS-PRIMAS AGRICOLAS, ANIMAIS VIVOS, MATERIA</v>
      </c>
      <c r="K781" t="s">
        <v>1673</v>
      </c>
      <c r="L781">
        <v>0</v>
      </c>
      <c r="M781" s="46">
        <f t="shared" si="73"/>
        <v>0</v>
      </c>
      <c r="N781" t="str">
        <f t="shared" si="74"/>
        <v>TRANSPORTE POR NAVEGACAO INTERIOR DE PASSAGEIROS EM LINHAS REGULARES</v>
      </c>
      <c r="O781" t="s">
        <v>1665</v>
      </c>
      <c r="P781">
        <v>0</v>
      </c>
      <c r="Q781" s="46">
        <f t="shared" si="75"/>
        <v>0</v>
      </c>
    </row>
    <row r="782" spans="1:17" x14ac:dyDescent="0.25">
      <c r="A782" t="str">
        <f t="shared" si="77"/>
        <v>COMERCIO VAREJISTA DE MERCADORIAS EM GERAL, SEM PREDOMINANCIA DE PRODUTOS ALIMENTICIOS</v>
      </c>
      <c r="B782" t="s">
        <v>1624</v>
      </c>
      <c r="C782">
        <v>0</v>
      </c>
      <c r="D782">
        <v>0</v>
      </c>
      <c r="E782">
        <v>0</v>
      </c>
      <c r="F782">
        <v>0</v>
      </c>
      <c r="G782">
        <v>0</v>
      </c>
      <c r="H782" s="46">
        <f t="shared" si="76"/>
        <v>0</v>
      </c>
      <c r="J782" t="str">
        <f t="shared" si="72"/>
        <v>TRANSPORTE AEREO DE PASSAGEIROS REGULAR</v>
      </c>
      <c r="K782" t="s">
        <v>1674</v>
      </c>
      <c r="L782">
        <v>0</v>
      </c>
      <c r="M782" s="46">
        <f t="shared" si="73"/>
        <v>0</v>
      </c>
      <c r="N782" t="str">
        <f t="shared" si="74"/>
        <v>COMERCIO A VAREJO E POR ATACADO DE PECAS E ACESSORIOS PARA VEICULOS AUTOMOTORES</v>
      </c>
      <c r="O782" t="s">
        <v>1666</v>
      </c>
      <c r="P782">
        <v>0</v>
      </c>
      <c r="Q782" s="46">
        <f t="shared" si="75"/>
        <v>0</v>
      </c>
    </row>
    <row r="783" spans="1:17" x14ac:dyDescent="0.25">
      <c r="A783" t="str">
        <f t="shared" si="77"/>
        <v>COMERCIO VAREJISTA DE PRODUTOS DE PADARIA, LATICINIO, DOCES, BALAS E SEMELHANTES</v>
      </c>
      <c r="B783" t="s">
        <v>1625</v>
      </c>
      <c r="C783">
        <v>0</v>
      </c>
      <c r="D783">
        <v>0</v>
      </c>
      <c r="E783">
        <v>0</v>
      </c>
      <c r="F783">
        <v>0</v>
      </c>
      <c r="G783">
        <v>0</v>
      </c>
      <c r="H783" s="46">
        <f t="shared" si="76"/>
        <v>0</v>
      </c>
      <c r="J783" t="str">
        <f t="shared" si="72"/>
        <v>REPRESENTANTES COMERCIAIS E AGENTES DO COMERCIO DE COMBUSTIVEIS, MINERAIS, METAIS E PRODUTOS QUIMICO</v>
      </c>
      <c r="K783" t="s">
        <v>1675</v>
      </c>
      <c r="L783">
        <v>0</v>
      </c>
      <c r="M783" s="46">
        <f t="shared" si="73"/>
        <v>0</v>
      </c>
      <c r="N783" t="str">
        <f t="shared" si="74"/>
        <v>NAVEGACAO DE APOIO</v>
      </c>
      <c r="O783" t="s">
        <v>1667</v>
      </c>
      <c r="P783">
        <v>0</v>
      </c>
      <c r="Q783" s="46">
        <f t="shared" si="75"/>
        <v>0</v>
      </c>
    </row>
    <row r="784" spans="1:17" x14ac:dyDescent="0.25">
      <c r="A784" t="str">
        <f t="shared" si="77"/>
        <v>COMERCIO VAREJISTA DE CARNES E PESCADOS - ACOUGUES E PEIXARIAS</v>
      </c>
      <c r="B784" t="s">
        <v>1626</v>
      </c>
      <c r="C784">
        <v>0</v>
      </c>
      <c r="D784">
        <v>0</v>
      </c>
      <c r="E784">
        <v>0</v>
      </c>
      <c r="F784">
        <v>0</v>
      </c>
      <c r="G784">
        <v>0</v>
      </c>
      <c r="H784" s="46">
        <f t="shared" si="76"/>
        <v>0</v>
      </c>
      <c r="J784" t="str">
        <f t="shared" si="72"/>
        <v>REPRESENTANTES COMERCIAIS E AGENTES DO COMERCIO DE MADEIRA, MATERIAL DE CONSTRUCAO E FERRAGENS</v>
      </c>
      <c r="K784" t="s">
        <v>1677</v>
      </c>
      <c r="L784">
        <v>0</v>
      </c>
      <c r="M784" s="46">
        <f t="shared" si="73"/>
        <v>0</v>
      </c>
      <c r="N784" t="str">
        <f t="shared" si="74"/>
        <v>COMERCIO A VAREJO E POR ATACADO DE MOTOCICLETAS, PARTES, PECAS E ACESSORIOS</v>
      </c>
      <c r="O784" t="s">
        <v>1668</v>
      </c>
      <c r="P784">
        <v>0</v>
      </c>
      <c r="Q784" s="46">
        <f t="shared" si="75"/>
        <v>0</v>
      </c>
    </row>
    <row r="785" spans="1:17" x14ac:dyDescent="0.25">
      <c r="A785" t="str">
        <f t="shared" si="77"/>
        <v>COMERCIO VAREJISTA DE HORTIFRUTIGRANJEIROS</v>
      </c>
      <c r="B785" t="s">
        <v>1627</v>
      </c>
      <c r="C785">
        <v>0</v>
      </c>
      <c r="D785">
        <v>0</v>
      </c>
      <c r="E785">
        <v>0</v>
      </c>
      <c r="F785">
        <v>0</v>
      </c>
      <c r="G785">
        <v>0</v>
      </c>
      <c r="H785" s="46">
        <f t="shared" si="76"/>
        <v>0</v>
      </c>
      <c r="J785" t="str">
        <f t="shared" si="72"/>
        <v>REPRESENTANTES COMERCIAIS E AGENTES DO COMERCIO DE MAQUINAS, EQUIPAMENTOS INDUSTRIAIS, EMBARCACOES E</v>
      </c>
      <c r="K785" t="s">
        <v>1678</v>
      </c>
      <c r="L785">
        <v>0</v>
      </c>
      <c r="M785" s="46">
        <f t="shared" si="73"/>
        <v>0</v>
      </c>
      <c r="N785" t="str">
        <f t="shared" si="74"/>
        <v>MANUTENCAO E REPARACAO DE MOTOCICLETAS</v>
      </c>
      <c r="O785" t="s">
        <v>1669</v>
      </c>
      <c r="P785">
        <v>0</v>
      </c>
      <c r="Q785" s="46">
        <f t="shared" si="75"/>
        <v>0</v>
      </c>
    </row>
    <row r="786" spans="1:17" x14ac:dyDescent="0.25">
      <c r="A786" t="str">
        <f t="shared" si="77"/>
        <v>COMERCIO VAREJISTA DE COMBUSTIVEIS PARA VEICULOS AUTOMOTORES</v>
      </c>
      <c r="B786" t="s">
        <v>1629</v>
      </c>
      <c r="C786">
        <v>0</v>
      </c>
      <c r="D786">
        <v>0</v>
      </c>
      <c r="E786">
        <v>0</v>
      </c>
      <c r="F786">
        <v>0</v>
      </c>
      <c r="G786">
        <v>0</v>
      </c>
      <c r="H786" s="46">
        <f t="shared" si="76"/>
        <v>0</v>
      </c>
      <c r="J786" t="str">
        <f t="shared" si="72"/>
        <v>REPRESENTANTES COMERCIAIS E AGENTES DO COMERCIO DE MOVEIS E ARTIGOS DE USO DOMESTICO</v>
      </c>
      <c r="K786" t="s">
        <v>1679</v>
      </c>
      <c r="L786">
        <v>0</v>
      </c>
      <c r="M786" s="46">
        <f t="shared" si="73"/>
        <v>0</v>
      </c>
      <c r="N786" t="str">
        <f t="shared" si="74"/>
        <v>COMERCIO A VAREJO DE COMBUSTIVEIS</v>
      </c>
      <c r="O786" t="s">
        <v>1670</v>
      </c>
      <c r="P786">
        <v>0</v>
      </c>
      <c r="Q786" s="46">
        <f t="shared" si="75"/>
        <v>0</v>
      </c>
    </row>
    <row r="787" spans="1:17" x14ac:dyDescent="0.25">
      <c r="A787" t="str">
        <f t="shared" si="77"/>
        <v>COMERCIO VAREJISTA DE LUBRIFICANTES</v>
      </c>
      <c r="B787" t="s">
        <v>1630</v>
      </c>
      <c r="C787">
        <v>0</v>
      </c>
      <c r="D787">
        <v>0</v>
      </c>
      <c r="E787">
        <v>0</v>
      </c>
      <c r="F787">
        <v>0</v>
      </c>
      <c r="G787">
        <v>0</v>
      </c>
      <c r="H787" s="46">
        <f t="shared" si="76"/>
        <v>0</v>
      </c>
      <c r="J787" t="str">
        <f t="shared" si="72"/>
        <v>REPRESENTANTES COMERCIAIS E AGENTES DO COMERCIO DE TEXTEIS, VESTUARIO, CALCADOS E ARTIGOS DE COURO</v>
      </c>
      <c r="K787" t="s">
        <v>2014</v>
      </c>
      <c r="L787">
        <v>0</v>
      </c>
      <c r="M787" s="46">
        <f t="shared" si="73"/>
        <v>0</v>
      </c>
      <c r="N787" t="str">
        <f t="shared" si="74"/>
        <v>TRANSPORTE POR NAVEGACAO DE TRAVESSIA</v>
      </c>
      <c r="O787" t="s">
        <v>1671</v>
      </c>
      <c r="P787">
        <v>0</v>
      </c>
      <c r="Q787" s="46">
        <f t="shared" si="75"/>
        <v>0</v>
      </c>
    </row>
    <row r="788" spans="1:17" x14ac:dyDescent="0.25">
      <c r="A788" t="str">
        <f t="shared" si="77"/>
        <v>COMERCIO VAREJISTA DE MATERIAL ELETRICO</v>
      </c>
      <c r="B788" t="s">
        <v>1632</v>
      </c>
      <c r="C788">
        <v>0</v>
      </c>
      <c r="D788">
        <v>0</v>
      </c>
      <c r="E788">
        <v>0</v>
      </c>
      <c r="F788">
        <v>0</v>
      </c>
      <c r="G788">
        <v>0</v>
      </c>
      <c r="H788" s="46">
        <f t="shared" si="76"/>
        <v>0</v>
      </c>
      <c r="J788" t="str">
        <f t="shared" si="72"/>
        <v>REPRESENTANTES COMERCIAIS E AGENTES DO COMERCIO DE PRODUTOS ALIMENTICIOS, BEBIDAS E FUMO</v>
      </c>
      <c r="K788" t="s">
        <v>2015</v>
      </c>
      <c r="L788">
        <v>0</v>
      </c>
      <c r="M788" s="46">
        <f t="shared" si="73"/>
        <v>0</v>
      </c>
      <c r="N788" t="str">
        <f t="shared" si="74"/>
        <v>TRANSPORTES AQUAVIARIOS NAO ESPECIFICADOS ANTERIORMENTE</v>
      </c>
      <c r="O788" t="s">
        <v>1672</v>
      </c>
      <c r="P788">
        <v>0</v>
      </c>
      <c r="Q788" s="46">
        <f t="shared" si="75"/>
        <v>0</v>
      </c>
    </row>
    <row r="789" spans="1:17" x14ac:dyDescent="0.25">
      <c r="A789" t="str">
        <f t="shared" si="77"/>
        <v>COMERCIO VAREJISTA DE VIDROS</v>
      </c>
      <c r="B789" t="s">
        <v>1633</v>
      </c>
      <c r="C789">
        <v>0</v>
      </c>
      <c r="D789">
        <v>0</v>
      </c>
      <c r="E789">
        <v>0</v>
      </c>
      <c r="F789">
        <v>0</v>
      </c>
      <c r="G789">
        <v>0</v>
      </c>
      <c r="H789" s="46">
        <f t="shared" si="76"/>
        <v>0</v>
      </c>
      <c r="J789" t="str">
        <f t="shared" si="72"/>
        <v>REPRESENTANTES COMERCIAIS E AGENTES DO COMERCIO ESPECIALIZADO EM PRODUTOS NAO ESPECIFICADOS ANTERIOR</v>
      </c>
      <c r="K789" t="s">
        <v>2016</v>
      </c>
      <c r="L789">
        <v>0</v>
      </c>
      <c r="M789" s="46">
        <f t="shared" si="73"/>
        <v>0</v>
      </c>
      <c r="N789" t="str">
        <f t="shared" si="74"/>
        <v>REPRESENTANTES COMERCIAIS E AGENTES DO COMERCIO DE MATERIAS-PRIMAS AGRICOLAS, ANIMAIS VIVOS, MATERIA</v>
      </c>
      <c r="O789" t="s">
        <v>1673</v>
      </c>
      <c r="P789">
        <v>0</v>
      </c>
      <c r="Q789" s="46">
        <f t="shared" si="75"/>
        <v>0</v>
      </c>
    </row>
    <row r="790" spans="1:17" x14ac:dyDescent="0.25">
      <c r="A790" t="str">
        <f t="shared" si="77"/>
        <v>COMERCIO VAREJISTA ESPECIALIZADO DE ELETRODOMESTICOS E EQUIPAMENTOS DE AUDIO E VIDEO</v>
      </c>
      <c r="B790" t="s">
        <v>1637</v>
      </c>
      <c r="C790">
        <v>0</v>
      </c>
      <c r="D790">
        <v>0</v>
      </c>
      <c r="E790">
        <v>0</v>
      </c>
      <c r="F790">
        <v>0</v>
      </c>
      <c r="G790">
        <v>0</v>
      </c>
      <c r="H790" s="46">
        <f t="shared" si="76"/>
        <v>0</v>
      </c>
      <c r="J790" t="str">
        <f t="shared" si="72"/>
        <v>REPRESENTANTES COMERCIAIS E AGENTES DO COMERCIO DE MERCADORIAS EM GERAL (NAO ESPECIALIZADOS)</v>
      </c>
      <c r="K790" t="s">
        <v>2017</v>
      </c>
      <c r="L790">
        <v>0</v>
      </c>
      <c r="M790" s="46">
        <f t="shared" si="73"/>
        <v>0</v>
      </c>
      <c r="N790" t="str">
        <f t="shared" si="74"/>
        <v>TRANSPORTE AEREO DE PASSAGEIROS REGULAR</v>
      </c>
      <c r="O790" t="s">
        <v>1674</v>
      </c>
      <c r="P790">
        <v>0</v>
      </c>
      <c r="Q790" s="46">
        <f t="shared" si="75"/>
        <v>0</v>
      </c>
    </row>
    <row r="791" spans="1:17" x14ac:dyDescent="0.25">
      <c r="A791" t="str">
        <f t="shared" si="77"/>
        <v>COMERCIO VAREJISTA ESPECIALIZADO DE MOVEIS, COLCHOARIA E ARTIGOS DE ILUMINACAO</v>
      </c>
      <c r="B791" t="s">
        <v>1638</v>
      </c>
      <c r="C791">
        <v>0</v>
      </c>
      <c r="D791">
        <v>0</v>
      </c>
      <c r="E791">
        <v>0</v>
      </c>
      <c r="F791">
        <v>0</v>
      </c>
      <c r="G791">
        <v>0</v>
      </c>
      <c r="H791" s="46">
        <f t="shared" si="76"/>
        <v>0</v>
      </c>
      <c r="J791" t="str">
        <f t="shared" si="72"/>
        <v>TRANSPORTE AEREO DE CARGA</v>
      </c>
      <c r="K791" t="s">
        <v>2018</v>
      </c>
      <c r="L791">
        <v>0</v>
      </c>
      <c r="M791" s="46">
        <f t="shared" si="73"/>
        <v>0</v>
      </c>
      <c r="N791" t="str">
        <f t="shared" si="74"/>
        <v>REPRESENTANTES COMERCIAIS E AGENTES DO COMERCIO DE COMBUSTIVEIS, MINERAIS, METAIS E PRODUTOS QUIMICO</v>
      </c>
      <c r="O791" t="s">
        <v>1675</v>
      </c>
      <c r="P791">
        <v>0</v>
      </c>
      <c r="Q791" s="46">
        <f t="shared" si="75"/>
        <v>0</v>
      </c>
    </row>
    <row r="792" spans="1:17" x14ac:dyDescent="0.25">
      <c r="A792" t="str">
        <f t="shared" si="77"/>
        <v>COMERCIO VAREJISTA ESPECIALIZADO DE TECIDOS E ARTIGOS DE CAMA, MESA E BANHO</v>
      </c>
      <c r="B792" t="s">
        <v>1639</v>
      </c>
      <c r="C792">
        <v>0</v>
      </c>
      <c r="D792">
        <v>0</v>
      </c>
      <c r="E792">
        <v>0</v>
      </c>
      <c r="F792">
        <v>0</v>
      </c>
      <c r="G792">
        <v>0</v>
      </c>
      <c r="H792" s="46">
        <f t="shared" si="76"/>
        <v>0</v>
      </c>
      <c r="J792" t="str">
        <f t="shared" si="72"/>
        <v>COMERCIO ATACADISTA DE MATERIAS PRIMAS AGRICOLAS E PRODUTOS SEMI-ACABADOS, PRODUTOS ALIMENTICIOS PAR</v>
      </c>
      <c r="K792" t="s">
        <v>2019</v>
      </c>
      <c r="L792">
        <v>0</v>
      </c>
      <c r="M792" s="46">
        <f t="shared" si="73"/>
        <v>0</v>
      </c>
      <c r="N792" t="str">
        <f t="shared" si="74"/>
        <v>TRANSPORTE AEREO DE PASSAGEIROS NAO-REGULAR</v>
      </c>
      <c r="O792" t="s">
        <v>1676</v>
      </c>
      <c r="P792">
        <v>0</v>
      </c>
      <c r="Q792" s="46">
        <f t="shared" si="75"/>
        <v>0</v>
      </c>
    </row>
    <row r="793" spans="1:17" x14ac:dyDescent="0.25">
      <c r="A793" t="str">
        <f t="shared" si="77"/>
        <v>COMERCIO VAREJISTA ESPECIALIZADO DE INSTRUMENTOS MUSICAIS E ACESSORIOS</v>
      </c>
      <c r="B793" t="s">
        <v>1640</v>
      </c>
      <c r="C793">
        <v>0</v>
      </c>
      <c r="D793">
        <v>0</v>
      </c>
      <c r="E793">
        <v>0</v>
      </c>
      <c r="F793">
        <v>0</v>
      </c>
      <c r="G793">
        <v>0</v>
      </c>
      <c r="H793" s="46">
        <f t="shared" si="76"/>
        <v>0</v>
      </c>
      <c r="J793" t="str">
        <f t="shared" si="72"/>
        <v>COMERCIO ATACADISTA DE ANIMAIS VIVOS</v>
      </c>
      <c r="K793" t="s">
        <v>2020</v>
      </c>
      <c r="L793">
        <v>0</v>
      </c>
      <c r="M793" s="46">
        <f t="shared" si="73"/>
        <v>0</v>
      </c>
      <c r="N793" t="str">
        <f t="shared" si="74"/>
        <v>REPRESENTANTES COMERCIAIS E AGENTES DO COMERCIO DE MADEIRA, MATERIAL DE CONSTRUCAO E FERRAGENS</v>
      </c>
      <c r="O793" t="s">
        <v>1677</v>
      </c>
      <c r="P793">
        <v>0</v>
      </c>
      <c r="Q793" s="46">
        <f t="shared" si="75"/>
        <v>0</v>
      </c>
    </row>
    <row r="794" spans="1:17" x14ac:dyDescent="0.25">
      <c r="A794" t="str">
        <f t="shared" si="77"/>
        <v>COMERCIO VAREJISTA ESPECIALIZADO DE PECAS E ACESSORIOS PARA APARELHOS ELETROELETRONICOS PARA USO DOM</v>
      </c>
      <c r="B794" t="s">
        <v>1641</v>
      </c>
      <c r="C794">
        <v>0</v>
      </c>
      <c r="D794">
        <v>0</v>
      </c>
      <c r="E794">
        <v>0</v>
      </c>
      <c r="F794">
        <v>0</v>
      </c>
      <c r="G794">
        <v>0</v>
      </c>
      <c r="H794" s="46">
        <f t="shared" si="76"/>
        <v>0</v>
      </c>
      <c r="J794" t="str">
        <f t="shared" si="72"/>
        <v>COMERCIO ATACADISTA DE LEITE E PRODUTOS DO LEITE</v>
      </c>
      <c r="K794" t="s">
        <v>2021</v>
      </c>
      <c r="L794">
        <v>0</v>
      </c>
      <c r="M794" s="46">
        <f t="shared" si="73"/>
        <v>0</v>
      </c>
      <c r="N794" t="str">
        <f t="shared" si="74"/>
        <v>REPRESENTANTES COMERCIAIS E AGENTES DO COMERCIO DE MAQUINAS, EQUIPAMENTOS INDUSTRIAIS, EMBARCACOES E</v>
      </c>
      <c r="O794" t="s">
        <v>1678</v>
      </c>
      <c r="P794">
        <v>0</v>
      </c>
      <c r="Q794" s="46">
        <f t="shared" si="75"/>
        <v>0</v>
      </c>
    </row>
    <row r="795" spans="1:17" x14ac:dyDescent="0.25">
      <c r="A795" t="str">
        <f t="shared" si="77"/>
        <v>COMERCIO VAREJISTA DE ARTIGOS DE USO DOMESTICO NAO ESPECIFICADOS ANTERIORMENTE</v>
      </c>
      <c r="B795" t="s">
        <v>1642</v>
      </c>
      <c r="C795">
        <v>0</v>
      </c>
      <c r="D795">
        <v>0</v>
      </c>
      <c r="E795">
        <v>0</v>
      </c>
      <c r="F795">
        <v>0</v>
      </c>
      <c r="G795">
        <v>0</v>
      </c>
      <c r="H795" s="46">
        <f t="shared" si="76"/>
        <v>0</v>
      </c>
      <c r="J795" t="str">
        <f t="shared" si="72"/>
        <v>COMERCIO ATACADISTA DE CEREAIS BENEFICIADOS E LEGUMINOSAS, FARINHAS, AMIDOS E FECULAS</v>
      </c>
      <c r="K795" t="s">
        <v>2022</v>
      </c>
      <c r="L795">
        <v>0</v>
      </c>
      <c r="M795" s="46">
        <f t="shared" si="73"/>
        <v>0</v>
      </c>
      <c r="N795" t="str">
        <f t="shared" si="74"/>
        <v>REPRESENTANTES COMERCIAIS E AGENTES DO COMERCIO DE MOVEIS E ARTIGOS DE USO DOMESTICO</v>
      </c>
      <c r="O795" t="s">
        <v>1679</v>
      </c>
      <c r="P795">
        <v>0</v>
      </c>
      <c r="Q795" s="46">
        <f t="shared" si="75"/>
        <v>0</v>
      </c>
    </row>
    <row r="796" spans="1:17" x14ac:dyDescent="0.25">
      <c r="A796" t="str">
        <f t="shared" si="77"/>
        <v>COMERCIO VAREJISTA DE DISCOS, CDS, DVDS E FITAS</v>
      </c>
      <c r="B796" t="s">
        <v>1643</v>
      </c>
      <c r="C796">
        <v>0</v>
      </c>
      <c r="D796">
        <v>0</v>
      </c>
      <c r="E796">
        <v>0</v>
      </c>
      <c r="F796">
        <v>0</v>
      </c>
      <c r="G796">
        <v>0</v>
      </c>
      <c r="H796" s="46">
        <f t="shared" si="76"/>
        <v>0</v>
      </c>
      <c r="J796" t="str">
        <f t="shared" si="72"/>
        <v>COMERCIO ATACADISTA DE HORTIFRUTIGRANJEIROS</v>
      </c>
      <c r="K796" t="s">
        <v>2023</v>
      </c>
      <c r="L796">
        <v>0</v>
      </c>
      <c r="M796" s="46">
        <f t="shared" si="73"/>
        <v>0</v>
      </c>
      <c r="N796" t="str">
        <f t="shared" si="74"/>
        <v>REPRESENTANTES COMERCIAIS E AGENTES DO COMERCIO DE TEXTEIS, VESTUARIO, CALCADOS E ARTIGOS DE COURO</v>
      </c>
      <c r="O796" t="s">
        <v>2014</v>
      </c>
      <c r="P796">
        <v>0</v>
      </c>
      <c r="Q796" s="46">
        <f t="shared" si="75"/>
        <v>0</v>
      </c>
    </row>
    <row r="797" spans="1:17" x14ac:dyDescent="0.25">
      <c r="A797" t="str">
        <f t="shared" si="77"/>
        <v>COMERCIO VAREJISTA DE ARTIGOS RECREATIVOS E ESPORTIVOS</v>
      </c>
      <c r="B797" t="s">
        <v>1644</v>
      </c>
      <c r="C797">
        <v>0</v>
      </c>
      <c r="D797">
        <v>0</v>
      </c>
      <c r="E797">
        <v>0</v>
      </c>
      <c r="F797">
        <v>0</v>
      </c>
      <c r="G797">
        <v>0</v>
      </c>
      <c r="H797" s="46">
        <f t="shared" si="76"/>
        <v>0</v>
      </c>
      <c r="J797" t="str">
        <f t="shared" si="72"/>
        <v>COMERCIO ATACADISTA DE CARNES E PRODUTOS DA CARNE</v>
      </c>
      <c r="K797" t="s">
        <v>2024</v>
      </c>
      <c r="L797">
        <v>0</v>
      </c>
      <c r="M797" s="46">
        <f t="shared" si="73"/>
        <v>0</v>
      </c>
      <c r="N797" t="str">
        <f t="shared" si="74"/>
        <v>REPRESENTANTES COMERCIAIS E AGENTES DO COMERCIO DE PRODUTOS ALIMENTICIOS, BEBIDAS E FUMO</v>
      </c>
      <c r="O797" t="s">
        <v>2015</v>
      </c>
      <c r="P797">
        <v>0</v>
      </c>
      <c r="Q797" s="46">
        <f t="shared" si="75"/>
        <v>0</v>
      </c>
    </row>
    <row r="798" spans="1:17" x14ac:dyDescent="0.25">
      <c r="A798" t="str">
        <f t="shared" si="77"/>
        <v>COMERCIO VAREJISTA DE ARTIGOS DE OPTICA</v>
      </c>
      <c r="B798" t="s">
        <v>1648</v>
      </c>
      <c r="C798">
        <v>0</v>
      </c>
      <c r="D798">
        <v>0</v>
      </c>
      <c r="E798">
        <v>0</v>
      </c>
      <c r="F798">
        <v>0</v>
      </c>
      <c r="G798">
        <v>0</v>
      </c>
      <c r="H798" s="46">
        <f t="shared" si="76"/>
        <v>0</v>
      </c>
      <c r="J798" t="str">
        <f t="shared" si="72"/>
        <v>COMERCIO ATACADISTA DE PESCADOS</v>
      </c>
      <c r="K798" t="s">
        <v>2025</v>
      </c>
      <c r="L798">
        <v>0</v>
      </c>
      <c r="M798" s="46">
        <f t="shared" si="73"/>
        <v>0</v>
      </c>
      <c r="N798" t="str">
        <f t="shared" si="74"/>
        <v>REPRESENTANTES COMERCIAIS E AGENTES DO COMERCIO ESPECIALIZADO EM PRODUTOS NAO ESPECIFICADOS ANTERIOR</v>
      </c>
      <c r="O798" t="s">
        <v>2016</v>
      </c>
      <c r="P798">
        <v>0</v>
      </c>
      <c r="Q798" s="46">
        <f t="shared" si="75"/>
        <v>0</v>
      </c>
    </row>
    <row r="799" spans="1:17" x14ac:dyDescent="0.25">
      <c r="A799" t="str">
        <f t="shared" si="77"/>
        <v>COMERCIO VAREJISTA DE CALCADOS E ARTIGOS DE VIAGEM</v>
      </c>
      <c r="B799" t="s">
        <v>1650</v>
      </c>
      <c r="C799">
        <v>0</v>
      </c>
      <c r="D799">
        <v>0</v>
      </c>
      <c r="E799">
        <v>0</v>
      </c>
      <c r="F799">
        <v>0</v>
      </c>
      <c r="G799">
        <v>0</v>
      </c>
      <c r="H799" s="46">
        <f t="shared" si="76"/>
        <v>0</v>
      </c>
      <c r="J799" t="str">
        <f t="shared" si="72"/>
        <v>COMERCIO ATACADISTA DE PRODUTOS DO FUMO</v>
      </c>
      <c r="K799" t="s">
        <v>2027</v>
      </c>
      <c r="L799">
        <v>0</v>
      </c>
      <c r="M799" s="46">
        <f t="shared" si="73"/>
        <v>0</v>
      </c>
      <c r="N799" t="str">
        <f t="shared" si="74"/>
        <v>TRANSPORTE AEREO DE CARGA</v>
      </c>
      <c r="O799" t="s">
        <v>2018</v>
      </c>
      <c r="P799">
        <v>0</v>
      </c>
      <c r="Q799" s="46">
        <f t="shared" si="75"/>
        <v>0</v>
      </c>
    </row>
    <row r="800" spans="1:17" x14ac:dyDescent="0.25">
      <c r="A800" t="str">
        <f t="shared" si="77"/>
        <v>COMERCIO VAREJISTA DE JOIAS E RELOGIOS</v>
      </c>
      <c r="B800" t="s">
        <v>1651</v>
      </c>
      <c r="C800">
        <v>0</v>
      </c>
      <c r="D800">
        <v>0</v>
      </c>
      <c r="E800">
        <v>0</v>
      </c>
      <c r="F800">
        <v>0</v>
      </c>
      <c r="G800">
        <v>0</v>
      </c>
      <c r="H800" s="46">
        <f t="shared" si="76"/>
        <v>0</v>
      </c>
      <c r="J800" t="str">
        <f t="shared" si="72"/>
        <v>COMERCIO ATACADISTA DE FIOS TEXTEIS, TECIDOS, ARTEFATOS DE TECIDOS E DE ARMARINHO</v>
      </c>
      <c r="K800" t="s">
        <v>2029</v>
      </c>
      <c r="L800">
        <v>0</v>
      </c>
      <c r="M800" s="46">
        <f t="shared" si="73"/>
        <v>0</v>
      </c>
      <c r="N800" t="str">
        <f t="shared" si="74"/>
        <v>COMERCIO ATACADISTA DE MATERIAS PRIMAS AGRICOLAS E PRODUTOS SEMI-ACABADOS, PRODUTOS ALIMENTICIOS PAR</v>
      </c>
      <c r="O800" t="s">
        <v>2019</v>
      </c>
      <c r="P800">
        <v>0</v>
      </c>
      <c r="Q800" s="46">
        <f t="shared" si="75"/>
        <v>0</v>
      </c>
    </row>
    <row r="801" spans="1:17" x14ac:dyDescent="0.25">
      <c r="A801" t="str">
        <f t="shared" si="77"/>
        <v>COMERCIO VAREJISTA DE OUTROS PRODUTOS NOVOS NAO ESPECIFICADOS ANTERIORMENTE</v>
      </c>
      <c r="B801" t="s">
        <v>1652</v>
      </c>
      <c r="C801">
        <v>0</v>
      </c>
      <c r="D801">
        <v>0</v>
      </c>
      <c r="E801">
        <v>0</v>
      </c>
      <c r="F801">
        <v>0</v>
      </c>
      <c r="G801">
        <v>0</v>
      </c>
      <c r="H801" s="46">
        <f t="shared" si="76"/>
        <v>0</v>
      </c>
      <c r="J801" t="str">
        <f t="shared" si="72"/>
        <v>COMERCIO ATACADISTA DE ARTIGOS DO VESTUARIO E COMPLEMENTOS</v>
      </c>
      <c r="K801" t="s">
        <v>2030</v>
      </c>
      <c r="L801">
        <v>0</v>
      </c>
      <c r="M801" s="46">
        <f t="shared" si="73"/>
        <v>0</v>
      </c>
      <c r="N801" t="str">
        <f t="shared" si="74"/>
        <v>COMERCIO ATACADISTA DE ANIMAIS VIVOS</v>
      </c>
      <c r="O801" t="s">
        <v>2020</v>
      </c>
      <c r="P801">
        <v>0</v>
      </c>
      <c r="Q801" s="46">
        <f t="shared" si="75"/>
        <v>0</v>
      </c>
    </row>
    <row r="802" spans="1:17" x14ac:dyDescent="0.25">
      <c r="A802" t="str">
        <f t="shared" si="77"/>
        <v>TRANSPORTE FERROVIARIO DE CARGA</v>
      </c>
      <c r="B802" t="s">
        <v>1654</v>
      </c>
      <c r="C802">
        <v>0</v>
      </c>
      <c r="D802">
        <v>0</v>
      </c>
      <c r="E802">
        <v>0</v>
      </c>
      <c r="F802">
        <v>0</v>
      </c>
      <c r="G802">
        <v>0</v>
      </c>
      <c r="H802" s="46">
        <f t="shared" si="76"/>
        <v>0</v>
      </c>
      <c r="J802" t="str">
        <f t="shared" si="72"/>
        <v>COMERCIO ATACADISTA DE CALCADOS</v>
      </c>
      <c r="K802" t="s">
        <v>2031</v>
      </c>
      <c r="L802">
        <v>0</v>
      </c>
      <c r="M802" s="46">
        <f t="shared" si="73"/>
        <v>0</v>
      </c>
      <c r="N802" t="str">
        <f t="shared" si="74"/>
        <v>COMERCIO ATACADISTA DE LEITE E PRODUTOS DO LEITE</v>
      </c>
      <c r="O802" t="s">
        <v>2021</v>
      </c>
      <c r="P802">
        <v>0</v>
      </c>
      <c r="Q802" s="46">
        <f t="shared" si="75"/>
        <v>0</v>
      </c>
    </row>
    <row r="803" spans="1:17" x14ac:dyDescent="0.25">
      <c r="A803" t="str">
        <f t="shared" si="77"/>
        <v>TRANSPORTE METROFERROVIARIO DE PASSAGEIROS</v>
      </c>
      <c r="B803" t="s">
        <v>1655</v>
      </c>
      <c r="C803">
        <v>0</v>
      </c>
      <c r="D803">
        <v>0</v>
      </c>
      <c r="E803">
        <v>0</v>
      </c>
      <c r="F803">
        <v>0</v>
      </c>
      <c r="G803">
        <v>0</v>
      </c>
      <c r="H803" s="46">
        <f t="shared" si="76"/>
        <v>0</v>
      </c>
      <c r="J803" t="str">
        <f t="shared" si="72"/>
        <v>COMERCIO ATACADISTA DE ELETRODOMESTICOS E OUTROS EQUIPAMENTOS DE USOS PESSOAL E DOMESTICO</v>
      </c>
      <c r="K803" t="s">
        <v>2032</v>
      </c>
      <c r="L803">
        <v>0</v>
      </c>
      <c r="M803" s="46">
        <f t="shared" si="73"/>
        <v>0</v>
      </c>
      <c r="N803" t="str">
        <f t="shared" si="74"/>
        <v>COMERCIO ATACADISTA DE CEREAIS BENEFICIADOS E LEGUMINOSAS, FARINHAS, AMIDOS E FECULAS</v>
      </c>
      <c r="O803" t="s">
        <v>2022</v>
      </c>
      <c r="P803">
        <v>0</v>
      </c>
      <c r="Q803" s="46">
        <f t="shared" si="75"/>
        <v>0</v>
      </c>
    </row>
    <row r="804" spans="1:17" x14ac:dyDescent="0.25">
      <c r="A804" t="str">
        <f t="shared" si="77"/>
        <v xml:space="preserve">TRANSPORTE RODOVIARIO COLETIVO DE PASSAGEIROS, COM ITINERARIO FIXO, INTERMUNICIPAL, INTERESTADUAL E </v>
      </c>
      <c r="B804" t="s">
        <v>1657</v>
      </c>
      <c r="C804">
        <v>0</v>
      </c>
      <c r="D804">
        <v>0</v>
      </c>
      <c r="E804">
        <v>0</v>
      </c>
      <c r="F804">
        <v>0</v>
      </c>
      <c r="G804">
        <v>0</v>
      </c>
      <c r="H804" s="46">
        <f t="shared" si="76"/>
        <v>0</v>
      </c>
      <c r="J804" t="str">
        <f t="shared" si="72"/>
        <v>COMERCIO ATACADISTA DE PRODUTOS FARMACEUTICOS, MEDICOS, ORTOPEDICOS E ODONTOLOGICOS</v>
      </c>
      <c r="K804" t="s">
        <v>1680</v>
      </c>
      <c r="L804">
        <v>0</v>
      </c>
      <c r="M804" s="46">
        <f t="shared" si="73"/>
        <v>0</v>
      </c>
      <c r="N804" t="str">
        <f t="shared" si="74"/>
        <v>COMERCIO ATACADISTA DE HORTIFRUTIGRANJEIROS</v>
      </c>
      <c r="O804" t="s">
        <v>2023</v>
      </c>
      <c r="P804">
        <v>0</v>
      </c>
      <c r="Q804" s="46">
        <f t="shared" si="75"/>
        <v>0</v>
      </c>
    </row>
    <row r="805" spans="1:17" x14ac:dyDescent="0.25">
      <c r="A805" t="str">
        <f t="shared" si="77"/>
        <v>TRANSPORTE ESCOLAR</v>
      </c>
      <c r="B805" t="s">
        <v>1659</v>
      </c>
      <c r="C805">
        <v>0</v>
      </c>
      <c r="D805">
        <v>0</v>
      </c>
      <c r="E805">
        <v>0</v>
      </c>
      <c r="F805">
        <v>0</v>
      </c>
      <c r="G805">
        <v>0</v>
      </c>
      <c r="H805" s="46">
        <f t="shared" si="76"/>
        <v>0</v>
      </c>
      <c r="J805" t="str">
        <f t="shared" si="72"/>
        <v>COMERCIO ATACADISTA DE COSMETICOS E PRODUTOS DE PERFUMARIA</v>
      </c>
      <c r="K805" t="s">
        <v>1681</v>
      </c>
      <c r="L805">
        <v>0</v>
      </c>
      <c r="M805" s="46">
        <f t="shared" si="73"/>
        <v>0</v>
      </c>
      <c r="N805" t="str">
        <f t="shared" si="74"/>
        <v>COMERCIO ATACADISTA DE CARNES E PRODUTOS DA CARNE</v>
      </c>
      <c r="O805" t="s">
        <v>2024</v>
      </c>
      <c r="P805">
        <v>0</v>
      </c>
      <c r="Q805" s="46">
        <f t="shared" si="75"/>
        <v>0</v>
      </c>
    </row>
    <row r="806" spans="1:17" x14ac:dyDescent="0.25">
      <c r="A806" t="str">
        <f t="shared" si="77"/>
        <v>TRANSPORTE RODOVIARIO COLETIVO DE PASSAGEIROS, SOB REGIME DE FRETAMENTO, E OUTROS TRANSPORTES RODOVI</v>
      </c>
      <c r="B806" t="s">
        <v>1660</v>
      </c>
      <c r="C806">
        <v>0</v>
      </c>
      <c r="D806">
        <v>0</v>
      </c>
      <c r="E806">
        <v>0</v>
      </c>
      <c r="F806">
        <v>0</v>
      </c>
      <c r="G806">
        <v>0</v>
      </c>
      <c r="H806" s="46">
        <f t="shared" si="76"/>
        <v>0</v>
      </c>
      <c r="J806" t="str">
        <f t="shared" si="72"/>
        <v>COMERCIO ATACADISTA DE ARTIGOS DE ESCRITORIO E DE PAPELARIA,  LIVROS, JORNAIS, E OUTRAS PUBLICACOES</v>
      </c>
      <c r="K806" t="s">
        <v>1682</v>
      </c>
      <c r="L806">
        <v>0</v>
      </c>
      <c r="M806" s="46">
        <f t="shared" si="73"/>
        <v>0</v>
      </c>
      <c r="N806" t="str">
        <f t="shared" si="74"/>
        <v>COMERCIO ATACADISTA DE PESCADOS</v>
      </c>
      <c r="O806" t="s">
        <v>2025</v>
      </c>
      <c r="P806">
        <v>0</v>
      </c>
      <c r="Q806" s="46">
        <f t="shared" si="75"/>
        <v>0</v>
      </c>
    </row>
    <row r="807" spans="1:17" x14ac:dyDescent="0.25">
      <c r="A807" t="str">
        <f t="shared" si="77"/>
        <v>COMERCIO A VAREJO E POR ATACADO DE VEICULOS AUTOMOTORES</v>
      </c>
      <c r="B807" t="s">
        <v>1663</v>
      </c>
      <c r="C807">
        <v>0</v>
      </c>
      <c r="D807">
        <v>0</v>
      </c>
      <c r="E807">
        <v>0</v>
      </c>
      <c r="F807">
        <v>0</v>
      </c>
      <c r="G807">
        <v>0</v>
      </c>
      <c r="H807" s="46">
        <f t="shared" si="76"/>
        <v>0</v>
      </c>
      <c r="J807" t="str">
        <f t="shared" si="72"/>
        <v>COMERCIO ATACADISTA DE OUTROS ARTIGOS DE USOS PESSOAL E DOMESTICO, NAO ESPECIFICADOS ANTERIORMENTE</v>
      </c>
      <c r="K807" t="s">
        <v>1683</v>
      </c>
      <c r="L807">
        <v>0</v>
      </c>
      <c r="M807" s="46">
        <f t="shared" si="73"/>
        <v>0</v>
      </c>
      <c r="N807" t="str">
        <f t="shared" si="74"/>
        <v>COMERCIO ATACADISTA DE BEBIDAS</v>
      </c>
      <c r="O807" t="s">
        <v>2026</v>
      </c>
      <c r="P807">
        <v>0</v>
      </c>
      <c r="Q807" s="46">
        <f t="shared" si="75"/>
        <v>0</v>
      </c>
    </row>
    <row r="808" spans="1:17" x14ac:dyDescent="0.25">
      <c r="A808" t="str">
        <f t="shared" si="77"/>
        <v>TRANSPORTE POR NAVEGACAO INTERIOR DE PASSAGEIROS EM LINHAS REGULARES</v>
      </c>
      <c r="B808" t="s">
        <v>1665</v>
      </c>
      <c r="C808">
        <v>0</v>
      </c>
      <c r="D808">
        <v>0</v>
      </c>
      <c r="E808">
        <v>0</v>
      </c>
      <c r="F808">
        <v>0</v>
      </c>
      <c r="G808">
        <v>0</v>
      </c>
      <c r="H808" s="46">
        <f t="shared" si="76"/>
        <v>0</v>
      </c>
      <c r="J808" t="str">
        <f t="shared" si="72"/>
        <v>COMERCIO ATACADISTA DE COMBUSTIVEIS</v>
      </c>
      <c r="K808" t="s">
        <v>1684</v>
      </c>
      <c r="L808">
        <v>0</v>
      </c>
      <c r="M808" s="46">
        <f t="shared" si="73"/>
        <v>0</v>
      </c>
      <c r="N808" t="str">
        <f t="shared" si="74"/>
        <v>COMERCIO ATACADISTA DE PRODUTOS DO FUMO</v>
      </c>
      <c r="O808" t="s">
        <v>2027</v>
      </c>
      <c r="P808">
        <v>0</v>
      </c>
      <c r="Q808" s="46">
        <f t="shared" si="75"/>
        <v>0</v>
      </c>
    </row>
    <row r="809" spans="1:17" x14ac:dyDescent="0.25">
      <c r="A809" t="str">
        <f t="shared" si="77"/>
        <v>COMERCIO A VAREJO E POR ATACADO DE PECAS E ACESSORIOS PARA VEICULOS AUTOMOTORES</v>
      </c>
      <c r="B809" t="s">
        <v>1666</v>
      </c>
      <c r="C809">
        <v>0</v>
      </c>
      <c r="D809">
        <v>0</v>
      </c>
      <c r="E809">
        <v>0</v>
      </c>
      <c r="F809">
        <v>0</v>
      </c>
      <c r="G809">
        <v>0</v>
      </c>
      <c r="H809" s="46">
        <f t="shared" si="76"/>
        <v>0</v>
      </c>
      <c r="J809" t="str">
        <f t="shared" si="72"/>
        <v>COMERCIO ATACADISTA DE PRODUTOS EXTRATIVOS DE ORIGEM MINERAL</v>
      </c>
      <c r="K809" t="s">
        <v>1685</v>
      </c>
      <c r="L809">
        <v>0</v>
      </c>
      <c r="M809" s="46">
        <f t="shared" si="73"/>
        <v>0</v>
      </c>
      <c r="N809" t="str">
        <f t="shared" si="74"/>
        <v>COMERCIO ATACADISTA DE OUTROS PRODUTOS ALIMENTICIOS, NAO ESPECIFICADOS ANTERIORMENTE</v>
      </c>
      <c r="O809" t="s">
        <v>2028</v>
      </c>
      <c r="P809">
        <v>0</v>
      </c>
      <c r="Q809" s="46">
        <f t="shared" si="75"/>
        <v>0</v>
      </c>
    </row>
    <row r="810" spans="1:17" x14ac:dyDescent="0.25">
      <c r="A810" t="str">
        <f t="shared" si="77"/>
        <v>NAVEGACAO DE APOIO</v>
      </c>
      <c r="B810" t="s">
        <v>1667</v>
      </c>
      <c r="C810">
        <v>0</v>
      </c>
      <c r="D810">
        <v>0</v>
      </c>
      <c r="E810">
        <v>0</v>
      </c>
      <c r="F810">
        <v>0</v>
      </c>
      <c r="G810">
        <v>0</v>
      </c>
      <c r="H810" s="46">
        <f t="shared" si="76"/>
        <v>0</v>
      </c>
      <c r="J810" t="str">
        <f t="shared" ref="J810:J873" si="78">MID(K810,12,100)</f>
        <v>COMERCIO ATACADISTA DE MADEIRA, MATERIAL DE CONSTRUCAO, FERRAGENS E FERRAMENTAS</v>
      </c>
      <c r="K810" t="s">
        <v>1686</v>
      </c>
      <c r="L810">
        <v>0</v>
      </c>
      <c r="M810" s="46">
        <f t="shared" ref="M810:M873" si="79">L810*100/L$1126</f>
        <v>0</v>
      </c>
      <c r="N810" t="str">
        <f t="shared" ref="N810:N873" si="80">MID(O810,12,100)</f>
        <v>COMERCIO ATACADISTA DE FIOS TEXTEIS, TECIDOS, ARTEFATOS DE TECIDOS E DE ARMARINHO</v>
      </c>
      <c r="O810" t="s">
        <v>2029</v>
      </c>
      <c r="P810">
        <v>0</v>
      </c>
      <c r="Q810" s="46">
        <f t="shared" ref="Q810:Q873" si="81">P810*100/P$1126</f>
        <v>0</v>
      </c>
    </row>
    <row r="811" spans="1:17" x14ac:dyDescent="0.25">
      <c r="A811" t="str">
        <f t="shared" si="77"/>
        <v>MANUTENCAO E REPARACAO DE MOTOCICLETAS</v>
      </c>
      <c r="B811" t="s">
        <v>1669</v>
      </c>
      <c r="C811">
        <v>0</v>
      </c>
      <c r="D811">
        <v>0</v>
      </c>
      <c r="E811">
        <v>0</v>
      </c>
      <c r="F811">
        <v>0</v>
      </c>
      <c r="G811">
        <v>0</v>
      </c>
      <c r="H811" s="46">
        <f t="shared" ref="H811:H874" si="82">G811*100/G$1126</f>
        <v>0</v>
      </c>
      <c r="J811" t="str">
        <f t="shared" si="78"/>
        <v>COMERCIO ATACADISTA DE PRODUTOS QUIMICOS</v>
      </c>
      <c r="K811" t="s">
        <v>1687</v>
      </c>
      <c r="L811">
        <v>0</v>
      </c>
      <c r="M811" s="46">
        <f t="shared" si="79"/>
        <v>0</v>
      </c>
      <c r="N811" t="str">
        <f t="shared" si="80"/>
        <v>COMERCIO ATACADISTA DE ARTIGOS DO VESTUARIO E COMPLEMENTOS</v>
      </c>
      <c r="O811" t="s">
        <v>2030</v>
      </c>
      <c r="P811">
        <v>0</v>
      </c>
      <c r="Q811" s="46">
        <f t="shared" si="81"/>
        <v>0</v>
      </c>
    </row>
    <row r="812" spans="1:17" x14ac:dyDescent="0.25">
      <c r="A812" t="str">
        <f t="shared" ref="A812:A875" si="83">MID(B812,12,100)</f>
        <v>COMERCIO A VAREJO DE COMBUSTIVEIS</v>
      </c>
      <c r="B812" t="s">
        <v>1670</v>
      </c>
      <c r="C812">
        <v>0</v>
      </c>
      <c r="D812">
        <v>0</v>
      </c>
      <c r="E812">
        <v>0</v>
      </c>
      <c r="F812">
        <v>0</v>
      </c>
      <c r="G812">
        <v>0</v>
      </c>
      <c r="H812" s="46">
        <f t="shared" si="82"/>
        <v>0</v>
      </c>
      <c r="J812" t="str">
        <f t="shared" si="78"/>
        <v>COMERCIO ATACADISTA DE RESIDUOS E SUCATAS</v>
      </c>
      <c r="K812" t="s">
        <v>1688</v>
      </c>
      <c r="L812">
        <v>0</v>
      </c>
      <c r="M812" s="46">
        <f t="shared" si="79"/>
        <v>0</v>
      </c>
      <c r="N812" t="str">
        <f t="shared" si="80"/>
        <v>COMERCIO ATACADISTA DE PRODUTOS FARMACEUTICOS, MEDICOS, ORTOPEDICOS E ODONTOLOGICOS</v>
      </c>
      <c r="O812" t="s">
        <v>1680</v>
      </c>
      <c r="P812">
        <v>0</v>
      </c>
      <c r="Q812" s="46">
        <f t="shared" si="81"/>
        <v>0</v>
      </c>
    </row>
    <row r="813" spans="1:17" x14ac:dyDescent="0.25">
      <c r="A813" t="str">
        <f t="shared" si="83"/>
        <v>TRANSPORTE POR NAVEGACAO DE TRAVESSIA</v>
      </c>
      <c r="B813" t="s">
        <v>1671</v>
      </c>
      <c r="C813">
        <v>0</v>
      </c>
      <c r="D813">
        <v>0</v>
      </c>
      <c r="E813">
        <v>0</v>
      </c>
      <c r="F813">
        <v>0</v>
      </c>
      <c r="G813">
        <v>0</v>
      </c>
      <c r="H813" s="46">
        <f t="shared" si="82"/>
        <v>0</v>
      </c>
      <c r="J813" t="str">
        <f t="shared" si="78"/>
        <v>COMERCIO ATACADISTA DE OUTROS PRODUTOS INTERMEDIARIOS NAO AGROPECUARIOS, NAO ESPECIFICADOS ANTERIORM</v>
      </c>
      <c r="K813" t="s">
        <v>1689</v>
      </c>
      <c r="L813">
        <v>0</v>
      </c>
      <c r="M813" s="46">
        <f t="shared" si="79"/>
        <v>0</v>
      </c>
      <c r="N813" t="str">
        <f t="shared" si="80"/>
        <v>COMERCIO ATACADISTA DE COSMETICOS E PRODUTOS DE PERFUMARIA</v>
      </c>
      <c r="O813" t="s">
        <v>1681</v>
      </c>
      <c r="P813">
        <v>0</v>
      </c>
      <c r="Q813" s="46">
        <f t="shared" si="81"/>
        <v>0</v>
      </c>
    </row>
    <row r="814" spans="1:17" x14ac:dyDescent="0.25">
      <c r="A814" t="str">
        <f t="shared" si="83"/>
        <v>TRANSPORTES AQUAVIARIOS NAO ESPECIFICADOS ANTERIORMENTE</v>
      </c>
      <c r="B814" t="s">
        <v>1672</v>
      </c>
      <c r="C814">
        <v>0</v>
      </c>
      <c r="D814">
        <v>0</v>
      </c>
      <c r="E814">
        <v>0</v>
      </c>
      <c r="F814">
        <v>0</v>
      </c>
      <c r="G814">
        <v>0</v>
      </c>
      <c r="H814" s="46">
        <f t="shared" si="82"/>
        <v>0</v>
      </c>
      <c r="J814" t="str">
        <f t="shared" si="78"/>
        <v>COMERCIO ATACADISTA DE MAQUINAS, APARELHOS E EQUIPAMENTOS PARA USO AGROPECUARIO</v>
      </c>
      <c r="K814" t="s">
        <v>1690</v>
      </c>
      <c r="L814">
        <v>0</v>
      </c>
      <c r="M814" s="46">
        <f t="shared" si="79"/>
        <v>0</v>
      </c>
      <c r="N814" t="str">
        <f t="shared" si="80"/>
        <v>COMERCIO ATACADISTA DE ARTIGOS DE ESCRITORIO E DE PAPELARIA,  LIVROS, JORNAIS, E OUTRAS PUBLICACOES</v>
      </c>
      <c r="O814" t="s">
        <v>1682</v>
      </c>
      <c r="P814">
        <v>0</v>
      </c>
      <c r="Q814" s="46">
        <f t="shared" si="81"/>
        <v>0</v>
      </c>
    </row>
    <row r="815" spans="1:17" x14ac:dyDescent="0.25">
      <c r="A815" t="str">
        <f t="shared" si="83"/>
        <v>REPRESENTANTES COMERCIAIS E AGENTES DO COMERCIO DE MATERIAS-PRIMAS AGRICOLAS, ANIMAIS VIVOS, MATERIA</v>
      </c>
      <c r="B815" t="s">
        <v>1673</v>
      </c>
      <c r="C815">
        <v>0</v>
      </c>
      <c r="D815">
        <v>0</v>
      </c>
      <c r="E815">
        <v>0</v>
      </c>
      <c r="F815">
        <v>0</v>
      </c>
      <c r="G815">
        <v>0</v>
      </c>
      <c r="H815" s="46">
        <f t="shared" si="82"/>
        <v>0</v>
      </c>
      <c r="J815" t="str">
        <f t="shared" si="78"/>
        <v>COMERCIO ATACADISTA DE MAQUINAS E EQUIPAMENTOS PARA O COMERCIO E ESCRITORIO</v>
      </c>
      <c r="K815" t="s">
        <v>1691</v>
      </c>
      <c r="L815">
        <v>0</v>
      </c>
      <c r="M815" s="46">
        <f t="shared" si="79"/>
        <v>0</v>
      </c>
      <c r="N815" t="str">
        <f t="shared" si="80"/>
        <v>COMERCIO ATACADISTA DE OUTROS ARTIGOS DE USOS PESSOAL E DOMESTICO, NAO ESPECIFICADOS ANTERIORMENTE</v>
      </c>
      <c r="O815" t="s">
        <v>1683</v>
      </c>
      <c r="P815">
        <v>0</v>
      </c>
      <c r="Q815" s="46">
        <f t="shared" si="81"/>
        <v>0</v>
      </c>
    </row>
    <row r="816" spans="1:17" x14ac:dyDescent="0.25">
      <c r="A816" t="str">
        <f t="shared" si="83"/>
        <v>TRANSPORTE AEREO DE PASSAGEIROS REGULAR</v>
      </c>
      <c r="B816" t="s">
        <v>1674</v>
      </c>
      <c r="C816">
        <v>0</v>
      </c>
      <c r="D816">
        <v>0</v>
      </c>
      <c r="E816">
        <v>0</v>
      </c>
      <c r="F816">
        <v>0</v>
      </c>
      <c r="G816">
        <v>0</v>
      </c>
      <c r="H816" s="46">
        <f t="shared" si="82"/>
        <v>0</v>
      </c>
      <c r="J816" t="str">
        <f t="shared" si="78"/>
        <v>COMERCIO ATACADISTA DE COMPUTADORES,  EQUIPAMENTOS DE TELEFONIA E COMUNICACAO, PARTES E PECAS</v>
      </c>
      <c r="K816" t="s">
        <v>1692</v>
      </c>
      <c r="L816">
        <v>0</v>
      </c>
      <c r="M816" s="46">
        <f t="shared" si="79"/>
        <v>0</v>
      </c>
      <c r="N816" t="str">
        <f t="shared" si="80"/>
        <v>COMERCIO ATACADISTA DE COMBUSTIVEIS</v>
      </c>
      <c r="O816" t="s">
        <v>1684</v>
      </c>
      <c r="P816">
        <v>0</v>
      </c>
      <c r="Q816" s="46">
        <f t="shared" si="81"/>
        <v>0</v>
      </c>
    </row>
    <row r="817" spans="1:17" x14ac:dyDescent="0.25">
      <c r="A817" t="str">
        <f t="shared" si="83"/>
        <v>REPRESENTANTES COMERCIAIS E AGENTES DO COMERCIO DE COMBUSTIVEIS, MINERAIS, METAIS E PRODUTOS QUIMICO</v>
      </c>
      <c r="B817" t="s">
        <v>1675</v>
      </c>
      <c r="C817">
        <v>0</v>
      </c>
      <c r="D817">
        <v>0</v>
      </c>
      <c r="E817">
        <v>0</v>
      </c>
      <c r="F817">
        <v>0</v>
      </c>
      <c r="G817">
        <v>0</v>
      </c>
      <c r="H817" s="46">
        <f t="shared" si="82"/>
        <v>0</v>
      </c>
      <c r="J817" t="str">
        <f t="shared" si="78"/>
        <v>COMERCIO ATACADISTA DE MAQUINAS, APARELHOS E EQUIPAMENTOS PARA USOS INDUSTRIAL, TECNICO E PROFISSION</v>
      </c>
      <c r="K817" t="s">
        <v>1693</v>
      </c>
      <c r="L817">
        <v>0</v>
      </c>
      <c r="M817" s="46">
        <f t="shared" si="79"/>
        <v>0</v>
      </c>
      <c r="N817" t="str">
        <f t="shared" si="80"/>
        <v>COMERCIO ATACADISTA DE PRODUTOS EXTRATIVOS DE ORIGEM MINERAL</v>
      </c>
      <c r="O817" t="s">
        <v>1685</v>
      </c>
      <c r="P817">
        <v>0</v>
      </c>
      <c r="Q817" s="46">
        <f t="shared" si="81"/>
        <v>0</v>
      </c>
    </row>
    <row r="818" spans="1:17" x14ac:dyDescent="0.25">
      <c r="A818" t="str">
        <f t="shared" si="83"/>
        <v>REPRESENTANTES COMERCIAIS E AGENTES DO COMERCIO DE MADEIRA, MATERIAL DE CONSTRUCAO E FERRAGENS</v>
      </c>
      <c r="B818" t="s">
        <v>1677</v>
      </c>
      <c r="C818">
        <v>0</v>
      </c>
      <c r="D818">
        <v>0</v>
      </c>
      <c r="E818">
        <v>0</v>
      </c>
      <c r="F818">
        <v>0</v>
      </c>
      <c r="G818">
        <v>0</v>
      </c>
      <c r="H818" s="46">
        <f t="shared" si="82"/>
        <v>0</v>
      </c>
      <c r="J818" t="str">
        <f t="shared" si="78"/>
        <v>COMERCIO ATACADISTA DE MERCADORIAS EM GERAL (NAO ESPECIALIZADO)</v>
      </c>
      <c r="K818" t="s">
        <v>1694</v>
      </c>
      <c r="L818">
        <v>0</v>
      </c>
      <c r="M818" s="46">
        <f t="shared" si="79"/>
        <v>0</v>
      </c>
      <c r="N818" t="str">
        <f t="shared" si="80"/>
        <v>COMERCIO ATACADISTA DE MADEIRA, MATERIAL DE CONSTRUCAO, FERRAGENS E FERRAMENTAS</v>
      </c>
      <c r="O818" t="s">
        <v>1686</v>
      </c>
      <c r="P818">
        <v>0</v>
      </c>
      <c r="Q818" s="46">
        <f t="shared" si="81"/>
        <v>0</v>
      </c>
    </row>
    <row r="819" spans="1:17" x14ac:dyDescent="0.25">
      <c r="A819" t="str">
        <f t="shared" si="83"/>
        <v>REPRESENTANTES COMERCIAIS E AGENTES DO COMERCIO DE MAQUINAS, EQUIPAMENTOS INDUSTRIAIS, EMBARCACOES E</v>
      </c>
      <c r="B819" t="s">
        <v>1678</v>
      </c>
      <c r="C819">
        <v>0</v>
      </c>
      <c r="D819">
        <v>0</v>
      </c>
      <c r="E819">
        <v>0</v>
      </c>
      <c r="F819">
        <v>0</v>
      </c>
      <c r="G819">
        <v>0</v>
      </c>
      <c r="H819" s="46">
        <f t="shared" si="82"/>
        <v>0</v>
      </c>
      <c r="J819" t="str">
        <f t="shared" si="78"/>
        <v>COMERCIO ATACADISTA ESPECIALIZADO EM MERCADORIAS NAO ESPECIFICADAS ANTERIORMENTE</v>
      </c>
      <c r="K819" t="s">
        <v>1695</v>
      </c>
      <c r="L819">
        <v>0</v>
      </c>
      <c r="M819" s="46">
        <f t="shared" si="79"/>
        <v>0</v>
      </c>
      <c r="N819" t="str">
        <f t="shared" si="80"/>
        <v>COMERCIO ATACADISTA DE PRODUTOS QUIMICOS</v>
      </c>
      <c r="O819" t="s">
        <v>1687</v>
      </c>
      <c r="P819">
        <v>0</v>
      </c>
      <c r="Q819" s="46">
        <f t="shared" si="81"/>
        <v>0</v>
      </c>
    </row>
    <row r="820" spans="1:17" x14ac:dyDescent="0.25">
      <c r="A820" t="str">
        <f t="shared" si="83"/>
        <v>REPRESENTANTES COMERCIAIS E AGENTES DO COMERCIO DE MOVEIS E ARTIGOS DE USO DOMESTICO</v>
      </c>
      <c r="B820" t="s">
        <v>1679</v>
      </c>
      <c r="C820">
        <v>0</v>
      </c>
      <c r="D820">
        <v>0</v>
      </c>
      <c r="E820">
        <v>0</v>
      </c>
      <c r="F820">
        <v>0</v>
      </c>
      <c r="G820">
        <v>0</v>
      </c>
      <c r="H820" s="46">
        <f t="shared" si="82"/>
        <v>0</v>
      </c>
      <c r="J820" t="str">
        <f t="shared" si="78"/>
        <v xml:space="preserve">COMERCIO VAREJISTA DE MERCADORIAS EM GERAL, COM PREDOMINANCIA DE PRODUTOS ALIMENTICIOS, COM AREA DE </v>
      </c>
      <c r="K820" t="s">
        <v>1696</v>
      </c>
      <c r="L820">
        <v>0</v>
      </c>
      <c r="M820" s="46">
        <f t="shared" si="79"/>
        <v>0</v>
      </c>
      <c r="N820" t="str">
        <f t="shared" si="80"/>
        <v>COMERCIO ATACADISTA DE RESIDUOS E SUCATAS</v>
      </c>
      <c r="O820" t="s">
        <v>1688</v>
      </c>
      <c r="P820">
        <v>0</v>
      </c>
      <c r="Q820" s="46">
        <f t="shared" si="81"/>
        <v>0</v>
      </c>
    </row>
    <row r="821" spans="1:17" x14ac:dyDescent="0.25">
      <c r="A821" t="str">
        <f t="shared" si="83"/>
        <v>REPRESENTANTES COMERCIAIS E AGENTES DO COMERCIO DE TEXTEIS, VESTUARIO, CALCADOS E ARTIGOS DE COURO</v>
      </c>
      <c r="B821" t="s">
        <v>2014</v>
      </c>
      <c r="C821">
        <v>0</v>
      </c>
      <c r="D821">
        <v>0</v>
      </c>
      <c r="E821">
        <v>0</v>
      </c>
      <c r="F821">
        <v>0</v>
      </c>
      <c r="G821">
        <v>0</v>
      </c>
      <c r="H821" s="46">
        <f t="shared" si="82"/>
        <v>0</v>
      </c>
      <c r="J821" t="str">
        <f t="shared" si="78"/>
        <v>ARMAZENAMENTO</v>
      </c>
      <c r="K821" t="s">
        <v>1697</v>
      </c>
      <c r="L821">
        <v>0</v>
      </c>
      <c r="M821" s="46">
        <f t="shared" si="79"/>
        <v>0</v>
      </c>
      <c r="N821" t="str">
        <f t="shared" si="80"/>
        <v>COMERCIO ATACADISTA DE OUTROS PRODUTOS INTERMEDIARIOS NAO AGROPECUARIOS, NAO ESPECIFICADOS ANTERIORM</v>
      </c>
      <c r="O821" t="s">
        <v>1689</v>
      </c>
      <c r="P821">
        <v>0</v>
      </c>
      <c r="Q821" s="46">
        <f t="shared" si="81"/>
        <v>0</v>
      </c>
    </row>
    <row r="822" spans="1:17" x14ac:dyDescent="0.25">
      <c r="A822" t="str">
        <f t="shared" si="83"/>
        <v>REPRESENTANTES COMERCIAIS E AGENTES DO COMERCIO DE PRODUTOS ALIMENTICIOS, BEBIDAS E FUMO</v>
      </c>
      <c r="B822" t="s">
        <v>2015</v>
      </c>
      <c r="C822">
        <v>0</v>
      </c>
      <c r="D822">
        <v>0</v>
      </c>
      <c r="E822">
        <v>0</v>
      </c>
      <c r="F822">
        <v>0</v>
      </c>
      <c r="G822">
        <v>0</v>
      </c>
      <c r="H822" s="46">
        <f t="shared" si="82"/>
        <v>0</v>
      </c>
      <c r="J822" t="str">
        <f t="shared" si="78"/>
        <v xml:space="preserve">COMERCIO VAREJISTA DE MERCADORIAS EM GERAL, COM PREDOMINANCIA DE PRODUTOS ALIMENTICIOS, COM AREA DE </v>
      </c>
      <c r="K822" t="s">
        <v>1698</v>
      </c>
      <c r="L822">
        <v>0</v>
      </c>
      <c r="M822" s="46">
        <f t="shared" si="79"/>
        <v>0</v>
      </c>
      <c r="N822" t="str">
        <f t="shared" si="80"/>
        <v>COMERCIO ATACADISTA DE MAQUINAS, APARELHOS E EQUIPAMENTOS PARA USO AGROPECUARIO</v>
      </c>
      <c r="O822" t="s">
        <v>1690</v>
      </c>
      <c r="P822">
        <v>0</v>
      </c>
      <c r="Q822" s="46">
        <f t="shared" si="81"/>
        <v>0</v>
      </c>
    </row>
    <row r="823" spans="1:17" x14ac:dyDescent="0.25">
      <c r="A823" t="str">
        <f t="shared" si="83"/>
        <v>REPRESENTANTES COMERCIAIS E AGENTES DO COMERCIO ESPECIALIZADO EM PRODUTOS NAO ESPECIFICADOS ANTERIOR</v>
      </c>
      <c r="B823" t="s">
        <v>2016</v>
      </c>
      <c r="C823">
        <v>0</v>
      </c>
      <c r="D823">
        <v>0</v>
      </c>
      <c r="E823">
        <v>0</v>
      </c>
      <c r="F823">
        <v>0</v>
      </c>
      <c r="G823">
        <v>0</v>
      </c>
      <c r="H823" s="46">
        <f t="shared" si="82"/>
        <v>0</v>
      </c>
      <c r="J823" t="str">
        <f t="shared" si="78"/>
        <v xml:space="preserve">COMERCIO VAREJISTA DE MERCADORIAS EM GERAL, COM PREDOMINANCIA DE PRODUTOS ALIMENTICIOS, COM AREA DE </v>
      </c>
      <c r="K823" t="s">
        <v>1699</v>
      </c>
      <c r="L823">
        <v>0</v>
      </c>
      <c r="M823" s="46">
        <f t="shared" si="79"/>
        <v>0</v>
      </c>
      <c r="N823" t="str">
        <f t="shared" si="80"/>
        <v>COMERCIO ATACADISTA DE MAQUINAS E EQUIPAMENTOS PARA O COMERCIO E ESCRITORIO</v>
      </c>
      <c r="O823" t="s">
        <v>1691</v>
      </c>
      <c r="P823">
        <v>0</v>
      </c>
      <c r="Q823" s="46">
        <f t="shared" si="81"/>
        <v>0</v>
      </c>
    </row>
    <row r="824" spans="1:17" x14ac:dyDescent="0.25">
      <c r="A824" t="str">
        <f t="shared" si="83"/>
        <v>TRANSPORTE AEREO DE CARGA</v>
      </c>
      <c r="B824" t="s">
        <v>2018</v>
      </c>
      <c r="C824">
        <v>0</v>
      </c>
      <c r="D824">
        <v>0</v>
      </c>
      <c r="E824">
        <v>0</v>
      </c>
      <c r="F824">
        <v>0</v>
      </c>
      <c r="G824">
        <v>0</v>
      </c>
      <c r="H824" s="46">
        <f t="shared" si="82"/>
        <v>0</v>
      </c>
      <c r="J824" t="str">
        <f t="shared" si="78"/>
        <v>COMERCIO VAREJISTA NAO ESPECIALIZADO, SEM PREDOMINANCIA DE PRODUTOS ALIMENTICIOS</v>
      </c>
      <c r="K824" t="s">
        <v>1701</v>
      </c>
      <c r="L824">
        <v>0</v>
      </c>
      <c r="M824" s="46">
        <f t="shared" si="79"/>
        <v>0</v>
      </c>
      <c r="N824" t="str">
        <f t="shared" si="80"/>
        <v>COMERCIO ATACADISTA DE COMPUTADORES,  EQUIPAMENTOS DE TELEFONIA E COMUNICACAO, PARTES E PECAS</v>
      </c>
      <c r="O824" t="s">
        <v>1692</v>
      </c>
      <c r="P824">
        <v>0</v>
      </c>
      <c r="Q824" s="46">
        <f t="shared" si="81"/>
        <v>0</v>
      </c>
    </row>
    <row r="825" spans="1:17" x14ac:dyDescent="0.25">
      <c r="A825" t="str">
        <f t="shared" si="83"/>
        <v>COMERCIO ATACADISTA DE MATERIAS PRIMAS AGRICOLAS E PRODUTOS SEMI-ACABADOS, PRODUTOS ALIMENTICIOS PAR</v>
      </c>
      <c r="B825" t="s">
        <v>2019</v>
      </c>
      <c r="C825">
        <v>0</v>
      </c>
      <c r="D825">
        <v>0</v>
      </c>
      <c r="E825">
        <v>0</v>
      </c>
      <c r="F825">
        <v>0</v>
      </c>
      <c r="G825">
        <v>0</v>
      </c>
      <c r="H825" s="46">
        <f t="shared" si="82"/>
        <v>0</v>
      </c>
      <c r="J825" t="str">
        <f t="shared" si="78"/>
        <v>COMERCIO VAREJISTA DE PRODUTOS DE PADARIA, DE LATICINIO, FRIOS E CONSERVAS</v>
      </c>
      <c r="K825" t="s">
        <v>1702</v>
      </c>
      <c r="L825">
        <v>0</v>
      </c>
      <c r="M825" s="46">
        <f t="shared" si="79"/>
        <v>0</v>
      </c>
      <c r="N825" t="str">
        <f t="shared" si="80"/>
        <v>COMERCIO ATACADISTA DE MAQUINAS, APARELHOS E EQUIPAMENTOS PARA USOS INDUSTRIAL, TECNICO E PROFISSION</v>
      </c>
      <c r="O825" t="s">
        <v>1693</v>
      </c>
      <c r="P825">
        <v>0</v>
      </c>
      <c r="Q825" s="46">
        <f t="shared" si="81"/>
        <v>0</v>
      </c>
    </row>
    <row r="826" spans="1:17" x14ac:dyDescent="0.25">
      <c r="A826" t="str">
        <f t="shared" si="83"/>
        <v>COMERCIO ATACADISTA DE ANIMAIS VIVOS</v>
      </c>
      <c r="B826" t="s">
        <v>2020</v>
      </c>
      <c r="C826">
        <v>0</v>
      </c>
      <c r="D826">
        <v>0</v>
      </c>
      <c r="E826">
        <v>0</v>
      </c>
      <c r="F826">
        <v>0</v>
      </c>
      <c r="G826">
        <v>0</v>
      </c>
      <c r="H826" s="46">
        <f t="shared" si="82"/>
        <v>0</v>
      </c>
      <c r="J826" t="str">
        <f t="shared" si="78"/>
        <v>CONCESSIONARIAS DE RODOVIAS, PONTES, TUNEIS E SERVICOS RELACIONADOS</v>
      </c>
      <c r="K826" t="s">
        <v>1703</v>
      </c>
      <c r="L826">
        <v>0</v>
      </c>
      <c r="M826" s="46">
        <f t="shared" si="79"/>
        <v>0</v>
      </c>
      <c r="N826" t="str">
        <f t="shared" si="80"/>
        <v>COMERCIO ATACADISTA DE MERCADORIAS EM GERAL (NAO ESPECIALIZADO)</v>
      </c>
      <c r="O826" t="s">
        <v>1694</v>
      </c>
      <c r="P826">
        <v>0</v>
      </c>
      <c r="Q826" s="46">
        <f t="shared" si="81"/>
        <v>0</v>
      </c>
    </row>
    <row r="827" spans="1:17" x14ac:dyDescent="0.25">
      <c r="A827" t="str">
        <f t="shared" si="83"/>
        <v>COMERCIO ATACADISTA DE LEITE E PRODUTOS DO LEITE</v>
      </c>
      <c r="B827" t="s">
        <v>2021</v>
      </c>
      <c r="C827">
        <v>0</v>
      </c>
      <c r="D827">
        <v>0</v>
      </c>
      <c r="E827">
        <v>0</v>
      </c>
      <c r="F827">
        <v>0</v>
      </c>
      <c r="G827">
        <v>0</v>
      </c>
      <c r="H827" s="46">
        <f t="shared" si="82"/>
        <v>0</v>
      </c>
      <c r="J827" t="str">
        <f t="shared" si="78"/>
        <v>COMERCIO VAREJISTA DE BALAS, BOMBONS E SEMELHANTES</v>
      </c>
      <c r="K827" t="s">
        <v>1704</v>
      </c>
      <c r="L827">
        <v>0</v>
      </c>
      <c r="M827" s="46">
        <f t="shared" si="79"/>
        <v>0</v>
      </c>
      <c r="N827" t="str">
        <f t="shared" si="80"/>
        <v>COMERCIO ATACADISTA ESPECIALIZADO EM MERCADORIAS NAO ESPECIFICADAS ANTERIORMENTE</v>
      </c>
      <c r="O827" t="s">
        <v>1695</v>
      </c>
      <c r="P827">
        <v>0</v>
      </c>
      <c r="Q827" s="46">
        <f t="shared" si="81"/>
        <v>0</v>
      </c>
    </row>
    <row r="828" spans="1:17" x14ac:dyDescent="0.25">
      <c r="A828" t="str">
        <f t="shared" si="83"/>
        <v>COMERCIO ATACADISTA DE CEREAIS BENEFICIADOS E LEGUMINOSAS, FARINHAS, AMIDOS E FECULAS</v>
      </c>
      <c r="B828" t="s">
        <v>2022</v>
      </c>
      <c r="C828">
        <v>0</v>
      </c>
      <c r="D828">
        <v>0</v>
      </c>
      <c r="E828">
        <v>0</v>
      </c>
      <c r="F828">
        <v>0</v>
      </c>
      <c r="G828">
        <v>0</v>
      </c>
      <c r="H828" s="46">
        <f t="shared" si="82"/>
        <v>0</v>
      </c>
      <c r="J828" t="str">
        <f t="shared" si="78"/>
        <v>TERMINAIS RODOVIARIOS E FERROVIARIOS</v>
      </c>
      <c r="K828" t="s">
        <v>2033</v>
      </c>
      <c r="L828">
        <v>0</v>
      </c>
      <c r="M828" s="46">
        <f t="shared" si="79"/>
        <v>0</v>
      </c>
      <c r="N828" t="str">
        <f t="shared" si="80"/>
        <v xml:space="preserve">COMERCIO VAREJISTA DE MERCADORIAS EM GERAL, COM PREDOMINANCIA DE PRODUTOS ALIMENTICIOS, COM AREA DE </v>
      </c>
      <c r="O828" t="s">
        <v>1696</v>
      </c>
      <c r="P828">
        <v>0</v>
      </c>
      <c r="Q828" s="46">
        <f t="shared" si="81"/>
        <v>0</v>
      </c>
    </row>
    <row r="829" spans="1:17" x14ac:dyDescent="0.25">
      <c r="A829" t="str">
        <f t="shared" si="83"/>
        <v>COMERCIO ATACADISTA DE HORTIFRUTIGRANJEIROS</v>
      </c>
      <c r="B829" t="s">
        <v>2023</v>
      </c>
      <c r="C829">
        <v>0</v>
      </c>
      <c r="D829">
        <v>0</v>
      </c>
      <c r="E829">
        <v>0</v>
      </c>
      <c r="F829">
        <v>0</v>
      </c>
      <c r="G829">
        <v>0</v>
      </c>
      <c r="H829" s="46">
        <f t="shared" si="82"/>
        <v>0</v>
      </c>
      <c r="J829" t="str">
        <f t="shared" si="78"/>
        <v>COMERCIO VAREJISTA DE CARNES - ACOUGUES</v>
      </c>
      <c r="K829" t="s">
        <v>2034</v>
      </c>
      <c r="L829">
        <v>0</v>
      </c>
      <c r="M829" s="46">
        <f t="shared" si="79"/>
        <v>0</v>
      </c>
      <c r="N829" t="str">
        <f t="shared" si="80"/>
        <v>ARMAZENAMENTO</v>
      </c>
      <c r="O829" t="s">
        <v>1697</v>
      </c>
      <c r="P829">
        <v>0</v>
      </c>
      <c r="Q829" s="46">
        <f t="shared" si="81"/>
        <v>0</v>
      </c>
    </row>
    <row r="830" spans="1:17" x14ac:dyDescent="0.25">
      <c r="A830" t="str">
        <f t="shared" si="83"/>
        <v>COMERCIO ATACADISTA DE CARNES E PRODUTOS DA CARNE</v>
      </c>
      <c r="B830" t="s">
        <v>2024</v>
      </c>
      <c r="C830">
        <v>0</v>
      </c>
      <c r="D830">
        <v>0</v>
      </c>
      <c r="E830">
        <v>0</v>
      </c>
      <c r="F830">
        <v>0</v>
      </c>
      <c r="G830">
        <v>0</v>
      </c>
      <c r="H830" s="46">
        <f t="shared" si="82"/>
        <v>0</v>
      </c>
      <c r="J830" t="str">
        <f t="shared" si="78"/>
        <v>ESTACIONAMENTO DE VEICULOS</v>
      </c>
      <c r="K830" t="s">
        <v>2035</v>
      </c>
      <c r="L830">
        <v>0</v>
      </c>
      <c r="M830" s="46">
        <f t="shared" si="79"/>
        <v>0</v>
      </c>
      <c r="N830" t="str">
        <f t="shared" si="80"/>
        <v xml:space="preserve">COMERCIO VAREJISTA DE MERCADORIAS EM GERAL, COM PREDOMINANCIA DE PRODUTOS ALIMENTICIOS, COM AREA DE </v>
      </c>
      <c r="O830" t="s">
        <v>1698</v>
      </c>
      <c r="P830">
        <v>0</v>
      </c>
      <c r="Q830" s="46">
        <f t="shared" si="81"/>
        <v>0</v>
      </c>
    </row>
    <row r="831" spans="1:17" x14ac:dyDescent="0.25">
      <c r="A831" t="str">
        <f t="shared" si="83"/>
        <v>COMERCIO ATACADISTA DE PESCADOS</v>
      </c>
      <c r="B831" t="s">
        <v>2025</v>
      </c>
      <c r="C831">
        <v>0</v>
      </c>
      <c r="D831">
        <v>0</v>
      </c>
      <c r="E831">
        <v>0</v>
      </c>
      <c r="F831">
        <v>0</v>
      </c>
      <c r="G831">
        <v>0</v>
      </c>
      <c r="H831" s="46">
        <f t="shared" si="82"/>
        <v>0</v>
      </c>
      <c r="J831" t="str">
        <f t="shared" si="78"/>
        <v>ATIVIDADES AUXILIARES DOS TRANSPORTES TERRESTRES NAO ESPECIFICADAS ANTERIORMENTE</v>
      </c>
      <c r="K831" t="s">
        <v>2037</v>
      </c>
      <c r="L831">
        <v>0</v>
      </c>
      <c r="M831" s="46">
        <f t="shared" si="79"/>
        <v>0</v>
      </c>
      <c r="N831" t="str">
        <f t="shared" si="80"/>
        <v xml:space="preserve">COMERCIO VAREJISTA DE MERCADORIAS EM GERAL, COM PREDOMINANCIA DE PRODUTOS ALIMENTICIOS, COM AREA DE </v>
      </c>
      <c r="O831" t="s">
        <v>1699</v>
      </c>
      <c r="P831">
        <v>0</v>
      </c>
      <c r="Q831" s="46">
        <f t="shared" si="81"/>
        <v>0</v>
      </c>
    </row>
    <row r="832" spans="1:17" x14ac:dyDescent="0.25">
      <c r="A832" t="str">
        <f t="shared" si="83"/>
        <v>COMERCIO ATACADISTA DE PRODUTOS DO FUMO</v>
      </c>
      <c r="B832" t="s">
        <v>2027</v>
      </c>
      <c r="C832">
        <v>0</v>
      </c>
      <c r="D832">
        <v>0</v>
      </c>
      <c r="E832">
        <v>0</v>
      </c>
      <c r="F832">
        <v>0</v>
      </c>
      <c r="G832">
        <v>0</v>
      </c>
      <c r="H832" s="46">
        <f t="shared" si="82"/>
        <v>0</v>
      </c>
      <c r="J832" t="str">
        <f t="shared" si="78"/>
        <v>COMERCIO VAREJISTA DE TECIDOS E ARTIGOS DE ARMARINHO</v>
      </c>
      <c r="K832" t="s">
        <v>2039</v>
      </c>
      <c r="L832">
        <v>0</v>
      </c>
      <c r="M832" s="46">
        <f t="shared" si="79"/>
        <v>0</v>
      </c>
      <c r="N832" t="str">
        <f t="shared" si="80"/>
        <v>COMERCIO VAREJISTA DE MERCADORIAS EM GERAL, COM PREDOMINANCIA DE PRODUTOS ALIMENTICIOS INDUSTRIALIZA</v>
      </c>
      <c r="O832" t="s">
        <v>1700</v>
      </c>
      <c r="P832">
        <v>0</v>
      </c>
      <c r="Q832" s="46">
        <f t="shared" si="81"/>
        <v>0</v>
      </c>
    </row>
    <row r="833" spans="1:17" x14ac:dyDescent="0.25">
      <c r="A833" t="str">
        <f t="shared" si="83"/>
        <v>COMERCIO ATACADISTA DE FIOS TEXTEIS, TECIDOS, ARTEFATOS DE TECIDOS E DE ARMARINHO</v>
      </c>
      <c r="B833" t="s">
        <v>2029</v>
      </c>
      <c r="C833">
        <v>0</v>
      </c>
      <c r="D833">
        <v>0</v>
      </c>
      <c r="E833">
        <v>0</v>
      </c>
      <c r="F833">
        <v>0</v>
      </c>
      <c r="G833">
        <v>0</v>
      </c>
      <c r="H833" s="46">
        <f t="shared" si="82"/>
        <v>0</v>
      </c>
      <c r="J833" t="str">
        <f t="shared" si="78"/>
        <v>GESTAO DE PORTOS E TERMINAIS</v>
      </c>
      <c r="K833" t="s">
        <v>2040</v>
      </c>
      <c r="L833">
        <v>0</v>
      </c>
      <c r="M833" s="46">
        <f t="shared" si="79"/>
        <v>0</v>
      </c>
      <c r="N833" t="str">
        <f t="shared" si="80"/>
        <v>COMERCIO VAREJISTA DE PRODUTOS DE PADARIA, DE LATICINIO, FRIOS E CONSERVAS</v>
      </c>
      <c r="O833" t="s">
        <v>1702</v>
      </c>
      <c r="P833">
        <v>0</v>
      </c>
      <c r="Q833" s="46">
        <f t="shared" si="81"/>
        <v>0</v>
      </c>
    </row>
    <row r="834" spans="1:17" x14ac:dyDescent="0.25">
      <c r="A834" t="str">
        <f t="shared" si="83"/>
        <v>COMERCIO ATACADISTA DE ARTIGOS DO VESTUARIO E COMPLEMENTOS</v>
      </c>
      <c r="B834" t="s">
        <v>2030</v>
      </c>
      <c r="C834">
        <v>0</v>
      </c>
      <c r="D834">
        <v>0</v>
      </c>
      <c r="E834">
        <v>0</v>
      </c>
      <c r="F834">
        <v>0</v>
      </c>
      <c r="G834">
        <v>0</v>
      </c>
      <c r="H834" s="46">
        <f t="shared" si="82"/>
        <v>0</v>
      </c>
      <c r="J834" t="str">
        <f t="shared" si="78"/>
        <v>ATIVIDADES DE AGENCIAMENTO MARITIMO</v>
      </c>
      <c r="K834" t="s">
        <v>2041</v>
      </c>
      <c r="L834">
        <v>0</v>
      </c>
      <c r="M834" s="46">
        <f t="shared" si="79"/>
        <v>0</v>
      </c>
      <c r="N834" t="str">
        <f t="shared" si="80"/>
        <v>CONCESSIONARIAS DE RODOVIAS, PONTES, TUNEIS E SERVICOS RELACIONADOS</v>
      </c>
      <c r="O834" t="s">
        <v>1703</v>
      </c>
      <c r="P834">
        <v>0</v>
      </c>
      <c r="Q834" s="46">
        <f t="shared" si="81"/>
        <v>0</v>
      </c>
    </row>
    <row r="835" spans="1:17" x14ac:dyDescent="0.25">
      <c r="A835" t="str">
        <f t="shared" si="83"/>
        <v>COMERCIO ATACADISTA DE PRODUTOS FARMACEUTICOS, MEDICOS, ORTOPEDICOS E ODONTOLOGICOS</v>
      </c>
      <c r="B835" t="s">
        <v>1680</v>
      </c>
      <c r="C835">
        <v>0</v>
      </c>
      <c r="D835">
        <v>0</v>
      </c>
      <c r="E835">
        <v>0</v>
      </c>
      <c r="F835">
        <v>0</v>
      </c>
      <c r="G835">
        <v>0</v>
      </c>
      <c r="H835" s="46">
        <f t="shared" si="82"/>
        <v>0</v>
      </c>
      <c r="J835" t="str">
        <f t="shared" si="78"/>
        <v>COMERCIO VAREJISTA DE ARTIGOS DO VESTUARIO E COMPLEMENTOS</v>
      </c>
      <c r="K835" t="s">
        <v>2042</v>
      </c>
      <c r="L835">
        <v>0</v>
      </c>
      <c r="M835" s="46">
        <f t="shared" si="79"/>
        <v>0</v>
      </c>
      <c r="N835" t="str">
        <f t="shared" si="80"/>
        <v>COMERCIO VAREJISTA DE BALAS, BOMBONS E SEMELHANTES</v>
      </c>
      <c r="O835" t="s">
        <v>1704</v>
      </c>
      <c r="P835">
        <v>0</v>
      </c>
      <c r="Q835" s="46">
        <f t="shared" si="81"/>
        <v>0</v>
      </c>
    </row>
    <row r="836" spans="1:17" x14ac:dyDescent="0.25">
      <c r="A836" t="str">
        <f t="shared" si="83"/>
        <v>COMERCIO ATACADISTA DE COSMETICOS E PRODUTOS DE PERFUMARIA</v>
      </c>
      <c r="B836" t="s">
        <v>1681</v>
      </c>
      <c r="C836">
        <v>0</v>
      </c>
      <c r="D836">
        <v>0</v>
      </c>
      <c r="E836">
        <v>0</v>
      </c>
      <c r="F836">
        <v>0</v>
      </c>
      <c r="G836">
        <v>0</v>
      </c>
      <c r="H836" s="46">
        <f t="shared" si="82"/>
        <v>0</v>
      </c>
      <c r="J836" t="str">
        <f t="shared" si="78"/>
        <v>COMERCIO VAREJISTA DE CALCADOS, ARTIGOS DE COURO E VIAGEM</v>
      </c>
      <c r="K836" t="s">
        <v>2043</v>
      </c>
      <c r="L836">
        <v>0</v>
      </c>
      <c r="M836" s="46">
        <f t="shared" si="79"/>
        <v>0</v>
      </c>
      <c r="N836" t="str">
        <f t="shared" si="80"/>
        <v>TERMINAIS RODOVIARIOS E FERROVIARIOS</v>
      </c>
      <c r="O836" t="s">
        <v>2033</v>
      </c>
      <c r="P836">
        <v>0</v>
      </c>
      <c r="Q836" s="46">
        <f t="shared" si="81"/>
        <v>0</v>
      </c>
    </row>
    <row r="837" spans="1:17" x14ac:dyDescent="0.25">
      <c r="A837" t="str">
        <f t="shared" si="83"/>
        <v>COMERCIO ATACADISTA DE ARTIGOS DE ESCRITORIO E DE PAPELARIA,  LIVROS, JORNAIS, E OUTRAS PUBLICACOES</v>
      </c>
      <c r="B837" t="s">
        <v>1682</v>
      </c>
      <c r="C837">
        <v>0</v>
      </c>
      <c r="D837">
        <v>0</v>
      </c>
      <c r="E837">
        <v>0</v>
      </c>
      <c r="F837">
        <v>0</v>
      </c>
      <c r="G837">
        <v>0</v>
      </c>
      <c r="H837" s="46">
        <f t="shared" si="82"/>
        <v>0</v>
      </c>
      <c r="J837" t="str">
        <f t="shared" si="78"/>
        <v>ATIVIDADES AUXILIARES DOS TRANSPORTES AQUAVIARIOS NAO ESPECIFICADAS ANTERIORMENTE</v>
      </c>
      <c r="K837" t="s">
        <v>2044</v>
      </c>
      <c r="L837">
        <v>0</v>
      </c>
      <c r="M837" s="46">
        <f t="shared" si="79"/>
        <v>0</v>
      </c>
      <c r="N837" t="str">
        <f t="shared" si="80"/>
        <v>COMERCIO VAREJISTA DE CARNES - ACOUGUES</v>
      </c>
      <c r="O837" t="s">
        <v>2034</v>
      </c>
      <c r="P837">
        <v>0</v>
      </c>
      <c r="Q837" s="46">
        <f t="shared" si="81"/>
        <v>0</v>
      </c>
    </row>
    <row r="838" spans="1:17" x14ac:dyDescent="0.25">
      <c r="A838" t="str">
        <f t="shared" si="83"/>
        <v>COMERCIO ATACADISTA DE OUTROS ARTIGOS DE USOS PESSOAL E DOMESTICO, NAO ESPECIFICADOS ANTERIORMENTE</v>
      </c>
      <c r="B838" t="s">
        <v>1683</v>
      </c>
      <c r="C838">
        <v>0</v>
      </c>
      <c r="D838">
        <v>0</v>
      </c>
      <c r="E838">
        <v>0</v>
      </c>
      <c r="F838">
        <v>0</v>
      </c>
      <c r="G838">
        <v>0</v>
      </c>
      <c r="H838" s="46">
        <f t="shared" si="82"/>
        <v>0</v>
      </c>
      <c r="J838" t="str">
        <f t="shared" si="78"/>
        <v>COMERCIO VAREJISTA DE PRODUTOS FARMACEUTICOS, ARTIGOS MEDICOS E ORTOPEDICOS, DE PERFUMARIA E COSMETI</v>
      </c>
      <c r="K838" t="s">
        <v>2045</v>
      </c>
      <c r="L838">
        <v>0</v>
      </c>
      <c r="M838" s="46">
        <f t="shared" si="79"/>
        <v>0</v>
      </c>
      <c r="N838" t="str">
        <f t="shared" si="80"/>
        <v>ESTACIONAMENTO DE VEICULOS</v>
      </c>
      <c r="O838" t="s">
        <v>2035</v>
      </c>
      <c r="P838">
        <v>0</v>
      </c>
      <c r="Q838" s="46">
        <f t="shared" si="81"/>
        <v>0</v>
      </c>
    </row>
    <row r="839" spans="1:17" x14ac:dyDescent="0.25">
      <c r="A839" t="str">
        <f t="shared" si="83"/>
        <v>COMERCIO ATACADISTA DE COMBUSTIVEIS</v>
      </c>
      <c r="B839" t="s">
        <v>1684</v>
      </c>
      <c r="C839">
        <v>0</v>
      </c>
      <c r="D839">
        <v>0</v>
      </c>
      <c r="E839">
        <v>0</v>
      </c>
      <c r="F839">
        <v>0</v>
      </c>
      <c r="G839">
        <v>0</v>
      </c>
      <c r="H839" s="46">
        <f t="shared" si="82"/>
        <v>0</v>
      </c>
      <c r="J839" t="str">
        <f t="shared" si="78"/>
        <v>COMERCIO VAREJISTA DE MAQUINAS E APARELHOS DE USOS DOMESTICO E PESSOAL, DISCOS E INSTRUMENTOS MUSICA</v>
      </c>
      <c r="K839" t="s">
        <v>2046</v>
      </c>
      <c r="L839">
        <v>0</v>
      </c>
      <c r="M839" s="46">
        <f t="shared" si="79"/>
        <v>0</v>
      </c>
      <c r="N839" t="str">
        <f t="shared" si="80"/>
        <v>COMERCIO VAREJISTA DE BEBIDAS</v>
      </c>
      <c r="O839" t="s">
        <v>2036</v>
      </c>
      <c r="P839">
        <v>0</v>
      </c>
      <c r="Q839" s="46">
        <f t="shared" si="81"/>
        <v>0</v>
      </c>
    </row>
    <row r="840" spans="1:17" x14ac:dyDescent="0.25">
      <c r="A840" t="str">
        <f t="shared" si="83"/>
        <v>COMERCIO ATACADISTA DE PRODUTOS EXTRATIVOS DE ORIGEM MINERAL</v>
      </c>
      <c r="B840" t="s">
        <v>1685</v>
      </c>
      <c r="C840">
        <v>0</v>
      </c>
      <c r="D840">
        <v>0</v>
      </c>
      <c r="E840">
        <v>0</v>
      </c>
      <c r="F840">
        <v>0</v>
      </c>
      <c r="G840">
        <v>0</v>
      </c>
      <c r="H840" s="46">
        <f t="shared" si="82"/>
        <v>0</v>
      </c>
      <c r="J840" t="str">
        <f t="shared" si="78"/>
        <v>COMERCIO VAREJISTA DE MATERIAL DE CONSTRUCAO, FERRAGENS E FERRAMENTAS MANUAIS, VIDROS, ESPELHOS E VI</v>
      </c>
      <c r="K840" t="s">
        <v>2048</v>
      </c>
      <c r="L840">
        <v>0</v>
      </c>
      <c r="M840" s="46">
        <f t="shared" si="79"/>
        <v>0</v>
      </c>
      <c r="N840" t="str">
        <f t="shared" si="80"/>
        <v>ATIVIDADES AUXILIARES DOS TRANSPORTES TERRESTRES NAO ESPECIFICADAS ANTERIORMENTE</v>
      </c>
      <c r="O840" t="s">
        <v>2037</v>
      </c>
      <c r="P840">
        <v>0</v>
      </c>
      <c r="Q840" s="46">
        <f t="shared" si="81"/>
        <v>0</v>
      </c>
    </row>
    <row r="841" spans="1:17" x14ac:dyDescent="0.25">
      <c r="A841" t="str">
        <f t="shared" si="83"/>
        <v>COMERCIO ATACADISTA DE MADEIRA, MATERIAL DE CONSTRUCAO, FERRAGENS E FERRAMENTAS</v>
      </c>
      <c r="B841" t="s">
        <v>1686</v>
      </c>
      <c r="C841">
        <v>0</v>
      </c>
      <c r="D841">
        <v>0</v>
      </c>
      <c r="E841">
        <v>0</v>
      </c>
      <c r="F841">
        <v>0</v>
      </c>
      <c r="G841">
        <v>0</v>
      </c>
      <c r="H841" s="46">
        <f t="shared" si="82"/>
        <v>0</v>
      </c>
      <c r="J841" t="str">
        <f t="shared" si="78"/>
        <v>COMERCIO VAREJISTA DE EQUIPAMENTOS E MATERIAIS PARA ESCRITORIO, INFORMATICA E COMUNICACAO, INCLUSIVE</v>
      </c>
      <c r="K841" t="s">
        <v>2049</v>
      </c>
      <c r="L841">
        <v>0</v>
      </c>
      <c r="M841" s="46">
        <f t="shared" si="79"/>
        <v>0</v>
      </c>
      <c r="N841" t="str">
        <f t="shared" si="80"/>
        <v>COMERCIO VAREJISTA DE TECIDOS E ARTIGOS DE ARMARINHO</v>
      </c>
      <c r="O841" t="s">
        <v>2039</v>
      </c>
      <c r="P841">
        <v>0</v>
      </c>
      <c r="Q841" s="46">
        <f t="shared" si="81"/>
        <v>0</v>
      </c>
    </row>
    <row r="842" spans="1:17" x14ac:dyDescent="0.25">
      <c r="A842" t="str">
        <f t="shared" si="83"/>
        <v>COMERCIO ATACADISTA DE PRODUTOS QUIMICOS</v>
      </c>
      <c r="B842" t="s">
        <v>1687</v>
      </c>
      <c r="C842">
        <v>0</v>
      </c>
      <c r="D842">
        <v>0</v>
      </c>
      <c r="E842">
        <v>0</v>
      </c>
      <c r="F842">
        <v>0</v>
      </c>
      <c r="G842">
        <v>0</v>
      </c>
      <c r="H842" s="46">
        <f t="shared" si="82"/>
        <v>0</v>
      </c>
      <c r="J842" t="str">
        <f t="shared" si="78"/>
        <v>COMERCIO VAREJISTA DE LIVROS, JORNAIS, REVISTAS E PAPELARIA</v>
      </c>
      <c r="K842" t="s">
        <v>2050</v>
      </c>
      <c r="L842">
        <v>0</v>
      </c>
      <c r="M842" s="46">
        <f t="shared" si="79"/>
        <v>0</v>
      </c>
      <c r="N842" t="str">
        <f t="shared" si="80"/>
        <v>GESTAO DE PORTOS E TERMINAIS</v>
      </c>
      <c r="O842" t="s">
        <v>2040</v>
      </c>
      <c r="P842">
        <v>0</v>
      </c>
      <c r="Q842" s="46">
        <f t="shared" si="81"/>
        <v>0</v>
      </c>
    </row>
    <row r="843" spans="1:17" x14ac:dyDescent="0.25">
      <c r="A843" t="str">
        <f t="shared" si="83"/>
        <v>COMERCIO ATACADISTA DE RESIDUOS E SUCATAS</v>
      </c>
      <c r="B843" t="s">
        <v>1688</v>
      </c>
      <c r="C843">
        <v>0</v>
      </c>
      <c r="D843">
        <v>0</v>
      </c>
      <c r="E843">
        <v>0</v>
      </c>
      <c r="F843">
        <v>0</v>
      </c>
      <c r="G843">
        <v>0</v>
      </c>
      <c r="H843" s="46">
        <f t="shared" si="82"/>
        <v>0</v>
      </c>
      <c r="J843" t="str">
        <f t="shared" si="78"/>
        <v>COMERCIO VAREJISTA DE OUTROS PRODUTOS NAO ESPECIFICADOS ANTERIORMENTE</v>
      </c>
      <c r="K843" t="s">
        <v>2052</v>
      </c>
      <c r="L843">
        <v>0</v>
      </c>
      <c r="M843" s="46">
        <f t="shared" si="79"/>
        <v>0</v>
      </c>
      <c r="N843" t="str">
        <f t="shared" si="80"/>
        <v>ATIVIDADES DE AGENCIAMENTO MARITIMO</v>
      </c>
      <c r="O843" t="s">
        <v>2041</v>
      </c>
      <c r="P843">
        <v>0</v>
      </c>
      <c r="Q843" s="46">
        <f t="shared" si="81"/>
        <v>0</v>
      </c>
    </row>
    <row r="844" spans="1:17" x14ac:dyDescent="0.25">
      <c r="A844" t="str">
        <f t="shared" si="83"/>
        <v>COMERCIO ATACADISTA DE OUTROS PRODUTOS INTERMEDIARIOS NAO AGROPECUARIOS, NAO ESPECIFICADOS ANTERIORM</v>
      </c>
      <c r="B844" t="s">
        <v>1689</v>
      </c>
      <c r="C844">
        <v>0</v>
      </c>
      <c r="D844">
        <v>0</v>
      </c>
      <c r="E844">
        <v>0</v>
      </c>
      <c r="F844">
        <v>0</v>
      </c>
      <c r="G844">
        <v>0</v>
      </c>
      <c r="H844" s="46">
        <f t="shared" si="82"/>
        <v>0</v>
      </c>
      <c r="J844" t="str">
        <f t="shared" si="78"/>
        <v>COMERCIO VAREJISTA DE ARTIGOS USADOS</v>
      </c>
      <c r="K844" t="s">
        <v>2053</v>
      </c>
      <c r="L844">
        <v>0</v>
      </c>
      <c r="M844" s="46">
        <f t="shared" si="79"/>
        <v>0</v>
      </c>
      <c r="N844" t="str">
        <f t="shared" si="80"/>
        <v>COMERCIO VAREJISTA DE ARTIGOS DO VESTUARIO E COMPLEMENTOS</v>
      </c>
      <c r="O844" t="s">
        <v>2042</v>
      </c>
      <c r="P844">
        <v>0</v>
      </c>
      <c r="Q844" s="46">
        <f t="shared" si="81"/>
        <v>0</v>
      </c>
    </row>
    <row r="845" spans="1:17" x14ac:dyDescent="0.25">
      <c r="A845" t="str">
        <f t="shared" si="83"/>
        <v>COMERCIO ATACADISTA DE MAQUINAS, APARELHOS E EQUIPAMENTOS PARA USO AGROPECUARIO</v>
      </c>
      <c r="B845" t="s">
        <v>1690</v>
      </c>
      <c r="C845">
        <v>0</v>
      </c>
      <c r="D845">
        <v>0</v>
      </c>
      <c r="E845">
        <v>0</v>
      </c>
      <c r="F845">
        <v>0</v>
      </c>
      <c r="G845">
        <v>0</v>
      </c>
      <c r="H845" s="46">
        <f t="shared" si="82"/>
        <v>0</v>
      </c>
      <c r="J845" t="str">
        <f t="shared" si="78"/>
        <v>COMERCIO EM VIAS PUBLICAS, EXCETO EM QUIOSQUES FIXOS</v>
      </c>
      <c r="K845" t="s">
        <v>2055</v>
      </c>
      <c r="L845">
        <v>0</v>
      </c>
      <c r="M845" s="46">
        <f t="shared" si="79"/>
        <v>0</v>
      </c>
      <c r="N845" t="str">
        <f t="shared" si="80"/>
        <v>ATIVIDADES AUXILIARES DOS TRANSPORTES AQUAVIARIOS NAO ESPECIFICADAS ANTERIORMENTE</v>
      </c>
      <c r="O845" t="s">
        <v>2044</v>
      </c>
      <c r="P845">
        <v>0</v>
      </c>
      <c r="Q845" s="46">
        <f t="shared" si="81"/>
        <v>0</v>
      </c>
    </row>
    <row r="846" spans="1:17" x14ac:dyDescent="0.25">
      <c r="A846" t="str">
        <f t="shared" si="83"/>
        <v>COMERCIO ATACADISTA DE MAQUINAS E EQUIPAMENTOS PARA O COMERCIO E ESCRITORIO</v>
      </c>
      <c r="B846" t="s">
        <v>1691</v>
      </c>
      <c r="C846">
        <v>0</v>
      </c>
      <c r="D846">
        <v>0</v>
      </c>
      <c r="E846">
        <v>0</v>
      </c>
      <c r="F846">
        <v>0</v>
      </c>
      <c r="G846">
        <v>0</v>
      </c>
      <c r="H846" s="46">
        <f t="shared" si="82"/>
        <v>0</v>
      </c>
      <c r="J846" t="str">
        <f t="shared" si="78"/>
        <v>OUTROS TIPOS DE COMERCIO VAREJISTA</v>
      </c>
      <c r="K846" t="s">
        <v>2056</v>
      </c>
      <c r="L846">
        <v>0</v>
      </c>
      <c r="M846" s="46">
        <f t="shared" si="79"/>
        <v>0</v>
      </c>
      <c r="N846" t="str">
        <f t="shared" si="80"/>
        <v>COMERCIO VAREJISTA DE MAQUINAS E APARELHOS DE USOS DOMESTICO E PESSOAL, DISCOS E INSTRUMENTOS MUSICA</v>
      </c>
      <c r="O846" t="s">
        <v>2046</v>
      </c>
      <c r="P846">
        <v>0</v>
      </c>
      <c r="Q846" s="46">
        <f t="shared" si="81"/>
        <v>0</v>
      </c>
    </row>
    <row r="847" spans="1:17" x14ac:dyDescent="0.25">
      <c r="A847" t="str">
        <f t="shared" si="83"/>
        <v>COMERCIO ATACADISTA DE COMPUTADORES,  EQUIPAMENTOS DE TELEFONIA E COMUNICACAO, PARTES E PECAS</v>
      </c>
      <c r="B847" t="s">
        <v>1692</v>
      </c>
      <c r="C847">
        <v>0</v>
      </c>
      <c r="D847">
        <v>0</v>
      </c>
      <c r="E847">
        <v>0</v>
      </c>
      <c r="F847">
        <v>0</v>
      </c>
      <c r="G847">
        <v>0</v>
      </c>
      <c r="H847" s="46">
        <f t="shared" si="82"/>
        <v>0</v>
      </c>
      <c r="J847" t="str">
        <f t="shared" si="78"/>
        <v>REPARACAO E MANUTENCAO DE MAQUINAS E DE APARELHOS ELETRODOMESTICOS</v>
      </c>
      <c r="K847" t="s">
        <v>2057</v>
      </c>
      <c r="L847">
        <v>0</v>
      </c>
      <c r="M847" s="46">
        <f t="shared" si="79"/>
        <v>0</v>
      </c>
      <c r="N847" t="str">
        <f t="shared" si="80"/>
        <v>COMERCIO VAREJISTA DE MOVEIS, ARTIGOS DE ILUMINACAO E OUTROS ARTIGOS PARA RESIDENCIA</v>
      </c>
      <c r="O847" t="s">
        <v>2047</v>
      </c>
      <c r="P847">
        <v>0</v>
      </c>
      <c r="Q847" s="46">
        <f t="shared" si="81"/>
        <v>0</v>
      </c>
    </row>
    <row r="848" spans="1:17" x14ac:dyDescent="0.25">
      <c r="A848" t="str">
        <f t="shared" si="83"/>
        <v>COMERCIO ATACADISTA DE MAQUINAS, APARELHOS E EQUIPAMENTOS PARA USOS INDUSTRIAL, TECNICO E PROFISSION</v>
      </c>
      <c r="B848" t="s">
        <v>1693</v>
      </c>
      <c r="C848">
        <v>0</v>
      </c>
      <c r="D848">
        <v>0</v>
      </c>
      <c r="E848">
        <v>0</v>
      </c>
      <c r="F848">
        <v>0</v>
      </c>
      <c r="G848">
        <v>0</v>
      </c>
      <c r="H848" s="46">
        <f t="shared" si="82"/>
        <v>0</v>
      </c>
      <c r="J848" t="str">
        <f t="shared" si="78"/>
        <v>REPARACAO DE CALCADOS</v>
      </c>
      <c r="K848" t="s">
        <v>2058</v>
      </c>
      <c r="L848">
        <v>0</v>
      </c>
      <c r="M848" s="46">
        <f t="shared" si="79"/>
        <v>0</v>
      </c>
      <c r="N848" t="str">
        <f t="shared" si="80"/>
        <v>COMERCIO VAREJISTA DE MATERIAL DE CONSTRUCAO, FERRAGENS E FERRAMENTAS MANUAIS, VIDROS, ESPELHOS E VI</v>
      </c>
      <c r="O848" t="s">
        <v>2048</v>
      </c>
      <c r="P848">
        <v>0</v>
      </c>
      <c r="Q848" s="46">
        <f t="shared" si="81"/>
        <v>0</v>
      </c>
    </row>
    <row r="849" spans="1:17" x14ac:dyDescent="0.25">
      <c r="A849" t="str">
        <f t="shared" si="83"/>
        <v>COMERCIO ATACADISTA DE MERCADORIAS EM GERAL (NAO ESPECIALIZADO)</v>
      </c>
      <c r="B849" t="s">
        <v>1694</v>
      </c>
      <c r="C849">
        <v>0</v>
      </c>
      <c r="D849">
        <v>0</v>
      </c>
      <c r="E849">
        <v>0</v>
      </c>
      <c r="F849">
        <v>0</v>
      </c>
      <c r="G849">
        <v>0</v>
      </c>
      <c r="H849" s="46">
        <f t="shared" si="82"/>
        <v>0</v>
      </c>
      <c r="J849" t="str">
        <f t="shared" si="78"/>
        <v>REPARACAO DE OUTROS OBJETOS PESSOAIS E DOMESTICOS</v>
      </c>
      <c r="K849" t="s">
        <v>2059</v>
      </c>
      <c r="L849">
        <v>0</v>
      </c>
      <c r="M849" s="46">
        <f t="shared" si="79"/>
        <v>0</v>
      </c>
      <c r="N849" t="str">
        <f t="shared" si="80"/>
        <v>COMERCIO VAREJISTA DE EQUIPAMENTOS E MATERIAIS PARA ESCRITORIO, INFORMATICA E COMUNICACAO, INCLUSIVE</v>
      </c>
      <c r="O849" t="s">
        <v>2049</v>
      </c>
      <c r="P849">
        <v>0</v>
      </c>
      <c r="Q849" s="46">
        <f t="shared" si="81"/>
        <v>0</v>
      </c>
    </row>
    <row r="850" spans="1:17" x14ac:dyDescent="0.25">
      <c r="A850" t="str">
        <f t="shared" si="83"/>
        <v>COMERCIO ATACADISTA ESPECIALIZADO EM MERCADORIAS NAO ESPECIFICADAS ANTERIORMENTE</v>
      </c>
      <c r="B850" t="s">
        <v>1695</v>
      </c>
      <c r="C850">
        <v>0</v>
      </c>
      <c r="D850">
        <v>0</v>
      </c>
      <c r="E850">
        <v>0</v>
      </c>
      <c r="F850">
        <v>0</v>
      </c>
      <c r="G850">
        <v>0</v>
      </c>
      <c r="H850" s="46">
        <f t="shared" si="82"/>
        <v>0</v>
      </c>
      <c r="J850" t="str">
        <f t="shared" si="78"/>
        <v>ATIVIDADES DE CORREIO</v>
      </c>
      <c r="K850" t="s">
        <v>2060</v>
      </c>
      <c r="L850">
        <v>0</v>
      </c>
      <c r="M850" s="46">
        <f t="shared" si="79"/>
        <v>0</v>
      </c>
      <c r="N850" t="str">
        <f t="shared" si="80"/>
        <v>COMERCIO VAREJISTA DE LIVROS, JORNAIS, REVISTAS E PAPELARIA</v>
      </c>
      <c r="O850" t="s">
        <v>2050</v>
      </c>
      <c r="P850">
        <v>0</v>
      </c>
      <c r="Q850" s="46">
        <f t="shared" si="81"/>
        <v>0</v>
      </c>
    </row>
    <row r="851" spans="1:17" x14ac:dyDescent="0.25">
      <c r="A851" t="str">
        <f t="shared" si="83"/>
        <v xml:space="preserve">COMERCIO VAREJISTA DE MERCADORIAS EM GERAL, COM PREDOMINANCIA DE PRODUTOS ALIMENTICIOS, COM AREA DE </v>
      </c>
      <c r="B851" t="s">
        <v>1696</v>
      </c>
      <c r="C851">
        <v>0</v>
      </c>
      <c r="D851">
        <v>0</v>
      </c>
      <c r="E851">
        <v>0</v>
      </c>
      <c r="F851">
        <v>0</v>
      </c>
      <c r="G851">
        <v>0</v>
      </c>
      <c r="H851" s="46">
        <f t="shared" si="82"/>
        <v>0</v>
      </c>
      <c r="J851" t="str">
        <f t="shared" si="78"/>
        <v>HOTEIS E SIMILARES</v>
      </c>
      <c r="K851" t="s">
        <v>2062</v>
      </c>
      <c r="L851">
        <v>0</v>
      </c>
      <c r="M851" s="46">
        <f t="shared" si="79"/>
        <v>0</v>
      </c>
      <c r="N851" t="str">
        <f t="shared" si="80"/>
        <v>COMERCIO VAREJISTA DE GAS LIQUEFEITO DE PETROLEO (GLP)</v>
      </c>
      <c r="O851" t="s">
        <v>2051</v>
      </c>
      <c r="P851">
        <v>0</v>
      </c>
      <c r="Q851" s="46">
        <f t="shared" si="81"/>
        <v>0</v>
      </c>
    </row>
    <row r="852" spans="1:17" x14ac:dyDescent="0.25">
      <c r="A852" t="str">
        <f t="shared" si="83"/>
        <v>ARMAZENAMENTO</v>
      </c>
      <c r="B852" t="s">
        <v>1697</v>
      </c>
      <c r="C852">
        <v>0</v>
      </c>
      <c r="D852">
        <v>0</v>
      </c>
      <c r="E852">
        <v>0</v>
      </c>
      <c r="F852">
        <v>0</v>
      </c>
      <c r="G852">
        <v>0</v>
      </c>
      <c r="H852" s="46">
        <f t="shared" si="82"/>
        <v>0</v>
      </c>
      <c r="J852" t="str">
        <f t="shared" si="78"/>
        <v>ESTABELECIMENTOS HOTELEIROS</v>
      </c>
      <c r="K852" t="s">
        <v>2063</v>
      </c>
      <c r="L852">
        <v>0</v>
      </c>
      <c r="M852" s="46">
        <f t="shared" si="79"/>
        <v>0</v>
      </c>
      <c r="N852" t="str">
        <f t="shared" si="80"/>
        <v>COMERCIO VAREJISTA DE OUTROS PRODUTOS NAO ESPECIFICADOS ANTERIORMENTE</v>
      </c>
      <c r="O852" t="s">
        <v>2052</v>
      </c>
      <c r="P852">
        <v>0</v>
      </c>
      <c r="Q852" s="46">
        <f t="shared" si="81"/>
        <v>0</v>
      </c>
    </row>
    <row r="853" spans="1:17" x14ac:dyDescent="0.25">
      <c r="A853" t="str">
        <f t="shared" si="83"/>
        <v xml:space="preserve">COMERCIO VAREJISTA DE MERCADORIAS EM GERAL, COM PREDOMINANCIA DE PRODUTOS ALIMENTICIOS, COM AREA DE </v>
      </c>
      <c r="B853" t="s">
        <v>1698</v>
      </c>
      <c r="C853">
        <v>0</v>
      </c>
      <c r="D853">
        <v>0</v>
      </c>
      <c r="E853">
        <v>0</v>
      </c>
      <c r="F853">
        <v>0</v>
      </c>
      <c r="G853">
        <v>0</v>
      </c>
      <c r="H853" s="46">
        <f t="shared" si="82"/>
        <v>0</v>
      </c>
      <c r="J853" t="str">
        <f t="shared" si="78"/>
        <v>OUTROS TIPOS DE ALOJAMENTO</v>
      </c>
      <c r="K853" t="s">
        <v>2064</v>
      </c>
      <c r="L853">
        <v>0</v>
      </c>
      <c r="M853" s="46">
        <f t="shared" si="79"/>
        <v>0</v>
      </c>
      <c r="N853" t="str">
        <f t="shared" si="80"/>
        <v>COMERCIO VAREJISTA DE ARTIGOS USADOS</v>
      </c>
      <c r="O853" t="s">
        <v>2053</v>
      </c>
      <c r="P853">
        <v>0</v>
      </c>
      <c r="Q853" s="46">
        <f t="shared" si="81"/>
        <v>0</v>
      </c>
    </row>
    <row r="854" spans="1:17" x14ac:dyDescent="0.25">
      <c r="A854" t="str">
        <f t="shared" si="83"/>
        <v xml:space="preserve">COMERCIO VAREJISTA DE MERCADORIAS EM GERAL, COM PREDOMINANCIA DE PRODUTOS ALIMENTICIOS, COM AREA DE </v>
      </c>
      <c r="B854" t="s">
        <v>1699</v>
      </c>
      <c r="C854">
        <v>0</v>
      </c>
      <c r="D854">
        <v>0</v>
      </c>
      <c r="E854">
        <v>0</v>
      </c>
      <c r="F854">
        <v>0</v>
      </c>
      <c r="G854">
        <v>0</v>
      </c>
      <c r="H854" s="46">
        <f t="shared" si="82"/>
        <v>0</v>
      </c>
      <c r="J854" t="str">
        <f t="shared" si="78"/>
        <v>RESTAURANTES E ESTABELECIMENTOS DE BEBIDAS, COM SERVICO COMPLETO</v>
      </c>
      <c r="K854" t="s">
        <v>2065</v>
      </c>
      <c r="L854">
        <v>0</v>
      </c>
      <c r="M854" s="46">
        <f t="shared" si="79"/>
        <v>0</v>
      </c>
      <c r="N854" t="str">
        <f t="shared" si="80"/>
        <v>ATIVIDADES RELACIONADAS A ORGANIZACAO DO TRANSPORTE DE CARGA</v>
      </c>
      <c r="O854" t="s">
        <v>2054</v>
      </c>
      <c r="P854">
        <v>0</v>
      </c>
      <c r="Q854" s="46">
        <f t="shared" si="81"/>
        <v>0</v>
      </c>
    </row>
    <row r="855" spans="1:17" x14ac:dyDescent="0.25">
      <c r="A855" t="str">
        <f t="shared" si="83"/>
        <v>COMERCIO VAREJISTA DE PRODUTOS DE PADARIA, DE LATICINIO, FRIOS E CONSERVAS</v>
      </c>
      <c r="B855" t="s">
        <v>1702</v>
      </c>
      <c r="C855">
        <v>0</v>
      </c>
      <c r="D855">
        <v>0</v>
      </c>
      <c r="E855">
        <v>0</v>
      </c>
      <c r="F855">
        <v>0</v>
      </c>
      <c r="G855">
        <v>0</v>
      </c>
      <c r="H855" s="46">
        <f t="shared" si="82"/>
        <v>0</v>
      </c>
      <c r="J855" t="str">
        <f t="shared" si="78"/>
        <v>CANTINAS (SERVICOS DE ALIMENTACAO PRIVATIVOS)</v>
      </c>
      <c r="K855" t="s">
        <v>2067</v>
      </c>
      <c r="L855">
        <v>0</v>
      </c>
      <c r="M855" s="46">
        <f t="shared" si="79"/>
        <v>0</v>
      </c>
      <c r="N855" t="str">
        <f t="shared" si="80"/>
        <v>COMERCIO EM VIAS PUBLICAS, EXCETO EM QUIOSQUES FIXOS</v>
      </c>
      <c r="O855" t="s">
        <v>2055</v>
      </c>
      <c r="P855">
        <v>0</v>
      </c>
      <c r="Q855" s="46">
        <f t="shared" si="81"/>
        <v>0</v>
      </c>
    </row>
    <row r="856" spans="1:17" x14ac:dyDescent="0.25">
      <c r="A856" t="str">
        <f t="shared" si="83"/>
        <v>CONCESSIONARIAS DE RODOVIAS, PONTES, TUNEIS E SERVICOS RELACIONADOS</v>
      </c>
      <c r="B856" t="s">
        <v>1703</v>
      </c>
      <c r="C856">
        <v>0</v>
      </c>
      <c r="D856">
        <v>0</v>
      </c>
      <c r="E856">
        <v>0</v>
      </c>
      <c r="F856">
        <v>0</v>
      </c>
      <c r="G856">
        <v>0</v>
      </c>
      <c r="H856" s="46">
        <f t="shared" si="82"/>
        <v>0</v>
      </c>
      <c r="J856" t="str">
        <f t="shared" si="78"/>
        <v>FORNECIMENTO DE COMIDA PREPARADA</v>
      </c>
      <c r="K856" t="s">
        <v>2068</v>
      </c>
      <c r="L856">
        <v>0</v>
      </c>
      <c r="M856" s="46">
        <f t="shared" si="79"/>
        <v>0</v>
      </c>
      <c r="N856" t="str">
        <f t="shared" si="80"/>
        <v>OUTROS TIPOS DE COMERCIO VAREJISTA</v>
      </c>
      <c r="O856" t="s">
        <v>2056</v>
      </c>
      <c r="P856">
        <v>0</v>
      </c>
      <c r="Q856" s="46">
        <f t="shared" si="81"/>
        <v>0</v>
      </c>
    </row>
    <row r="857" spans="1:17" x14ac:dyDescent="0.25">
      <c r="A857" t="str">
        <f t="shared" si="83"/>
        <v>COMERCIO VAREJISTA DE BALAS, BOMBONS E SEMELHANTES</v>
      </c>
      <c r="B857" t="s">
        <v>1704</v>
      </c>
      <c r="C857">
        <v>0</v>
      </c>
      <c r="D857">
        <v>0</v>
      </c>
      <c r="E857">
        <v>0</v>
      </c>
      <c r="F857">
        <v>0</v>
      </c>
      <c r="G857">
        <v>0</v>
      </c>
      <c r="H857" s="46">
        <f t="shared" si="82"/>
        <v>0</v>
      </c>
      <c r="J857" t="str">
        <f t="shared" si="78"/>
        <v>OUTROS SERVICOS DE ALIMENTACAO</v>
      </c>
      <c r="K857" t="s">
        <v>2069</v>
      </c>
      <c r="L857">
        <v>0</v>
      </c>
      <c r="M857" s="46">
        <f t="shared" si="79"/>
        <v>0</v>
      </c>
      <c r="N857" t="str">
        <f t="shared" si="80"/>
        <v>REPARACAO E MANUTENCAO DE MAQUINAS E DE APARELHOS ELETRODOMESTICOS</v>
      </c>
      <c r="O857" t="s">
        <v>2057</v>
      </c>
      <c r="P857">
        <v>0</v>
      </c>
      <c r="Q857" s="46">
        <f t="shared" si="81"/>
        <v>0</v>
      </c>
    </row>
    <row r="858" spans="1:17" x14ac:dyDescent="0.25">
      <c r="A858" t="str">
        <f t="shared" si="83"/>
        <v>TERMINAIS RODOVIARIOS E FERROVIARIOS</v>
      </c>
      <c r="B858" t="s">
        <v>2033</v>
      </c>
      <c r="C858">
        <v>0</v>
      </c>
      <c r="D858">
        <v>0</v>
      </c>
      <c r="E858">
        <v>0</v>
      </c>
      <c r="F858">
        <v>0</v>
      </c>
      <c r="G858">
        <v>0</v>
      </c>
      <c r="H858" s="46">
        <f t="shared" si="82"/>
        <v>0</v>
      </c>
      <c r="J858" t="str">
        <f t="shared" si="78"/>
        <v>OUTROS TIPOS DE ALOJAMENTO NAO ESPECIFICADOS ANTERIORMENTE</v>
      </c>
      <c r="K858" t="s">
        <v>2070</v>
      </c>
      <c r="L858">
        <v>0</v>
      </c>
      <c r="M858" s="46">
        <f t="shared" si="79"/>
        <v>0</v>
      </c>
      <c r="N858" t="str">
        <f t="shared" si="80"/>
        <v>REPARACAO DE CALCADOS</v>
      </c>
      <c r="O858" t="s">
        <v>2058</v>
      </c>
      <c r="P858">
        <v>0</v>
      </c>
      <c r="Q858" s="46">
        <f t="shared" si="81"/>
        <v>0</v>
      </c>
    </row>
    <row r="859" spans="1:17" x14ac:dyDescent="0.25">
      <c r="A859" t="str">
        <f t="shared" si="83"/>
        <v>COMERCIO VAREJISTA DE CARNES - ACOUGUES</v>
      </c>
      <c r="B859" t="s">
        <v>2034</v>
      </c>
      <c r="C859">
        <v>0</v>
      </c>
      <c r="D859">
        <v>0</v>
      </c>
      <c r="E859">
        <v>0</v>
      </c>
      <c r="F859">
        <v>0</v>
      </c>
      <c r="G859">
        <v>0</v>
      </c>
      <c r="H859" s="46">
        <f t="shared" si="82"/>
        <v>0</v>
      </c>
      <c r="J859" t="str">
        <f t="shared" si="78"/>
        <v>SERVICOS AMBULANTES DE ALIMENTACAO</v>
      </c>
      <c r="K859" t="s">
        <v>2072</v>
      </c>
      <c r="L859">
        <v>0</v>
      </c>
      <c r="M859" s="46">
        <f t="shared" si="79"/>
        <v>0</v>
      </c>
      <c r="N859" t="str">
        <f t="shared" si="80"/>
        <v>REPARACAO DE OUTROS OBJETOS PESSOAIS E DOMESTICOS</v>
      </c>
      <c r="O859" t="s">
        <v>2059</v>
      </c>
      <c r="P859">
        <v>0</v>
      </c>
      <c r="Q859" s="46">
        <f t="shared" si="81"/>
        <v>0</v>
      </c>
    </row>
    <row r="860" spans="1:17" x14ac:dyDescent="0.25">
      <c r="A860" t="str">
        <f t="shared" si="83"/>
        <v>ESTACIONAMENTO DE VEICULOS</v>
      </c>
      <c r="B860" t="s">
        <v>2035</v>
      </c>
      <c r="C860">
        <v>0</v>
      </c>
      <c r="D860">
        <v>0</v>
      </c>
      <c r="E860">
        <v>0</v>
      </c>
      <c r="F860">
        <v>0</v>
      </c>
      <c r="G860">
        <v>0</v>
      </c>
      <c r="H860" s="46">
        <f t="shared" si="82"/>
        <v>0</v>
      </c>
      <c r="J860" t="str">
        <f t="shared" si="78"/>
        <v>SERVICOS DE CATERING, BUFE E OUTROS SERVICOS DE COMIDA PREPARADA</v>
      </c>
      <c r="K860" t="s">
        <v>2073</v>
      </c>
      <c r="L860">
        <v>0</v>
      </c>
      <c r="M860" s="46">
        <f t="shared" si="79"/>
        <v>0</v>
      </c>
      <c r="N860" t="str">
        <f t="shared" si="80"/>
        <v>ATIVIDADES DE CORREIO</v>
      </c>
      <c r="O860" t="s">
        <v>2060</v>
      </c>
      <c r="P860">
        <v>0</v>
      </c>
      <c r="Q860" s="46">
        <f t="shared" si="81"/>
        <v>0</v>
      </c>
    </row>
    <row r="861" spans="1:17" x14ac:dyDescent="0.25">
      <c r="A861" t="str">
        <f t="shared" si="83"/>
        <v>ATIVIDADES AUXILIARES DOS TRANSPORTES TERRESTRES NAO ESPECIFICADAS ANTERIORMENTE</v>
      </c>
      <c r="B861" t="s">
        <v>2037</v>
      </c>
      <c r="C861">
        <v>0</v>
      </c>
      <c r="D861">
        <v>0</v>
      </c>
      <c r="E861">
        <v>0</v>
      </c>
      <c r="F861">
        <v>0</v>
      </c>
      <c r="G861">
        <v>0</v>
      </c>
      <c r="H861" s="46">
        <f t="shared" si="82"/>
        <v>0</v>
      </c>
      <c r="J861" t="str">
        <f t="shared" si="78"/>
        <v>EDICAO DE LIVROS</v>
      </c>
      <c r="K861" t="s">
        <v>2074</v>
      </c>
      <c r="L861">
        <v>0</v>
      </c>
      <c r="M861" s="46">
        <f t="shared" si="79"/>
        <v>0</v>
      </c>
      <c r="N861" t="str">
        <f t="shared" si="80"/>
        <v>ATIVIDADES DE MALOTE E DE ENTREGA</v>
      </c>
      <c r="O861" t="s">
        <v>2061</v>
      </c>
      <c r="P861">
        <v>0</v>
      </c>
      <c r="Q861" s="46">
        <f t="shared" si="81"/>
        <v>0</v>
      </c>
    </row>
    <row r="862" spans="1:17" x14ac:dyDescent="0.25">
      <c r="A862" t="str">
        <f t="shared" si="83"/>
        <v>COMERCIO VAREJISTA DE TECIDOS E ARTIGOS DE ARMARINHO</v>
      </c>
      <c r="B862" t="s">
        <v>2039</v>
      </c>
      <c r="C862">
        <v>0</v>
      </c>
      <c r="D862">
        <v>0</v>
      </c>
      <c r="E862">
        <v>0</v>
      </c>
      <c r="F862">
        <v>0</v>
      </c>
      <c r="G862">
        <v>0</v>
      </c>
      <c r="H862" s="46">
        <f t="shared" si="82"/>
        <v>0</v>
      </c>
      <c r="J862" t="str">
        <f t="shared" si="78"/>
        <v>EDICAO DE JORNAIS</v>
      </c>
      <c r="K862" t="s">
        <v>2075</v>
      </c>
      <c r="L862">
        <v>0</v>
      </c>
      <c r="M862" s="46">
        <f t="shared" si="79"/>
        <v>0</v>
      </c>
      <c r="N862" t="str">
        <f t="shared" si="80"/>
        <v>ESTABELECIMENTOS HOTELEIROS</v>
      </c>
      <c r="O862" t="s">
        <v>2063</v>
      </c>
      <c r="P862">
        <v>0</v>
      </c>
      <c r="Q862" s="46">
        <f t="shared" si="81"/>
        <v>0</v>
      </c>
    </row>
    <row r="863" spans="1:17" x14ac:dyDescent="0.25">
      <c r="A863" t="str">
        <f t="shared" si="83"/>
        <v>GESTAO DE PORTOS E TERMINAIS</v>
      </c>
      <c r="B863" t="s">
        <v>2040</v>
      </c>
      <c r="C863">
        <v>0</v>
      </c>
      <c r="D863">
        <v>0</v>
      </c>
      <c r="E863">
        <v>0</v>
      </c>
      <c r="F863">
        <v>0</v>
      </c>
      <c r="G863">
        <v>0</v>
      </c>
      <c r="H863" s="46">
        <f t="shared" si="82"/>
        <v>0</v>
      </c>
      <c r="J863" t="str">
        <f t="shared" si="78"/>
        <v>EDICAO DE REVISTAS</v>
      </c>
      <c r="K863" t="s">
        <v>2076</v>
      </c>
      <c r="L863">
        <v>0</v>
      </c>
      <c r="M863" s="46">
        <f t="shared" si="79"/>
        <v>0</v>
      </c>
      <c r="N863" t="str">
        <f t="shared" si="80"/>
        <v>OUTROS TIPOS DE ALOJAMENTO</v>
      </c>
      <c r="O863" t="s">
        <v>2064</v>
      </c>
      <c r="P863">
        <v>0</v>
      </c>
      <c r="Q863" s="46">
        <f t="shared" si="81"/>
        <v>0</v>
      </c>
    </row>
    <row r="864" spans="1:17" x14ac:dyDescent="0.25">
      <c r="A864" t="str">
        <f t="shared" si="83"/>
        <v>ATIVIDADES DE AGENCIAMENTO MARITIMO</v>
      </c>
      <c r="B864" t="s">
        <v>2041</v>
      </c>
      <c r="C864">
        <v>0</v>
      </c>
      <c r="D864">
        <v>0</v>
      </c>
      <c r="E864">
        <v>0</v>
      </c>
      <c r="F864">
        <v>0</v>
      </c>
      <c r="G864">
        <v>0</v>
      </c>
      <c r="H864" s="46">
        <f t="shared" si="82"/>
        <v>0</v>
      </c>
      <c r="J864" t="str">
        <f t="shared" si="78"/>
        <v>EDICAO DE CADASTROS, LISTAS E OUTROS PRODUTOS GRAFICOS</v>
      </c>
      <c r="K864" t="s">
        <v>2077</v>
      </c>
      <c r="L864">
        <v>0</v>
      </c>
      <c r="M864" s="46">
        <f t="shared" si="79"/>
        <v>0</v>
      </c>
      <c r="N864" t="str">
        <f t="shared" si="80"/>
        <v>CANTINAS (SERVICOS DE ALIMENTACAO PRIVATIVOS)</v>
      </c>
      <c r="O864" t="s">
        <v>2067</v>
      </c>
      <c r="P864">
        <v>0</v>
      </c>
      <c r="Q864" s="46">
        <f t="shared" si="81"/>
        <v>0</v>
      </c>
    </row>
    <row r="865" spans="1:17" x14ac:dyDescent="0.25">
      <c r="A865" t="str">
        <f t="shared" si="83"/>
        <v>COMERCIO VAREJISTA DE ARTIGOS DO VESTUARIO E COMPLEMENTOS</v>
      </c>
      <c r="B865" t="s">
        <v>2042</v>
      </c>
      <c r="C865">
        <v>0</v>
      </c>
      <c r="D865">
        <v>0</v>
      </c>
      <c r="E865">
        <v>0</v>
      </c>
      <c r="F865">
        <v>0</v>
      </c>
      <c r="G865">
        <v>0</v>
      </c>
      <c r="H865" s="46">
        <f t="shared" si="82"/>
        <v>0</v>
      </c>
      <c r="J865" t="str">
        <f t="shared" si="78"/>
        <v>EDICAO INTEGRADA A IMPRESSAO DE LIVROS</v>
      </c>
      <c r="K865" t="s">
        <v>2078</v>
      </c>
      <c r="L865">
        <v>0</v>
      </c>
      <c r="M865" s="46">
        <f t="shared" si="79"/>
        <v>0</v>
      </c>
      <c r="N865" t="str">
        <f t="shared" si="80"/>
        <v>OUTROS SERVICOS DE ALIMENTACAO</v>
      </c>
      <c r="O865" t="s">
        <v>2069</v>
      </c>
      <c r="P865">
        <v>0</v>
      </c>
      <c r="Q865" s="46">
        <f t="shared" si="81"/>
        <v>0</v>
      </c>
    </row>
    <row r="866" spans="1:17" x14ac:dyDescent="0.25">
      <c r="A866" t="str">
        <f t="shared" si="83"/>
        <v>ATIVIDADES AUXILIARES DOS TRANSPORTES AQUAVIARIOS NAO ESPECIFICADAS ANTERIORMENTE</v>
      </c>
      <c r="B866" t="s">
        <v>2044</v>
      </c>
      <c r="C866">
        <v>0</v>
      </c>
      <c r="D866">
        <v>0</v>
      </c>
      <c r="E866">
        <v>0</v>
      </c>
      <c r="F866">
        <v>0</v>
      </c>
      <c r="G866">
        <v>0</v>
      </c>
      <c r="H866" s="46">
        <f t="shared" si="82"/>
        <v>0</v>
      </c>
      <c r="J866" t="str">
        <f t="shared" si="78"/>
        <v>EDICAO INTEGRADA A IMPRESSAO DE JORNAIS</v>
      </c>
      <c r="K866" t="s">
        <v>2079</v>
      </c>
      <c r="L866">
        <v>0</v>
      </c>
      <c r="M866" s="46">
        <f t="shared" si="79"/>
        <v>0</v>
      </c>
      <c r="N866" t="str">
        <f t="shared" si="80"/>
        <v>OUTROS TIPOS DE ALOJAMENTO NAO ESPECIFICADOS ANTERIORMENTE</v>
      </c>
      <c r="O866" t="s">
        <v>2070</v>
      </c>
      <c r="P866">
        <v>0</v>
      </c>
      <c r="Q866" s="46">
        <f t="shared" si="81"/>
        <v>0</v>
      </c>
    </row>
    <row r="867" spans="1:17" x14ac:dyDescent="0.25">
      <c r="A867" t="str">
        <f t="shared" si="83"/>
        <v>COMERCIO VAREJISTA DE MAQUINAS E APARELHOS DE USOS DOMESTICO E PESSOAL, DISCOS E INSTRUMENTOS MUSICA</v>
      </c>
      <c r="B867" t="s">
        <v>2046</v>
      </c>
      <c r="C867">
        <v>0</v>
      </c>
      <c r="D867">
        <v>0</v>
      </c>
      <c r="E867">
        <v>0</v>
      </c>
      <c r="F867">
        <v>0</v>
      </c>
      <c r="G867">
        <v>0</v>
      </c>
      <c r="H867" s="46">
        <f t="shared" si="82"/>
        <v>0</v>
      </c>
      <c r="J867" t="str">
        <f t="shared" si="78"/>
        <v>EDICAO INTEGRADA A IMPRESSAO DE REVISTAS</v>
      </c>
      <c r="K867" t="s">
        <v>2080</v>
      </c>
      <c r="L867">
        <v>0</v>
      </c>
      <c r="M867" s="46">
        <f t="shared" si="79"/>
        <v>0</v>
      </c>
      <c r="N867" t="str">
        <f t="shared" si="80"/>
        <v>SERVICOS AMBULANTES DE ALIMENTACAO</v>
      </c>
      <c r="O867" t="s">
        <v>2072</v>
      </c>
      <c r="P867">
        <v>0</v>
      </c>
      <c r="Q867" s="46">
        <f t="shared" si="81"/>
        <v>0</v>
      </c>
    </row>
    <row r="868" spans="1:17" x14ac:dyDescent="0.25">
      <c r="A868" t="str">
        <f t="shared" si="83"/>
        <v>COMERCIO VAREJISTA DE MATERIAL DE CONSTRUCAO, FERRAGENS E FERRAMENTAS MANUAIS, VIDROS, ESPELHOS E VI</v>
      </c>
      <c r="B868" t="s">
        <v>2048</v>
      </c>
      <c r="C868">
        <v>0</v>
      </c>
      <c r="D868">
        <v>0</v>
      </c>
      <c r="E868">
        <v>0</v>
      </c>
      <c r="F868">
        <v>0</v>
      </c>
      <c r="G868">
        <v>0</v>
      </c>
      <c r="H868" s="46">
        <f t="shared" si="82"/>
        <v>0</v>
      </c>
      <c r="J868" t="str">
        <f t="shared" si="78"/>
        <v>EDICAO INTEGRADA A IMPRESSAO DE CADASTROS, LISTAS E OUTROS PRODUTOS GRAFICOS</v>
      </c>
      <c r="K868" t="s">
        <v>2081</v>
      </c>
      <c r="L868">
        <v>0</v>
      </c>
      <c r="M868" s="46">
        <f t="shared" si="79"/>
        <v>0</v>
      </c>
      <c r="N868" t="str">
        <f t="shared" si="80"/>
        <v>SERVICOS DE CATERING, BUFE E OUTROS SERVICOS DE COMIDA PREPARADA</v>
      </c>
      <c r="O868" t="s">
        <v>2073</v>
      </c>
      <c r="P868">
        <v>0</v>
      </c>
      <c r="Q868" s="46">
        <f t="shared" si="81"/>
        <v>0</v>
      </c>
    </row>
    <row r="869" spans="1:17" x14ac:dyDescent="0.25">
      <c r="A869" t="str">
        <f t="shared" si="83"/>
        <v>COMERCIO VAREJISTA DE EQUIPAMENTOS E MATERIAIS PARA ESCRITORIO, INFORMATICA E COMUNICACAO, INCLUSIVE</v>
      </c>
      <c r="B869" t="s">
        <v>2049</v>
      </c>
      <c r="C869">
        <v>0</v>
      </c>
      <c r="D869">
        <v>0</v>
      </c>
      <c r="E869">
        <v>0</v>
      </c>
      <c r="F869">
        <v>0</v>
      </c>
      <c r="G869">
        <v>0</v>
      </c>
      <c r="H869" s="46">
        <f t="shared" si="82"/>
        <v>0</v>
      </c>
      <c r="J869" t="str">
        <f t="shared" si="78"/>
        <v>ATIVIDADES DE PRODUCAO CINEMATOGRAFICA, DE VIDEOS E DE PROGRAMAS DE TELEVISAO</v>
      </c>
      <c r="K869" t="s">
        <v>2082</v>
      </c>
      <c r="L869">
        <v>0</v>
      </c>
      <c r="M869" s="46">
        <f t="shared" si="79"/>
        <v>0</v>
      </c>
      <c r="N869" t="str">
        <f t="shared" si="80"/>
        <v>EDICAO DE LIVROS</v>
      </c>
      <c r="O869" t="s">
        <v>2074</v>
      </c>
      <c r="P869">
        <v>0</v>
      </c>
      <c r="Q869" s="46">
        <f t="shared" si="81"/>
        <v>0</v>
      </c>
    </row>
    <row r="870" spans="1:17" x14ac:dyDescent="0.25">
      <c r="A870" t="str">
        <f t="shared" si="83"/>
        <v>COMERCIO VAREJISTA DE LIVROS, JORNAIS, REVISTAS E PAPELARIA</v>
      </c>
      <c r="B870" t="s">
        <v>2050</v>
      </c>
      <c r="C870">
        <v>0</v>
      </c>
      <c r="D870">
        <v>0</v>
      </c>
      <c r="E870">
        <v>0</v>
      </c>
      <c r="F870">
        <v>0</v>
      </c>
      <c r="G870">
        <v>0</v>
      </c>
      <c r="H870" s="46">
        <f t="shared" si="82"/>
        <v>0</v>
      </c>
      <c r="J870" t="str">
        <f t="shared" si="78"/>
        <v>ATIVIDADES DE POS-PRODUCAO CINEMATOGRAFICA, DE VIDEOS E DE PROGRAMAS DE TELEVISAO</v>
      </c>
      <c r="K870" t="s">
        <v>2083</v>
      </c>
      <c r="L870">
        <v>0</v>
      </c>
      <c r="M870" s="46">
        <f t="shared" si="79"/>
        <v>0</v>
      </c>
      <c r="N870" t="str">
        <f t="shared" si="80"/>
        <v>EDICAO DE JORNAIS</v>
      </c>
      <c r="O870" t="s">
        <v>2075</v>
      </c>
      <c r="P870">
        <v>0</v>
      </c>
      <c r="Q870" s="46">
        <f t="shared" si="81"/>
        <v>0</v>
      </c>
    </row>
    <row r="871" spans="1:17" x14ac:dyDescent="0.25">
      <c r="A871" t="str">
        <f t="shared" si="83"/>
        <v>COMERCIO VAREJISTA DE OUTROS PRODUTOS NAO ESPECIFICADOS ANTERIORMENTE</v>
      </c>
      <c r="B871" t="s">
        <v>2052</v>
      </c>
      <c r="C871">
        <v>0</v>
      </c>
      <c r="D871">
        <v>0</v>
      </c>
      <c r="E871">
        <v>0</v>
      </c>
      <c r="F871">
        <v>0</v>
      </c>
      <c r="G871">
        <v>0</v>
      </c>
      <c r="H871" s="46">
        <f t="shared" si="82"/>
        <v>0</v>
      </c>
      <c r="J871" t="str">
        <f t="shared" si="78"/>
        <v>DISTRIBUICAO CINEMATOGRAFICA, DE VIDEO E DE PROGRAMAS DE TELEVISAO</v>
      </c>
      <c r="K871" t="s">
        <v>2084</v>
      </c>
      <c r="L871">
        <v>0</v>
      </c>
      <c r="M871" s="46">
        <f t="shared" si="79"/>
        <v>0</v>
      </c>
      <c r="N871" t="str">
        <f t="shared" si="80"/>
        <v>EDICAO DE REVISTAS</v>
      </c>
      <c r="O871" t="s">
        <v>2076</v>
      </c>
      <c r="P871">
        <v>0</v>
      </c>
      <c r="Q871" s="46">
        <f t="shared" si="81"/>
        <v>0</v>
      </c>
    </row>
    <row r="872" spans="1:17" x14ac:dyDescent="0.25">
      <c r="A872" t="str">
        <f t="shared" si="83"/>
        <v>COMERCIO VAREJISTA DE ARTIGOS USADOS</v>
      </c>
      <c r="B872" t="s">
        <v>2053</v>
      </c>
      <c r="C872">
        <v>0</v>
      </c>
      <c r="D872">
        <v>0</v>
      </c>
      <c r="E872">
        <v>0</v>
      </c>
      <c r="F872">
        <v>0</v>
      </c>
      <c r="G872">
        <v>0</v>
      </c>
      <c r="H872" s="46">
        <f t="shared" si="82"/>
        <v>0</v>
      </c>
      <c r="J872" t="str">
        <f t="shared" si="78"/>
        <v>ATIVIDADES DE EXIBICAO CINEMATOGRAFICA</v>
      </c>
      <c r="K872" t="s">
        <v>2085</v>
      </c>
      <c r="L872">
        <v>0</v>
      </c>
      <c r="M872" s="46">
        <f t="shared" si="79"/>
        <v>0</v>
      </c>
      <c r="N872" t="str">
        <f t="shared" si="80"/>
        <v>EDICAO DE CADASTROS, LISTAS E OUTROS PRODUTOS GRAFICOS</v>
      </c>
      <c r="O872" t="s">
        <v>2077</v>
      </c>
      <c r="P872">
        <v>0</v>
      </c>
      <c r="Q872" s="46">
        <f t="shared" si="81"/>
        <v>0</v>
      </c>
    </row>
    <row r="873" spans="1:17" x14ac:dyDescent="0.25">
      <c r="A873" t="str">
        <f t="shared" si="83"/>
        <v>COMERCIO EM VIAS PUBLICAS, EXCETO EM QUIOSQUES FIXOS</v>
      </c>
      <c r="B873" t="s">
        <v>2055</v>
      </c>
      <c r="C873">
        <v>0</v>
      </c>
      <c r="D873">
        <v>0</v>
      </c>
      <c r="E873">
        <v>0</v>
      </c>
      <c r="F873">
        <v>0</v>
      </c>
      <c r="G873">
        <v>0</v>
      </c>
      <c r="H873" s="46">
        <f t="shared" si="82"/>
        <v>0</v>
      </c>
      <c r="J873" t="str">
        <f t="shared" si="78"/>
        <v>ATIVIDADES DE GRAVACAO DE SOM E DE EDICAO DE MUSICA</v>
      </c>
      <c r="K873" t="s">
        <v>2086</v>
      </c>
      <c r="L873">
        <v>0</v>
      </c>
      <c r="M873" s="46">
        <f t="shared" si="79"/>
        <v>0</v>
      </c>
      <c r="N873" t="str">
        <f t="shared" si="80"/>
        <v>EDICAO INTEGRADA A IMPRESSAO DE LIVROS</v>
      </c>
      <c r="O873" t="s">
        <v>2078</v>
      </c>
      <c r="P873">
        <v>0</v>
      </c>
      <c r="Q873" s="46">
        <f t="shared" si="81"/>
        <v>0</v>
      </c>
    </row>
    <row r="874" spans="1:17" x14ac:dyDescent="0.25">
      <c r="A874" t="str">
        <f t="shared" si="83"/>
        <v>OUTROS TIPOS DE COMERCIO VAREJISTA</v>
      </c>
      <c r="B874" t="s">
        <v>2056</v>
      </c>
      <c r="C874">
        <v>0</v>
      </c>
      <c r="D874">
        <v>0</v>
      </c>
      <c r="E874">
        <v>0</v>
      </c>
      <c r="F874">
        <v>0</v>
      </c>
      <c r="G874">
        <v>0</v>
      </c>
      <c r="H874" s="46">
        <f t="shared" si="82"/>
        <v>0</v>
      </c>
      <c r="J874" t="str">
        <f t="shared" ref="J874:J937" si="84">MID(K874,12,100)</f>
        <v>TRANSPORTE FERROVIARIO INTERURBANO</v>
      </c>
      <c r="K874" t="s">
        <v>2087</v>
      </c>
      <c r="L874">
        <v>0</v>
      </c>
      <c r="M874" s="46">
        <f t="shared" ref="M874:M937" si="85">L874*100/L$1126</f>
        <v>0</v>
      </c>
      <c r="N874" t="str">
        <f t="shared" ref="N874:N937" si="86">MID(O874,12,100)</f>
        <v>EDICAO INTEGRADA A IMPRESSAO DE JORNAIS</v>
      </c>
      <c r="O874" t="s">
        <v>2079</v>
      </c>
      <c r="P874">
        <v>0</v>
      </c>
      <c r="Q874" s="46">
        <f t="shared" ref="Q874:Q937" si="87">P874*100/P$1126</f>
        <v>0</v>
      </c>
    </row>
    <row r="875" spans="1:17" x14ac:dyDescent="0.25">
      <c r="A875" t="str">
        <f t="shared" si="83"/>
        <v>REPARACAO E MANUTENCAO DE MAQUINAS E DE APARELHOS ELETRODOMESTICOS</v>
      </c>
      <c r="B875" t="s">
        <v>2057</v>
      </c>
      <c r="C875">
        <v>0</v>
      </c>
      <c r="D875">
        <v>0</v>
      </c>
      <c r="E875">
        <v>0</v>
      </c>
      <c r="F875">
        <v>0</v>
      </c>
      <c r="G875">
        <v>0</v>
      </c>
      <c r="H875" s="46">
        <f t="shared" ref="H875:H938" si="88">G875*100/G$1126</f>
        <v>0</v>
      </c>
      <c r="J875" t="str">
        <f t="shared" si="84"/>
        <v>TRANSPORTE FERROVIARIO DE PASSAGEIROS, URBANO</v>
      </c>
      <c r="K875" t="s">
        <v>2088</v>
      </c>
      <c r="L875">
        <v>0</v>
      </c>
      <c r="M875" s="46">
        <f t="shared" si="85"/>
        <v>0</v>
      </c>
      <c r="N875" t="str">
        <f t="shared" si="86"/>
        <v>EDICAO INTEGRADA A IMPRESSAO DE REVISTAS</v>
      </c>
      <c r="O875" t="s">
        <v>2080</v>
      </c>
      <c r="P875">
        <v>0</v>
      </c>
      <c r="Q875" s="46">
        <f t="shared" si="87"/>
        <v>0</v>
      </c>
    </row>
    <row r="876" spans="1:17" x14ac:dyDescent="0.25">
      <c r="A876" t="str">
        <f t="shared" ref="A876:A939" si="89">MID(B876,12,100)</f>
        <v>REPARACAO DE CALCADOS</v>
      </c>
      <c r="B876" t="s">
        <v>2058</v>
      </c>
      <c r="C876">
        <v>0</v>
      </c>
      <c r="D876">
        <v>0</v>
      </c>
      <c r="E876">
        <v>0</v>
      </c>
      <c r="F876">
        <v>0</v>
      </c>
      <c r="G876">
        <v>0</v>
      </c>
      <c r="H876" s="46">
        <f t="shared" si="88"/>
        <v>0</v>
      </c>
      <c r="J876" t="str">
        <f t="shared" si="84"/>
        <v>ATIVIDADES DE TELEVISAO ABERTA</v>
      </c>
      <c r="K876" t="s">
        <v>2089</v>
      </c>
      <c r="L876">
        <v>0</v>
      </c>
      <c r="M876" s="46">
        <f t="shared" si="85"/>
        <v>0</v>
      </c>
      <c r="N876" t="str">
        <f t="shared" si="86"/>
        <v>EDICAO INTEGRADA A IMPRESSAO DE CADASTROS, LISTAS E OUTROS PRODUTOS GRAFICOS</v>
      </c>
      <c r="O876" t="s">
        <v>2081</v>
      </c>
      <c r="P876">
        <v>0</v>
      </c>
      <c r="Q876" s="46">
        <f t="shared" si="87"/>
        <v>0</v>
      </c>
    </row>
    <row r="877" spans="1:17" x14ac:dyDescent="0.25">
      <c r="A877" t="str">
        <f t="shared" si="89"/>
        <v>REPARACAO DE OUTROS OBJETOS PESSOAIS E DOMESTICOS</v>
      </c>
      <c r="B877" t="s">
        <v>2059</v>
      </c>
      <c r="C877">
        <v>0</v>
      </c>
      <c r="D877">
        <v>0</v>
      </c>
      <c r="E877">
        <v>0</v>
      </c>
      <c r="F877">
        <v>0</v>
      </c>
      <c r="G877">
        <v>0</v>
      </c>
      <c r="H877" s="46">
        <f t="shared" si="88"/>
        <v>0</v>
      </c>
      <c r="J877" t="str">
        <f t="shared" si="84"/>
        <v>TRANSPORTE METROVIARIO</v>
      </c>
      <c r="K877" t="s">
        <v>2090</v>
      </c>
      <c r="L877">
        <v>0</v>
      </c>
      <c r="M877" s="46">
        <f t="shared" si="85"/>
        <v>0</v>
      </c>
      <c r="N877" t="str">
        <f t="shared" si="86"/>
        <v>ATIVIDADES DE PRODUCAO CINEMATOGRAFICA, DE VIDEOS E DE PROGRAMAS DE TELEVISAO</v>
      </c>
      <c r="O877" t="s">
        <v>2082</v>
      </c>
      <c r="P877">
        <v>0</v>
      </c>
      <c r="Q877" s="46">
        <f t="shared" si="87"/>
        <v>0</v>
      </c>
    </row>
    <row r="878" spans="1:17" x14ac:dyDescent="0.25">
      <c r="A878" t="str">
        <f t="shared" si="89"/>
        <v>ATIVIDADES DE CORREIO</v>
      </c>
      <c r="B878" t="s">
        <v>2060</v>
      </c>
      <c r="C878">
        <v>0</v>
      </c>
      <c r="D878">
        <v>0</v>
      </c>
      <c r="E878">
        <v>0</v>
      </c>
      <c r="F878">
        <v>0</v>
      </c>
      <c r="G878">
        <v>0</v>
      </c>
      <c r="H878" s="46">
        <f t="shared" si="88"/>
        <v>0</v>
      </c>
      <c r="J878" t="str">
        <f t="shared" si="84"/>
        <v>PROGRAMADORAS E ATIVIDADES RELACIONADAS A TELEVISAO POR ASSINATURA</v>
      </c>
      <c r="K878" t="s">
        <v>2091</v>
      </c>
      <c r="L878">
        <v>0</v>
      </c>
      <c r="M878" s="46">
        <f t="shared" si="85"/>
        <v>0</v>
      </c>
      <c r="N878" t="str">
        <f t="shared" si="86"/>
        <v>ATIVIDADES DE POS-PRODUCAO CINEMATOGRAFICA, DE VIDEOS E DE PROGRAMAS DE TELEVISAO</v>
      </c>
      <c r="O878" t="s">
        <v>2083</v>
      </c>
      <c r="P878">
        <v>0</v>
      </c>
      <c r="Q878" s="46">
        <f t="shared" si="87"/>
        <v>0</v>
      </c>
    </row>
    <row r="879" spans="1:17" x14ac:dyDescent="0.25">
      <c r="A879" t="str">
        <f t="shared" si="89"/>
        <v>ESTABELECIMENTOS HOTELEIROS</v>
      </c>
      <c r="B879" t="s">
        <v>2063</v>
      </c>
      <c r="C879">
        <v>0</v>
      </c>
      <c r="D879">
        <v>0</v>
      </c>
      <c r="E879">
        <v>0</v>
      </c>
      <c r="F879">
        <v>0</v>
      </c>
      <c r="G879">
        <v>0</v>
      </c>
      <c r="H879" s="46">
        <f t="shared" si="88"/>
        <v>0</v>
      </c>
      <c r="J879" t="str">
        <f t="shared" si="84"/>
        <v>TRANSPORTE RODOVIARIO DE PASSAGEIROS, REGULAR, URBANO</v>
      </c>
      <c r="K879" t="s">
        <v>2092</v>
      </c>
      <c r="L879">
        <v>0</v>
      </c>
      <c r="M879" s="46">
        <f t="shared" si="85"/>
        <v>0</v>
      </c>
      <c r="N879" t="str">
        <f t="shared" si="86"/>
        <v>DISTRIBUICAO CINEMATOGRAFICA, DE VIDEO E DE PROGRAMAS DE TELEVISAO</v>
      </c>
      <c r="O879" t="s">
        <v>2084</v>
      </c>
      <c r="P879">
        <v>0</v>
      </c>
      <c r="Q879" s="46">
        <f t="shared" si="87"/>
        <v>0</v>
      </c>
    </row>
    <row r="880" spans="1:17" x14ac:dyDescent="0.25">
      <c r="A880" t="str">
        <f t="shared" si="89"/>
        <v>OUTROS TIPOS DE ALOJAMENTO</v>
      </c>
      <c r="B880" t="s">
        <v>2064</v>
      </c>
      <c r="C880">
        <v>0</v>
      </c>
      <c r="D880">
        <v>0</v>
      </c>
      <c r="E880">
        <v>0</v>
      </c>
      <c r="F880">
        <v>0</v>
      </c>
      <c r="G880">
        <v>0</v>
      </c>
      <c r="H880" s="46">
        <f t="shared" si="88"/>
        <v>0</v>
      </c>
      <c r="J880" t="str">
        <f t="shared" si="84"/>
        <v>TRANSPORTE RODOVIARIO DE PASSAGEIROS, REGULAR, NAO URBANO</v>
      </c>
      <c r="K880" t="s">
        <v>2093</v>
      </c>
      <c r="L880">
        <v>0</v>
      </c>
      <c r="M880" s="46">
        <f t="shared" si="85"/>
        <v>0</v>
      </c>
      <c r="N880" t="str">
        <f t="shared" si="86"/>
        <v>ATIVIDADES DE EXIBICAO CINEMATOGRAFICA</v>
      </c>
      <c r="O880" t="s">
        <v>2085</v>
      </c>
      <c r="P880">
        <v>0</v>
      </c>
      <c r="Q880" s="46">
        <f t="shared" si="87"/>
        <v>0</v>
      </c>
    </row>
    <row r="881" spans="1:17" x14ac:dyDescent="0.25">
      <c r="A881" t="str">
        <f t="shared" si="89"/>
        <v>CANTINAS (SERVICOS DE ALIMENTACAO PRIVATIVOS)</v>
      </c>
      <c r="B881" t="s">
        <v>2067</v>
      </c>
      <c r="C881">
        <v>0</v>
      </c>
      <c r="D881">
        <v>0</v>
      </c>
      <c r="E881">
        <v>0</v>
      </c>
      <c r="F881">
        <v>0</v>
      </c>
      <c r="G881">
        <v>0</v>
      </c>
      <c r="H881" s="46">
        <f t="shared" si="88"/>
        <v>0</v>
      </c>
      <c r="J881" t="str">
        <f t="shared" si="84"/>
        <v>TRANSPORTE RODOVIARIO DE PASSAGEIROS, NAO REGULAR</v>
      </c>
      <c r="K881" t="s">
        <v>2094</v>
      </c>
      <c r="L881">
        <v>0</v>
      </c>
      <c r="M881" s="46">
        <f t="shared" si="85"/>
        <v>0</v>
      </c>
      <c r="N881" t="str">
        <f t="shared" si="86"/>
        <v>ATIVIDADES DE GRAVACAO DE SOM E DE EDICAO DE MUSICA</v>
      </c>
      <c r="O881" t="s">
        <v>2086</v>
      </c>
      <c r="P881">
        <v>0</v>
      </c>
      <c r="Q881" s="46">
        <f t="shared" si="87"/>
        <v>0</v>
      </c>
    </row>
    <row r="882" spans="1:17" x14ac:dyDescent="0.25">
      <c r="A882" t="str">
        <f t="shared" si="89"/>
        <v>OUTROS SERVICOS DE ALIMENTACAO</v>
      </c>
      <c r="B882" t="s">
        <v>2069</v>
      </c>
      <c r="C882">
        <v>0</v>
      </c>
      <c r="D882">
        <v>0</v>
      </c>
      <c r="E882">
        <v>0</v>
      </c>
      <c r="F882">
        <v>0</v>
      </c>
      <c r="G882">
        <v>0</v>
      </c>
      <c r="H882" s="46">
        <f t="shared" si="88"/>
        <v>0</v>
      </c>
      <c r="J882" t="str">
        <f t="shared" si="84"/>
        <v>TRANSPORTE RODOVIARIO DE PRODUTOS PERIGOSOS</v>
      </c>
      <c r="K882" t="s">
        <v>2096</v>
      </c>
      <c r="L882">
        <v>0</v>
      </c>
      <c r="M882" s="46">
        <f t="shared" si="85"/>
        <v>0</v>
      </c>
      <c r="N882" t="str">
        <f t="shared" si="86"/>
        <v>TRANSPORTE FERROVIARIO INTERURBANO</v>
      </c>
      <c r="O882" t="s">
        <v>2087</v>
      </c>
      <c r="P882">
        <v>0</v>
      </c>
      <c r="Q882" s="46">
        <f t="shared" si="87"/>
        <v>0</v>
      </c>
    </row>
    <row r="883" spans="1:17" x14ac:dyDescent="0.25">
      <c r="A883" t="str">
        <f t="shared" si="89"/>
        <v>OUTROS TIPOS DE ALOJAMENTO NAO ESPECIFICADOS ANTERIORMENTE</v>
      </c>
      <c r="B883" t="s">
        <v>2070</v>
      </c>
      <c r="C883">
        <v>0</v>
      </c>
      <c r="D883">
        <v>0</v>
      </c>
      <c r="E883">
        <v>0</v>
      </c>
      <c r="F883">
        <v>0</v>
      </c>
      <c r="G883">
        <v>0</v>
      </c>
      <c r="H883" s="46">
        <f t="shared" si="88"/>
        <v>0</v>
      </c>
      <c r="J883" t="str">
        <f t="shared" si="84"/>
        <v>TRANSPORTE RODOVIARIO DE MUDANCAS</v>
      </c>
      <c r="K883" t="s">
        <v>2097</v>
      </c>
      <c r="L883">
        <v>0</v>
      </c>
      <c r="M883" s="46">
        <f t="shared" si="85"/>
        <v>0</v>
      </c>
      <c r="N883" t="str">
        <f t="shared" si="86"/>
        <v>TRANSPORTE FERROVIARIO DE PASSAGEIROS, URBANO</v>
      </c>
      <c r="O883" t="s">
        <v>2088</v>
      </c>
      <c r="P883">
        <v>0</v>
      </c>
      <c r="Q883" s="46">
        <f t="shared" si="87"/>
        <v>0</v>
      </c>
    </row>
    <row r="884" spans="1:17" x14ac:dyDescent="0.25">
      <c r="A884" t="str">
        <f t="shared" si="89"/>
        <v>SERVICOS AMBULANTES DE ALIMENTACAO</v>
      </c>
      <c r="B884" t="s">
        <v>2072</v>
      </c>
      <c r="C884">
        <v>0</v>
      </c>
      <c r="D884">
        <v>0</v>
      </c>
      <c r="E884">
        <v>0</v>
      </c>
      <c r="F884">
        <v>0</v>
      </c>
      <c r="G884">
        <v>0</v>
      </c>
      <c r="H884" s="46">
        <f t="shared" si="88"/>
        <v>0</v>
      </c>
      <c r="J884" t="str">
        <f t="shared" si="84"/>
        <v>TRANSPORTE REGULAR EM BONDES, FUNICULARES, TELEFERICOS OU TRENS PROPRIOS PARA EXPLORACAO DE PONTOS T</v>
      </c>
      <c r="K884" t="s">
        <v>2098</v>
      </c>
      <c r="L884">
        <v>0</v>
      </c>
      <c r="M884" s="46">
        <f t="shared" si="85"/>
        <v>0</v>
      </c>
      <c r="N884" t="str">
        <f t="shared" si="86"/>
        <v>ATIVIDADES DE TELEVISAO ABERTA</v>
      </c>
      <c r="O884" t="s">
        <v>2089</v>
      </c>
      <c r="P884">
        <v>0</v>
      </c>
      <c r="Q884" s="46">
        <f t="shared" si="87"/>
        <v>0</v>
      </c>
    </row>
    <row r="885" spans="1:17" x14ac:dyDescent="0.25">
      <c r="A885" t="str">
        <f t="shared" si="89"/>
        <v>SERVICOS DE CATERING, BUFE E OUTROS SERVICOS DE COMIDA PREPARADA</v>
      </c>
      <c r="B885" t="s">
        <v>2073</v>
      </c>
      <c r="C885">
        <v>0</v>
      </c>
      <c r="D885">
        <v>0</v>
      </c>
      <c r="E885">
        <v>0</v>
      </c>
      <c r="F885">
        <v>0</v>
      </c>
      <c r="G885">
        <v>0</v>
      </c>
      <c r="H885" s="46">
        <f t="shared" si="88"/>
        <v>0</v>
      </c>
      <c r="J885" t="str">
        <f t="shared" si="84"/>
        <v>TRANSPORTE DUTOVIARIO</v>
      </c>
      <c r="K885" t="s">
        <v>2099</v>
      </c>
      <c r="L885">
        <v>0</v>
      </c>
      <c r="M885" s="46">
        <f t="shared" si="85"/>
        <v>0</v>
      </c>
      <c r="N885" t="str">
        <f t="shared" si="86"/>
        <v>TRANSPORTE METROVIARIO</v>
      </c>
      <c r="O885" t="s">
        <v>2090</v>
      </c>
      <c r="P885">
        <v>0</v>
      </c>
      <c r="Q885" s="46">
        <f t="shared" si="87"/>
        <v>0</v>
      </c>
    </row>
    <row r="886" spans="1:17" x14ac:dyDescent="0.25">
      <c r="A886" t="str">
        <f t="shared" si="89"/>
        <v>EDICAO DE LIVROS</v>
      </c>
      <c r="B886" t="s">
        <v>2074</v>
      </c>
      <c r="C886">
        <v>0</v>
      </c>
      <c r="D886">
        <v>0</v>
      </c>
      <c r="E886">
        <v>0</v>
      </c>
      <c r="F886">
        <v>0</v>
      </c>
      <c r="G886">
        <v>0</v>
      </c>
      <c r="H886" s="46">
        <f t="shared" si="88"/>
        <v>0</v>
      </c>
      <c r="J886" t="str">
        <f t="shared" si="84"/>
        <v>TELECOMUNICACOES POR FIO</v>
      </c>
      <c r="K886" t="s">
        <v>2100</v>
      </c>
      <c r="L886">
        <v>0</v>
      </c>
      <c r="M886" s="46">
        <f t="shared" si="85"/>
        <v>0</v>
      </c>
      <c r="N886" t="str">
        <f t="shared" si="86"/>
        <v>PROGRAMADORAS E ATIVIDADES RELACIONADAS A TELEVISAO POR ASSINATURA</v>
      </c>
      <c r="O886" t="s">
        <v>2091</v>
      </c>
      <c r="P886">
        <v>0</v>
      </c>
      <c r="Q886" s="46">
        <f t="shared" si="87"/>
        <v>0</v>
      </c>
    </row>
    <row r="887" spans="1:17" x14ac:dyDescent="0.25">
      <c r="A887" t="str">
        <f t="shared" si="89"/>
        <v>EDICAO DE JORNAIS</v>
      </c>
      <c r="B887" t="s">
        <v>2075</v>
      </c>
      <c r="C887">
        <v>0</v>
      </c>
      <c r="D887">
        <v>0</v>
      </c>
      <c r="E887">
        <v>0</v>
      </c>
      <c r="F887">
        <v>0</v>
      </c>
      <c r="G887">
        <v>0</v>
      </c>
      <c r="H887" s="46">
        <f t="shared" si="88"/>
        <v>0</v>
      </c>
      <c r="J887" t="str">
        <f t="shared" si="84"/>
        <v>TRANSPORTE MARITIMO DE CABOTAGEM</v>
      </c>
      <c r="K887" t="s">
        <v>2101</v>
      </c>
      <c r="L887">
        <v>0</v>
      </c>
      <c r="M887" s="46">
        <f t="shared" si="85"/>
        <v>0</v>
      </c>
      <c r="N887" t="str">
        <f t="shared" si="86"/>
        <v>TRANSPORTE RODOVIARIO DE PASSAGEIROS, REGULAR, URBANO</v>
      </c>
      <c r="O887" t="s">
        <v>2092</v>
      </c>
      <c r="P887">
        <v>0</v>
      </c>
      <c r="Q887" s="46">
        <f t="shared" si="87"/>
        <v>0</v>
      </c>
    </row>
    <row r="888" spans="1:17" x14ac:dyDescent="0.25">
      <c r="A888" t="str">
        <f t="shared" si="89"/>
        <v>EDICAO DE REVISTAS</v>
      </c>
      <c r="B888" t="s">
        <v>2076</v>
      </c>
      <c r="C888">
        <v>0</v>
      </c>
      <c r="D888">
        <v>0</v>
      </c>
      <c r="E888">
        <v>0</v>
      </c>
      <c r="F888">
        <v>0</v>
      </c>
      <c r="G888">
        <v>0</v>
      </c>
      <c r="H888" s="46">
        <f t="shared" si="88"/>
        <v>0</v>
      </c>
      <c r="J888" t="str">
        <f t="shared" si="84"/>
        <v>TRANSPORTE MARITIMO DE LONGO CURSO</v>
      </c>
      <c r="K888" t="s">
        <v>2102</v>
      </c>
      <c r="L888">
        <v>0</v>
      </c>
      <c r="M888" s="46">
        <f t="shared" si="85"/>
        <v>0</v>
      </c>
      <c r="N888" t="str">
        <f t="shared" si="86"/>
        <v>TRANSPORTE RODOVIARIO DE PASSAGEIROS, REGULAR, NAO URBANO</v>
      </c>
      <c r="O888" t="s">
        <v>2093</v>
      </c>
      <c r="P888">
        <v>0</v>
      </c>
      <c r="Q888" s="46">
        <f t="shared" si="87"/>
        <v>0</v>
      </c>
    </row>
    <row r="889" spans="1:17" x14ac:dyDescent="0.25">
      <c r="A889" t="str">
        <f t="shared" si="89"/>
        <v>EDICAO DE CADASTROS, LISTAS E OUTROS PRODUTOS GRAFICOS</v>
      </c>
      <c r="B889" t="s">
        <v>2077</v>
      </c>
      <c r="C889">
        <v>0</v>
      </c>
      <c r="D889">
        <v>0</v>
      </c>
      <c r="E889">
        <v>0</v>
      </c>
      <c r="F889">
        <v>0</v>
      </c>
      <c r="G889">
        <v>0</v>
      </c>
      <c r="H889" s="46">
        <f t="shared" si="88"/>
        <v>0</v>
      </c>
      <c r="J889" t="str">
        <f t="shared" si="84"/>
        <v>TELECOMUNICACOES SEM FIO</v>
      </c>
      <c r="K889" t="s">
        <v>2103</v>
      </c>
      <c r="L889">
        <v>0</v>
      </c>
      <c r="M889" s="46">
        <f t="shared" si="85"/>
        <v>0</v>
      </c>
      <c r="N889" t="str">
        <f t="shared" si="86"/>
        <v>TRANSPORTE RODOVIARIO DE PASSAGEIROS, NAO REGULAR</v>
      </c>
      <c r="O889" t="s">
        <v>2094</v>
      </c>
      <c r="P889">
        <v>0</v>
      </c>
      <c r="Q889" s="46">
        <f t="shared" si="87"/>
        <v>0</v>
      </c>
    </row>
    <row r="890" spans="1:17" x14ac:dyDescent="0.25">
      <c r="A890" t="str">
        <f t="shared" si="89"/>
        <v>EDICAO INTEGRADA A IMPRESSAO DE LIVROS</v>
      </c>
      <c r="B890" t="s">
        <v>2078</v>
      </c>
      <c r="C890">
        <v>0</v>
      </c>
      <c r="D890">
        <v>0</v>
      </c>
      <c r="E890">
        <v>0</v>
      </c>
      <c r="F890">
        <v>0</v>
      </c>
      <c r="G890">
        <v>0</v>
      </c>
      <c r="H890" s="46">
        <f t="shared" si="88"/>
        <v>0</v>
      </c>
      <c r="J890" t="str">
        <f t="shared" si="84"/>
        <v>TRANSPORTE POR NAVEGACAO INTERIOR DE PASSAGEIROS</v>
      </c>
      <c r="K890" t="s">
        <v>2104</v>
      </c>
      <c r="L890">
        <v>0</v>
      </c>
      <c r="M890" s="46">
        <f t="shared" si="85"/>
        <v>0</v>
      </c>
      <c r="N890" t="str">
        <f t="shared" si="86"/>
        <v>TRANSPORTE RODOVIARIO DE CARGAS, EM GERAL</v>
      </c>
      <c r="O890" t="s">
        <v>2095</v>
      </c>
      <c r="P890">
        <v>0</v>
      </c>
      <c r="Q890" s="46">
        <f t="shared" si="87"/>
        <v>0</v>
      </c>
    </row>
    <row r="891" spans="1:17" x14ac:dyDescent="0.25">
      <c r="A891" t="str">
        <f t="shared" si="89"/>
        <v>EDICAO INTEGRADA A IMPRESSAO DE JORNAIS</v>
      </c>
      <c r="B891" t="s">
        <v>2079</v>
      </c>
      <c r="C891">
        <v>0</v>
      </c>
      <c r="D891">
        <v>0</v>
      </c>
      <c r="E891">
        <v>0</v>
      </c>
      <c r="F891">
        <v>0</v>
      </c>
      <c r="G891">
        <v>0</v>
      </c>
      <c r="H891" s="46">
        <f t="shared" si="88"/>
        <v>0</v>
      </c>
      <c r="J891" t="str">
        <f t="shared" si="84"/>
        <v>TRANSPORTE POR NAVEGACAO INTERIOR DE CARGA</v>
      </c>
      <c r="K891" t="s">
        <v>2105</v>
      </c>
      <c r="L891">
        <v>0</v>
      </c>
      <c r="M891" s="46">
        <f t="shared" si="85"/>
        <v>0</v>
      </c>
      <c r="N891" t="str">
        <f t="shared" si="86"/>
        <v>TRANSPORTE RODOVIARIO DE PRODUTOS PERIGOSOS</v>
      </c>
      <c r="O891" t="s">
        <v>2096</v>
      </c>
      <c r="P891">
        <v>0</v>
      </c>
      <c r="Q891" s="46">
        <f t="shared" si="87"/>
        <v>0</v>
      </c>
    </row>
    <row r="892" spans="1:17" x14ac:dyDescent="0.25">
      <c r="A892" t="str">
        <f t="shared" si="89"/>
        <v>EDICAO INTEGRADA A IMPRESSAO DE REVISTAS</v>
      </c>
      <c r="B892" t="s">
        <v>2080</v>
      </c>
      <c r="C892">
        <v>0</v>
      </c>
      <c r="D892">
        <v>0</v>
      </c>
      <c r="E892">
        <v>0</v>
      </c>
      <c r="F892">
        <v>0</v>
      </c>
      <c r="G892">
        <v>0</v>
      </c>
      <c r="H892" s="46">
        <f t="shared" si="88"/>
        <v>0</v>
      </c>
      <c r="J892" t="str">
        <f t="shared" si="84"/>
        <v>TRANSPORTE AQUAVIARIO URBANO</v>
      </c>
      <c r="K892" t="s">
        <v>2106</v>
      </c>
      <c r="L892">
        <v>0</v>
      </c>
      <c r="M892" s="46">
        <f t="shared" si="85"/>
        <v>0</v>
      </c>
      <c r="N892" t="str">
        <f t="shared" si="86"/>
        <v>TRANSPORTE RODOVIARIO DE MUDANCAS</v>
      </c>
      <c r="O892" t="s">
        <v>2097</v>
      </c>
      <c r="P892">
        <v>0</v>
      </c>
      <c r="Q892" s="46">
        <f t="shared" si="87"/>
        <v>0</v>
      </c>
    </row>
    <row r="893" spans="1:17" x14ac:dyDescent="0.25">
      <c r="A893" t="str">
        <f t="shared" si="89"/>
        <v>EDICAO INTEGRADA A IMPRESSAO DE CADASTROS, LISTAS E OUTROS PRODUTOS GRAFICOS</v>
      </c>
      <c r="B893" t="s">
        <v>2081</v>
      </c>
      <c r="C893">
        <v>0</v>
      </c>
      <c r="D893">
        <v>0</v>
      </c>
      <c r="E893">
        <v>0</v>
      </c>
      <c r="F893">
        <v>0</v>
      </c>
      <c r="G893">
        <v>0</v>
      </c>
      <c r="H893" s="46">
        <f t="shared" si="88"/>
        <v>0</v>
      </c>
      <c r="J893" t="str">
        <f t="shared" si="84"/>
        <v>TELECOMUNICACOES POR SATELITE</v>
      </c>
      <c r="K893" t="s">
        <v>2107</v>
      </c>
      <c r="L893">
        <v>0</v>
      </c>
      <c r="M893" s="46">
        <f t="shared" si="85"/>
        <v>0</v>
      </c>
      <c r="N893" t="str">
        <f t="shared" si="86"/>
        <v>TRANSPORTE REGULAR EM BONDES, FUNICULARES, TELEFERICOS OU TRENS PROPRIOS PARA EXPLORACAO DE PONTOS T</v>
      </c>
      <c r="O893" t="s">
        <v>2098</v>
      </c>
      <c r="P893">
        <v>0</v>
      </c>
      <c r="Q893" s="46">
        <f t="shared" si="87"/>
        <v>0</v>
      </c>
    </row>
    <row r="894" spans="1:17" x14ac:dyDescent="0.25">
      <c r="A894" t="str">
        <f t="shared" si="89"/>
        <v>ATIVIDADES DE PRODUCAO CINEMATOGRAFICA, DE VIDEOS E DE PROGRAMAS DE TELEVISAO</v>
      </c>
      <c r="B894" t="s">
        <v>2082</v>
      </c>
      <c r="C894">
        <v>0</v>
      </c>
      <c r="D894">
        <v>0</v>
      </c>
      <c r="E894">
        <v>0</v>
      </c>
      <c r="F894">
        <v>0</v>
      </c>
      <c r="G894">
        <v>0</v>
      </c>
      <c r="H894" s="46">
        <f t="shared" si="88"/>
        <v>0</v>
      </c>
      <c r="J894" t="str">
        <f t="shared" si="84"/>
        <v>OPERADORAS DE TELEVISAO POR ASSINATURA POR CABO</v>
      </c>
      <c r="K894" t="s">
        <v>2108</v>
      </c>
      <c r="L894">
        <v>0</v>
      </c>
      <c r="M894" s="46">
        <f t="shared" si="85"/>
        <v>0</v>
      </c>
      <c r="N894" t="str">
        <f t="shared" si="86"/>
        <v>TRANSPORTE DUTOVIARIO</v>
      </c>
      <c r="O894" t="s">
        <v>2099</v>
      </c>
      <c r="P894">
        <v>0</v>
      </c>
      <c r="Q894" s="46">
        <f t="shared" si="87"/>
        <v>0</v>
      </c>
    </row>
    <row r="895" spans="1:17" x14ac:dyDescent="0.25">
      <c r="A895" t="str">
        <f t="shared" si="89"/>
        <v>ATIVIDADES DE POS-PRODUCAO CINEMATOGRAFICA, DE VIDEOS E DE PROGRAMAS DE TELEVISAO</v>
      </c>
      <c r="B895" t="s">
        <v>2083</v>
      </c>
      <c r="C895">
        <v>0</v>
      </c>
      <c r="D895">
        <v>0</v>
      </c>
      <c r="E895">
        <v>0</v>
      </c>
      <c r="F895">
        <v>0</v>
      </c>
      <c r="G895">
        <v>0</v>
      </c>
      <c r="H895" s="46">
        <f t="shared" si="88"/>
        <v>0</v>
      </c>
      <c r="J895" t="str">
        <f t="shared" si="84"/>
        <v>OPERADORAS DE TELEVISAO POR ASSINATURA POR MICROONDAS</v>
      </c>
      <c r="K895" t="s">
        <v>2109</v>
      </c>
      <c r="L895">
        <v>0</v>
      </c>
      <c r="M895" s="46">
        <f t="shared" si="85"/>
        <v>0</v>
      </c>
      <c r="N895" t="str">
        <f t="shared" si="86"/>
        <v>TELECOMUNICACOES POR FIO</v>
      </c>
      <c r="O895" t="s">
        <v>2100</v>
      </c>
      <c r="P895">
        <v>0</v>
      </c>
      <c r="Q895" s="46">
        <f t="shared" si="87"/>
        <v>0</v>
      </c>
    </row>
    <row r="896" spans="1:17" x14ac:dyDescent="0.25">
      <c r="A896" t="str">
        <f t="shared" si="89"/>
        <v>DISTRIBUICAO CINEMATOGRAFICA, DE VIDEO E DE PROGRAMAS DE TELEVISAO</v>
      </c>
      <c r="B896" t="s">
        <v>2084</v>
      </c>
      <c r="C896">
        <v>0</v>
      </c>
      <c r="D896">
        <v>0</v>
      </c>
      <c r="E896">
        <v>0</v>
      </c>
      <c r="F896">
        <v>0</v>
      </c>
      <c r="G896">
        <v>0</v>
      </c>
      <c r="H896" s="46">
        <f t="shared" si="88"/>
        <v>0</v>
      </c>
      <c r="J896" t="str">
        <f t="shared" si="84"/>
        <v>OPERADORAS DE TELEVISAO POR ASSINATURA POR SATELITE</v>
      </c>
      <c r="K896" t="s">
        <v>2110</v>
      </c>
      <c r="L896">
        <v>0</v>
      </c>
      <c r="M896" s="46">
        <f t="shared" si="85"/>
        <v>0</v>
      </c>
      <c r="N896" t="str">
        <f t="shared" si="86"/>
        <v>TRANSPORTE MARITIMO DE CABOTAGEM</v>
      </c>
      <c r="O896" t="s">
        <v>2101</v>
      </c>
      <c r="P896">
        <v>0</v>
      </c>
      <c r="Q896" s="46">
        <f t="shared" si="87"/>
        <v>0</v>
      </c>
    </row>
    <row r="897" spans="1:17" x14ac:dyDescent="0.25">
      <c r="A897" t="str">
        <f t="shared" si="89"/>
        <v>ATIVIDADES DE EXIBICAO CINEMATOGRAFICA</v>
      </c>
      <c r="B897" t="s">
        <v>2085</v>
      </c>
      <c r="C897">
        <v>0</v>
      </c>
      <c r="D897">
        <v>0</v>
      </c>
      <c r="E897">
        <v>0</v>
      </c>
      <c r="F897">
        <v>0</v>
      </c>
      <c r="G897">
        <v>0</v>
      </c>
      <c r="H897" s="46">
        <f t="shared" si="88"/>
        <v>0</v>
      </c>
      <c r="J897" t="str">
        <f t="shared" si="84"/>
        <v>OUTRAS ATIVIDADES DE TELECOMUNICACOES</v>
      </c>
      <c r="K897" t="s">
        <v>2111</v>
      </c>
      <c r="L897">
        <v>0</v>
      </c>
      <c r="M897" s="46">
        <f t="shared" si="85"/>
        <v>0</v>
      </c>
      <c r="N897" t="str">
        <f t="shared" si="86"/>
        <v>TRANSPORTE MARITIMO DE LONGO CURSO</v>
      </c>
      <c r="O897" t="s">
        <v>2102</v>
      </c>
      <c r="P897">
        <v>0</v>
      </c>
      <c r="Q897" s="46">
        <f t="shared" si="87"/>
        <v>0</v>
      </c>
    </row>
    <row r="898" spans="1:17" x14ac:dyDescent="0.25">
      <c r="A898" t="str">
        <f t="shared" si="89"/>
        <v>ATIVIDADES DE GRAVACAO DE SOM E DE EDICAO DE MUSICA</v>
      </c>
      <c r="B898" t="s">
        <v>2086</v>
      </c>
      <c r="C898">
        <v>0</v>
      </c>
      <c r="D898">
        <v>0</v>
      </c>
      <c r="E898">
        <v>0</v>
      </c>
      <c r="F898">
        <v>0</v>
      </c>
      <c r="G898">
        <v>0</v>
      </c>
      <c r="H898" s="46">
        <f t="shared" si="88"/>
        <v>0</v>
      </c>
      <c r="J898" t="str">
        <f t="shared" si="84"/>
        <v>DESENVOLVIMENTO DE PROGRAMAS DE COMPUTADOR SOB ENCOMENDA</v>
      </c>
      <c r="K898" t="s">
        <v>2112</v>
      </c>
      <c r="L898">
        <v>0</v>
      </c>
      <c r="M898" s="46">
        <f t="shared" si="85"/>
        <v>0</v>
      </c>
      <c r="N898" t="str">
        <f t="shared" si="86"/>
        <v>TELECOMUNICACOES SEM FIO</v>
      </c>
      <c r="O898" t="s">
        <v>2103</v>
      </c>
      <c r="P898">
        <v>0</v>
      </c>
      <c r="Q898" s="46">
        <f t="shared" si="87"/>
        <v>0</v>
      </c>
    </row>
    <row r="899" spans="1:17" x14ac:dyDescent="0.25">
      <c r="A899" t="str">
        <f t="shared" si="89"/>
        <v>TRANSPORTE FERROVIARIO INTERURBANO</v>
      </c>
      <c r="B899" t="s">
        <v>2087</v>
      </c>
      <c r="C899">
        <v>0</v>
      </c>
      <c r="D899">
        <v>0</v>
      </c>
      <c r="E899">
        <v>0</v>
      </c>
      <c r="F899">
        <v>0</v>
      </c>
      <c r="G899">
        <v>0</v>
      </c>
      <c r="H899" s="46">
        <f t="shared" si="88"/>
        <v>0</v>
      </c>
      <c r="J899" t="str">
        <f t="shared" si="84"/>
        <v>DESENVOLVIMENTO E LICENCIAMENTO DE PROGRAMAS DE COMPUTADOR CUSTOMIZAVEIS</v>
      </c>
      <c r="K899" t="s">
        <v>2113</v>
      </c>
      <c r="L899">
        <v>0</v>
      </c>
      <c r="M899" s="46">
        <f t="shared" si="85"/>
        <v>0</v>
      </c>
      <c r="N899" t="str">
        <f t="shared" si="86"/>
        <v>TRANSPORTE POR NAVEGACAO INTERIOR DE PASSAGEIROS</v>
      </c>
      <c r="O899" t="s">
        <v>2104</v>
      </c>
      <c r="P899">
        <v>0</v>
      </c>
      <c r="Q899" s="46">
        <f t="shared" si="87"/>
        <v>0</v>
      </c>
    </row>
    <row r="900" spans="1:17" x14ac:dyDescent="0.25">
      <c r="A900" t="str">
        <f t="shared" si="89"/>
        <v>TRANSPORTE FERROVIARIO DE PASSAGEIROS, URBANO</v>
      </c>
      <c r="B900" t="s">
        <v>2088</v>
      </c>
      <c r="C900">
        <v>0</v>
      </c>
      <c r="D900">
        <v>0</v>
      </c>
      <c r="E900">
        <v>0</v>
      </c>
      <c r="F900">
        <v>0</v>
      </c>
      <c r="G900">
        <v>0</v>
      </c>
      <c r="H900" s="46">
        <f t="shared" si="88"/>
        <v>0</v>
      </c>
      <c r="J900" t="str">
        <f t="shared" si="84"/>
        <v>DESENVOLVIMENTO E LICENCIAMENTO DE PROGRAMAS DE COMPUTADOR NAO-CUSTOMIZAVEIS</v>
      </c>
      <c r="K900" t="s">
        <v>2114</v>
      </c>
      <c r="L900">
        <v>0</v>
      </c>
      <c r="M900" s="46">
        <f t="shared" si="85"/>
        <v>0</v>
      </c>
      <c r="N900" t="str">
        <f t="shared" si="86"/>
        <v>TRANSPORTE POR NAVEGACAO INTERIOR DE CARGA</v>
      </c>
      <c r="O900" t="s">
        <v>2105</v>
      </c>
      <c r="P900">
        <v>0</v>
      </c>
      <c r="Q900" s="46">
        <f t="shared" si="87"/>
        <v>0</v>
      </c>
    </row>
    <row r="901" spans="1:17" x14ac:dyDescent="0.25">
      <c r="A901" t="str">
        <f t="shared" si="89"/>
        <v>ATIVIDADES DE TELEVISAO ABERTA</v>
      </c>
      <c r="B901" t="s">
        <v>2089</v>
      </c>
      <c r="C901">
        <v>0</v>
      </c>
      <c r="D901">
        <v>0</v>
      </c>
      <c r="E901">
        <v>0</v>
      </c>
      <c r="F901">
        <v>0</v>
      </c>
      <c r="G901">
        <v>0</v>
      </c>
      <c r="H901" s="46">
        <f t="shared" si="88"/>
        <v>0</v>
      </c>
      <c r="J901" t="str">
        <f t="shared" si="84"/>
        <v>CONSULTORIA EM TECNOLOGIA DA INFORMACAO</v>
      </c>
      <c r="K901" t="s">
        <v>2115</v>
      </c>
      <c r="L901">
        <v>0</v>
      </c>
      <c r="M901" s="46">
        <f t="shared" si="85"/>
        <v>0</v>
      </c>
      <c r="N901" t="str">
        <f t="shared" si="86"/>
        <v>TRANSPORTE AQUAVIARIO URBANO</v>
      </c>
      <c r="O901" t="s">
        <v>2106</v>
      </c>
      <c r="P901">
        <v>0</v>
      </c>
      <c r="Q901" s="46">
        <f t="shared" si="87"/>
        <v>0</v>
      </c>
    </row>
    <row r="902" spans="1:17" x14ac:dyDescent="0.25">
      <c r="A902" t="str">
        <f t="shared" si="89"/>
        <v>TRANSPORTE METROVIARIO</v>
      </c>
      <c r="B902" t="s">
        <v>2090</v>
      </c>
      <c r="C902">
        <v>0</v>
      </c>
      <c r="D902">
        <v>0</v>
      </c>
      <c r="E902">
        <v>0</v>
      </c>
      <c r="F902">
        <v>0</v>
      </c>
      <c r="G902">
        <v>0</v>
      </c>
      <c r="H902" s="46">
        <f t="shared" si="88"/>
        <v>0</v>
      </c>
      <c r="J902" t="str">
        <f t="shared" si="84"/>
        <v>TRANSPORTE AEREO, REGULAR</v>
      </c>
      <c r="K902" t="s">
        <v>2117</v>
      </c>
      <c r="L902">
        <v>0</v>
      </c>
      <c r="M902" s="46">
        <f t="shared" si="85"/>
        <v>0</v>
      </c>
      <c r="N902" t="str">
        <f t="shared" si="86"/>
        <v>OPERADORAS DE TELEVISAO POR ASSINATURA POR CABO</v>
      </c>
      <c r="O902" t="s">
        <v>2108</v>
      </c>
      <c r="P902">
        <v>0</v>
      </c>
      <c r="Q902" s="46">
        <f t="shared" si="87"/>
        <v>0</v>
      </c>
    </row>
    <row r="903" spans="1:17" x14ac:dyDescent="0.25">
      <c r="A903" t="str">
        <f t="shared" si="89"/>
        <v>PROGRAMADORAS E ATIVIDADES RELACIONADAS A TELEVISAO POR ASSINATURA</v>
      </c>
      <c r="B903" t="s">
        <v>2091</v>
      </c>
      <c r="C903">
        <v>0</v>
      </c>
      <c r="D903">
        <v>0</v>
      </c>
      <c r="E903">
        <v>0</v>
      </c>
      <c r="F903">
        <v>0</v>
      </c>
      <c r="G903">
        <v>0</v>
      </c>
      <c r="H903" s="46">
        <f t="shared" si="88"/>
        <v>0</v>
      </c>
      <c r="J903" t="str">
        <f t="shared" si="84"/>
        <v>TRANSPORTE AEREO, NAO REGULAR</v>
      </c>
      <c r="K903" t="s">
        <v>2118</v>
      </c>
      <c r="L903">
        <v>0</v>
      </c>
      <c r="M903" s="46">
        <f t="shared" si="85"/>
        <v>0</v>
      </c>
      <c r="N903" t="str">
        <f t="shared" si="86"/>
        <v>OPERADORAS DE TELEVISAO POR ASSINATURA POR MICROONDAS</v>
      </c>
      <c r="O903" t="s">
        <v>2109</v>
      </c>
      <c r="P903">
        <v>0</v>
      </c>
      <c r="Q903" s="46">
        <f t="shared" si="87"/>
        <v>0</v>
      </c>
    </row>
    <row r="904" spans="1:17" x14ac:dyDescent="0.25">
      <c r="A904" t="str">
        <f t="shared" si="89"/>
        <v>TRANSPORTE RODOVIARIO DE PASSAGEIROS, REGULAR, URBANO</v>
      </c>
      <c r="B904" t="s">
        <v>2092</v>
      </c>
      <c r="C904">
        <v>0</v>
      </c>
      <c r="D904">
        <v>0</v>
      </c>
      <c r="E904">
        <v>0</v>
      </c>
      <c r="F904">
        <v>0</v>
      </c>
      <c r="G904">
        <v>0</v>
      </c>
      <c r="H904" s="46">
        <f t="shared" si="88"/>
        <v>0</v>
      </c>
      <c r="J904" t="str">
        <f t="shared" si="84"/>
        <v>TRANSPORTE ESPACIAL</v>
      </c>
      <c r="K904" t="s">
        <v>2119</v>
      </c>
      <c r="L904">
        <v>0</v>
      </c>
      <c r="M904" s="46">
        <f t="shared" si="85"/>
        <v>0</v>
      </c>
      <c r="N904" t="str">
        <f t="shared" si="86"/>
        <v>OPERADORAS DE TELEVISAO POR ASSINATURA POR SATELITE</v>
      </c>
      <c r="O904" t="s">
        <v>2110</v>
      </c>
      <c r="P904">
        <v>0</v>
      </c>
      <c r="Q904" s="46">
        <f t="shared" si="87"/>
        <v>0</v>
      </c>
    </row>
    <row r="905" spans="1:17" x14ac:dyDescent="0.25">
      <c r="A905" t="str">
        <f t="shared" si="89"/>
        <v>TRANSPORTE RODOVIARIO DE PASSAGEIROS, REGULAR, NAO URBANO</v>
      </c>
      <c r="B905" t="s">
        <v>2093</v>
      </c>
      <c r="C905">
        <v>0</v>
      </c>
      <c r="D905">
        <v>0</v>
      </c>
      <c r="E905">
        <v>0</v>
      </c>
      <c r="F905">
        <v>0</v>
      </c>
      <c r="G905">
        <v>0</v>
      </c>
      <c r="H905" s="46">
        <f t="shared" si="88"/>
        <v>0</v>
      </c>
      <c r="J905" t="str">
        <f t="shared" si="84"/>
        <v>CARGA E DESCARGA</v>
      </c>
      <c r="K905" t="s">
        <v>2120</v>
      </c>
      <c r="L905">
        <v>0</v>
      </c>
      <c r="M905" s="46">
        <f t="shared" si="85"/>
        <v>0</v>
      </c>
      <c r="N905" t="str">
        <f t="shared" si="86"/>
        <v>OUTRAS ATIVIDADES DE TELECOMUNICACOES</v>
      </c>
      <c r="O905" t="s">
        <v>2111</v>
      </c>
      <c r="P905">
        <v>0</v>
      </c>
      <c r="Q905" s="46">
        <f t="shared" si="87"/>
        <v>0</v>
      </c>
    </row>
    <row r="906" spans="1:17" x14ac:dyDescent="0.25">
      <c r="A906" t="str">
        <f t="shared" si="89"/>
        <v>TRANSPORTE RODOVIARIO DE PASSAGEIROS, NAO REGULAR</v>
      </c>
      <c r="B906" t="s">
        <v>2094</v>
      </c>
      <c r="C906">
        <v>0</v>
      </c>
      <c r="D906">
        <v>0</v>
      </c>
      <c r="E906">
        <v>0</v>
      </c>
      <c r="F906">
        <v>0</v>
      </c>
      <c r="G906">
        <v>0</v>
      </c>
      <c r="H906" s="46">
        <f t="shared" si="88"/>
        <v>0</v>
      </c>
      <c r="J906" t="str">
        <f t="shared" si="84"/>
        <v>TRATAMENTO DE DADOS, PROVEDORES DE SERVICOS DE APLICACAO E SERVICOS DE HOSPEDAGEM NA INTERNET</v>
      </c>
      <c r="K906" t="s">
        <v>2121</v>
      </c>
      <c r="L906">
        <v>0</v>
      </c>
      <c r="M906" s="46">
        <f t="shared" si="85"/>
        <v>0</v>
      </c>
      <c r="N906" t="str">
        <f t="shared" si="86"/>
        <v>DESENVOLVIMENTO DE PROGRAMAS DE COMPUTADOR SOB ENCOMENDA</v>
      </c>
      <c r="O906" t="s">
        <v>2112</v>
      </c>
      <c r="P906">
        <v>0</v>
      </c>
      <c r="Q906" s="46">
        <f t="shared" si="87"/>
        <v>0</v>
      </c>
    </row>
    <row r="907" spans="1:17" x14ac:dyDescent="0.25">
      <c r="A907" t="str">
        <f t="shared" si="89"/>
        <v>TRANSPORTE RODOVIARIO DE PRODUTOS PERIGOSOS</v>
      </c>
      <c r="B907" t="s">
        <v>2096</v>
      </c>
      <c r="C907">
        <v>0</v>
      </c>
      <c r="D907">
        <v>0</v>
      </c>
      <c r="E907">
        <v>0</v>
      </c>
      <c r="F907">
        <v>0</v>
      </c>
      <c r="G907">
        <v>0</v>
      </c>
      <c r="H907" s="46">
        <f t="shared" si="88"/>
        <v>0</v>
      </c>
      <c r="J907" t="str">
        <f t="shared" si="84"/>
        <v>ARMAZENAMENTO E DEPOSITOS DE CARGAS</v>
      </c>
      <c r="K907" t="s">
        <v>2122</v>
      </c>
      <c r="L907">
        <v>0</v>
      </c>
      <c r="M907" s="46">
        <f t="shared" si="85"/>
        <v>0</v>
      </c>
      <c r="N907" t="str">
        <f t="shared" si="86"/>
        <v>DESENVOLVIMENTO E LICENCIAMENTO DE PROGRAMAS DE COMPUTADOR CUSTOMIZAVEIS</v>
      </c>
      <c r="O907" t="s">
        <v>2113</v>
      </c>
      <c r="P907">
        <v>0</v>
      </c>
      <c r="Q907" s="46">
        <f t="shared" si="87"/>
        <v>0</v>
      </c>
    </row>
    <row r="908" spans="1:17" x14ac:dyDescent="0.25">
      <c r="A908" t="str">
        <f t="shared" si="89"/>
        <v>TRANSPORTE RODOVIARIO DE MUDANCAS</v>
      </c>
      <c r="B908" t="s">
        <v>2097</v>
      </c>
      <c r="C908">
        <v>0</v>
      </c>
      <c r="D908">
        <v>0</v>
      </c>
      <c r="E908">
        <v>0</v>
      </c>
      <c r="F908">
        <v>0</v>
      </c>
      <c r="G908">
        <v>0</v>
      </c>
      <c r="H908" s="46">
        <f t="shared" si="88"/>
        <v>0</v>
      </c>
      <c r="J908" t="str">
        <f t="shared" si="84"/>
        <v>PORTAIS, PROVEDORES DE CONTEUDO E OUTROS SERVICOS DE INFORMACAO NA INTERNET</v>
      </c>
      <c r="K908" t="s">
        <v>2123</v>
      </c>
      <c r="L908">
        <v>0</v>
      </c>
      <c r="M908" s="46">
        <f t="shared" si="85"/>
        <v>0</v>
      </c>
      <c r="N908" t="str">
        <f t="shared" si="86"/>
        <v>DESENVOLVIMENTO E LICENCIAMENTO DE PROGRAMAS DE COMPUTADOR NAO-CUSTOMIZAVEIS</v>
      </c>
      <c r="O908" t="s">
        <v>2114</v>
      </c>
      <c r="P908">
        <v>0</v>
      </c>
      <c r="Q908" s="46">
        <f t="shared" si="87"/>
        <v>0</v>
      </c>
    </row>
    <row r="909" spans="1:17" x14ac:dyDescent="0.25">
      <c r="A909" t="str">
        <f t="shared" si="89"/>
        <v>TRANSPORTE REGULAR EM BONDES, FUNICULARES, TELEFERICOS OU TRENS PROPRIOS PARA EXPLORACAO DE PONTOS T</v>
      </c>
      <c r="B909" t="s">
        <v>2098</v>
      </c>
      <c r="C909">
        <v>0</v>
      </c>
      <c r="D909">
        <v>0</v>
      </c>
      <c r="E909">
        <v>0</v>
      </c>
      <c r="F909">
        <v>0</v>
      </c>
      <c r="G909">
        <v>0</v>
      </c>
      <c r="H909" s="46">
        <f t="shared" si="88"/>
        <v>0</v>
      </c>
      <c r="J909" t="str">
        <f t="shared" si="84"/>
        <v>ATIVIDADES AUXILIARES DOS TRANSPORTES TERRESTRES</v>
      </c>
      <c r="K909" t="s">
        <v>2124</v>
      </c>
      <c r="L909">
        <v>0</v>
      </c>
      <c r="M909" s="46">
        <f t="shared" si="85"/>
        <v>0</v>
      </c>
      <c r="N909" t="str">
        <f t="shared" si="86"/>
        <v>CONSULTORIA EM TECNOLOGIA DA INFORMACAO</v>
      </c>
      <c r="O909" t="s">
        <v>2115</v>
      </c>
      <c r="P909">
        <v>0</v>
      </c>
      <c r="Q909" s="46">
        <f t="shared" si="87"/>
        <v>0</v>
      </c>
    </row>
    <row r="910" spans="1:17" x14ac:dyDescent="0.25">
      <c r="A910" t="str">
        <f t="shared" si="89"/>
        <v>TRANSPORTE DUTOVIARIO</v>
      </c>
      <c r="B910" t="s">
        <v>2099</v>
      </c>
      <c r="C910">
        <v>0</v>
      </c>
      <c r="D910">
        <v>0</v>
      </c>
      <c r="E910">
        <v>0</v>
      </c>
      <c r="F910">
        <v>0</v>
      </c>
      <c r="G910">
        <v>0</v>
      </c>
      <c r="H910" s="46">
        <f t="shared" si="88"/>
        <v>0</v>
      </c>
      <c r="J910" t="str">
        <f t="shared" si="84"/>
        <v>ATIVIDADES AUXILIARES DOS TRANSPORTES AQUAVIARIOS</v>
      </c>
      <c r="K910" t="s">
        <v>2125</v>
      </c>
      <c r="L910">
        <v>0</v>
      </c>
      <c r="M910" s="46">
        <f t="shared" si="85"/>
        <v>0</v>
      </c>
      <c r="N910" t="str">
        <f t="shared" si="86"/>
        <v>SUPORTE TECNICO, MANUTENCAO E OUTROS SERVICOS EM TECNOLOGIA DA INFORMACAO</v>
      </c>
      <c r="O910" t="s">
        <v>2116</v>
      </c>
      <c r="P910">
        <v>0</v>
      </c>
      <c r="Q910" s="46">
        <f t="shared" si="87"/>
        <v>0</v>
      </c>
    </row>
    <row r="911" spans="1:17" x14ac:dyDescent="0.25">
      <c r="A911" t="str">
        <f t="shared" si="89"/>
        <v>TELECOMUNICACOES POR FIO</v>
      </c>
      <c r="B911" t="s">
        <v>2100</v>
      </c>
      <c r="C911">
        <v>0</v>
      </c>
      <c r="D911">
        <v>0</v>
      </c>
      <c r="E911">
        <v>0</v>
      </c>
      <c r="F911">
        <v>0</v>
      </c>
      <c r="G911">
        <v>0</v>
      </c>
      <c r="H911" s="46">
        <f t="shared" si="88"/>
        <v>0</v>
      </c>
      <c r="J911" t="str">
        <f t="shared" si="84"/>
        <v>ATIVIDADES AUXILIARES DOS TRANSPORTES AEREOS</v>
      </c>
      <c r="K911" t="s">
        <v>2126</v>
      </c>
      <c r="L911">
        <v>0</v>
      </c>
      <c r="M911" s="46">
        <f t="shared" si="85"/>
        <v>0</v>
      </c>
      <c r="N911" t="str">
        <f t="shared" si="86"/>
        <v>TRANSPORTE AEREO, REGULAR</v>
      </c>
      <c r="O911" t="s">
        <v>2117</v>
      </c>
      <c r="P911">
        <v>0</v>
      </c>
      <c r="Q911" s="46">
        <f t="shared" si="87"/>
        <v>0</v>
      </c>
    </row>
    <row r="912" spans="1:17" x14ac:dyDescent="0.25">
      <c r="A912" t="str">
        <f t="shared" si="89"/>
        <v>TRANSPORTE MARITIMO DE CABOTAGEM</v>
      </c>
      <c r="B912" t="s">
        <v>2101</v>
      </c>
      <c r="C912">
        <v>0</v>
      </c>
      <c r="D912">
        <v>0</v>
      </c>
      <c r="E912">
        <v>0</v>
      </c>
      <c r="F912">
        <v>0</v>
      </c>
      <c r="G912">
        <v>0</v>
      </c>
      <c r="H912" s="46">
        <f t="shared" si="88"/>
        <v>0</v>
      </c>
      <c r="J912" t="str">
        <f t="shared" si="84"/>
        <v>ATIVIDADES DE AGENCIAS DE VIAGENS E ORGANIZADORES DE VIAGEM</v>
      </c>
      <c r="K912" t="s">
        <v>2127</v>
      </c>
      <c r="L912">
        <v>0</v>
      </c>
      <c r="M912" s="46">
        <f t="shared" si="85"/>
        <v>0</v>
      </c>
      <c r="N912" t="str">
        <f t="shared" si="86"/>
        <v>TRANSPORTE AEREO, NAO REGULAR</v>
      </c>
      <c r="O912" t="s">
        <v>2118</v>
      </c>
      <c r="P912">
        <v>0</v>
      </c>
      <c r="Q912" s="46">
        <f t="shared" si="87"/>
        <v>0</v>
      </c>
    </row>
    <row r="913" spans="1:17" x14ac:dyDescent="0.25">
      <c r="A913" t="str">
        <f t="shared" si="89"/>
        <v>TRANSPORTE MARITIMO DE LONGO CURSO</v>
      </c>
      <c r="B913" t="s">
        <v>2102</v>
      </c>
      <c r="C913">
        <v>0</v>
      </c>
      <c r="D913">
        <v>0</v>
      </c>
      <c r="E913">
        <v>0</v>
      </c>
      <c r="F913">
        <v>0</v>
      </c>
      <c r="G913">
        <v>0</v>
      </c>
      <c r="H913" s="46">
        <f t="shared" si="88"/>
        <v>0</v>
      </c>
      <c r="J913" t="str">
        <f t="shared" si="84"/>
        <v>AGENCIAS DE NOTICIAS</v>
      </c>
      <c r="K913" t="s">
        <v>2129</v>
      </c>
      <c r="L913">
        <v>0</v>
      </c>
      <c r="M913" s="46">
        <f t="shared" si="85"/>
        <v>0</v>
      </c>
      <c r="N913" t="str">
        <f t="shared" si="86"/>
        <v>TRANSPORTE ESPACIAL</v>
      </c>
      <c r="O913" t="s">
        <v>2119</v>
      </c>
      <c r="P913">
        <v>0</v>
      </c>
      <c r="Q913" s="46">
        <f t="shared" si="87"/>
        <v>0</v>
      </c>
    </row>
    <row r="914" spans="1:17" x14ac:dyDescent="0.25">
      <c r="A914" t="str">
        <f t="shared" si="89"/>
        <v>TELECOMUNICACOES SEM FIO</v>
      </c>
      <c r="B914" t="s">
        <v>2103</v>
      </c>
      <c r="C914">
        <v>0</v>
      </c>
      <c r="D914">
        <v>0</v>
      </c>
      <c r="E914">
        <v>0</v>
      </c>
      <c r="F914">
        <v>0</v>
      </c>
      <c r="G914">
        <v>0</v>
      </c>
      <c r="H914" s="46">
        <f t="shared" si="88"/>
        <v>0</v>
      </c>
      <c r="J914" t="str">
        <f t="shared" si="84"/>
        <v>OUTRAS ATIVIDADES DE PRESTACAO DE SERVICOS DE INFORMACAO NAO ESPECIFICADAS ANTERIORMENTE</v>
      </c>
      <c r="K914" t="s">
        <v>2130</v>
      </c>
      <c r="L914">
        <v>0</v>
      </c>
      <c r="M914" s="46">
        <f t="shared" si="85"/>
        <v>0</v>
      </c>
      <c r="N914" t="str">
        <f t="shared" si="86"/>
        <v>TRATAMENTO DE DADOS, PROVEDORES DE SERVICOS DE APLICACAO E SERVICOS DE HOSPEDAGEM NA INTERNET</v>
      </c>
      <c r="O914" t="s">
        <v>2121</v>
      </c>
      <c r="P914">
        <v>0</v>
      </c>
      <c r="Q914" s="46">
        <f t="shared" si="87"/>
        <v>0</v>
      </c>
    </row>
    <row r="915" spans="1:17" x14ac:dyDescent="0.25">
      <c r="A915" t="str">
        <f t="shared" si="89"/>
        <v>TRANSPORTE POR NAVEGACAO INTERIOR DE PASSAGEIROS</v>
      </c>
      <c r="B915" t="s">
        <v>2104</v>
      </c>
      <c r="C915">
        <v>0</v>
      </c>
      <c r="D915">
        <v>0</v>
      </c>
      <c r="E915">
        <v>0</v>
      </c>
      <c r="F915">
        <v>0</v>
      </c>
      <c r="G915">
        <v>0</v>
      </c>
      <c r="H915" s="46">
        <f t="shared" si="88"/>
        <v>0</v>
      </c>
      <c r="J915" t="str">
        <f t="shared" si="84"/>
        <v>ATIVIDADES DE CORREIO NACIONAL</v>
      </c>
      <c r="K915" t="s">
        <v>2131</v>
      </c>
      <c r="L915">
        <v>0</v>
      </c>
      <c r="M915" s="46">
        <f t="shared" si="85"/>
        <v>0</v>
      </c>
      <c r="N915" t="str">
        <f t="shared" si="86"/>
        <v>ARMAZENAMENTO E DEPOSITOS DE CARGAS</v>
      </c>
      <c r="O915" t="s">
        <v>2122</v>
      </c>
      <c r="P915">
        <v>0</v>
      </c>
      <c r="Q915" s="46">
        <f t="shared" si="87"/>
        <v>0</v>
      </c>
    </row>
    <row r="916" spans="1:17" x14ac:dyDescent="0.25">
      <c r="A916" t="str">
        <f t="shared" si="89"/>
        <v>TRANSPORTE POR NAVEGACAO INTERIOR DE CARGA</v>
      </c>
      <c r="B916" t="s">
        <v>2105</v>
      </c>
      <c r="C916">
        <v>0</v>
      </c>
      <c r="D916">
        <v>0</v>
      </c>
      <c r="E916">
        <v>0</v>
      </c>
      <c r="F916">
        <v>0</v>
      </c>
      <c r="G916">
        <v>0</v>
      </c>
      <c r="H916" s="46">
        <f t="shared" si="88"/>
        <v>0</v>
      </c>
      <c r="J916" t="str">
        <f t="shared" si="84"/>
        <v>ATIVIDADES DE MALOTE E ENTREGA</v>
      </c>
      <c r="K916" t="s">
        <v>2132</v>
      </c>
      <c r="L916">
        <v>0</v>
      </c>
      <c r="M916" s="46">
        <f t="shared" si="85"/>
        <v>0</v>
      </c>
      <c r="N916" t="str">
        <f t="shared" si="86"/>
        <v>PORTAIS, PROVEDORES DE CONTEUDO E OUTROS SERVICOS DE INFORMACAO NA INTERNET</v>
      </c>
      <c r="O916" t="s">
        <v>2123</v>
      </c>
      <c r="P916">
        <v>0</v>
      </c>
      <c r="Q916" s="46">
        <f t="shared" si="87"/>
        <v>0</v>
      </c>
    </row>
    <row r="917" spans="1:17" x14ac:dyDescent="0.25">
      <c r="A917" t="str">
        <f t="shared" si="89"/>
        <v>TRANSPORTE AQUAVIARIO URBANO</v>
      </c>
      <c r="B917" t="s">
        <v>2106</v>
      </c>
      <c r="C917">
        <v>0</v>
      </c>
      <c r="D917">
        <v>0</v>
      </c>
      <c r="E917">
        <v>0</v>
      </c>
      <c r="F917">
        <v>0</v>
      </c>
      <c r="G917">
        <v>0</v>
      </c>
      <c r="H917" s="46">
        <f t="shared" si="88"/>
        <v>0</v>
      </c>
      <c r="J917" t="str">
        <f t="shared" si="84"/>
        <v>TELECOMUNICACOES</v>
      </c>
      <c r="K917" t="s">
        <v>2133</v>
      </c>
      <c r="L917">
        <v>0</v>
      </c>
      <c r="M917" s="46">
        <f t="shared" si="85"/>
        <v>0</v>
      </c>
      <c r="N917" t="str">
        <f t="shared" si="86"/>
        <v>ATIVIDADES AUXILIARES DOS TRANSPORTES TERRESTRES</v>
      </c>
      <c r="O917" t="s">
        <v>2124</v>
      </c>
      <c r="P917">
        <v>0</v>
      </c>
      <c r="Q917" s="46">
        <f t="shared" si="87"/>
        <v>0</v>
      </c>
    </row>
    <row r="918" spans="1:17" x14ac:dyDescent="0.25">
      <c r="A918" t="str">
        <f t="shared" si="89"/>
        <v>OPERADORAS DE TELEVISAO POR ASSINATURA POR CABO</v>
      </c>
      <c r="B918" t="s">
        <v>2108</v>
      </c>
      <c r="C918">
        <v>0</v>
      </c>
      <c r="D918">
        <v>0</v>
      </c>
      <c r="E918">
        <v>0</v>
      </c>
      <c r="F918">
        <v>0</v>
      </c>
      <c r="G918">
        <v>0</v>
      </c>
      <c r="H918" s="46">
        <f t="shared" si="88"/>
        <v>0</v>
      </c>
      <c r="J918" t="str">
        <f t="shared" si="84"/>
        <v>BANCOS MULTIPLOS, SEM CARTEIRA COMERCIAL</v>
      </c>
      <c r="K918" t="s">
        <v>2135</v>
      </c>
      <c r="L918">
        <v>0</v>
      </c>
      <c r="M918" s="46">
        <f t="shared" si="85"/>
        <v>0</v>
      </c>
      <c r="N918" t="str">
        <f t="shared" si="86"/>
        <v>ATIVIDADES AUXILIARES DOS TRANSPORTES AQUAVIARIOS</v>
      </c>
      <c r="O918" t="s">
        <v>2125</v>
      </c>
      <c r="P918">
        <v>0</v>
      </c>
      <c r="Q918" s="46">
        <f t="shared" si="87"/>
        <v>0</v>
      </c>
    </row>
    <row r="919" spans="1:17" x14ac:dyDescent="0.25">
      <c r="A919" t="str">
        <f t="shared" si="89"/>
        <v>OPERADORAS DE TELEVISAO POR ASSINATURA POR MICROONDAS</v>
      </c>
      <c r="B919" t="s">
        <v>2109</v>
      </c>
      <c r="C919">
        <v>0</v>
      </c>
      <c r="D919">
        <v>0</v>
      </c>
      <c r="E919">
        <v>0</v>
      </c>
      <c r="F919">
        <v>0</v>
      </c>
      <c r="G919">
        <v>0</v>
      </c>
      <c r="H919" s="46">
        <f t="shared" si="88"/>
        <v>0</v>
      </c>
      <c r="J919" t="str">
        <f t="shared" si="84"/>
        <v>SOCIEDADES DE CREDITO, FINANCIAMENTO E INVESTIMENTO - FINANCEIRAS</v>
      </c>
      <c r="K919" t="s">
        <v>2136</v>
      </c>
      <c r="L919">
        <v>0</v>
      </c>
      <c r="M919" s="46">
        <f t="shared" si="85"/>
        <v>0</v>
      </c>
      <c r="N919" t="str">
        <f t="shared" si="86"/>
        <v>ATIVIDADES AUXILIARES DOS TRANSPORTES AEREOS</v>
      </c>
      <c r="O919" t="s">
        <v>2126</v>
      </c>
      <c r="P919">
        <v>0</v>
      </c>
      <c r="Q919" s="46">
        <f t="shared" si="87"/>
        <v>0</v>
      </c>
    </row>
    <row r="920" spans="1:17" x14ac:dyDescent="0.25">
      <c r="A920" t="str">
        <f t="shared" si="89"/>
        <v>OPERADORAS DE TELEVISAO POR ASSINATURA POR SATELITE</v>
      </c>
      <c r="B920" t="s">
        <v>2110</v>
      </c>
      <c r="C920">
        <v>0</v>
      </c>
      <c r="D920">
        <v>0</v>
      </c>
      <c r="E920">
        <v>0</v>
      </c>
      <c r="F920">
        <v>0</v>
      </c>
      <c r="G920">
        <v>0</v>
      </c>
      <c r="H920" s="46">
        <f t="shared" si="88"/>
        <v>0</v>
      </c>
      <c r="J920" t="str">
        <f t="shared" si="84"/>
        <v>SOCIEDADES DE CREDITO AO MICROEMPREENDEDOR</v>
      </c>
      <c r="K920" t="s">
        <v>2137</v>
      </c>
      <c r="L920">
        <v>0</v>
      </c>
      <c r="M920" s="46">
        <f t="shared" si="85"/>
        <v>0</v>
      </c>
      <c r="N920" t="str">
        <f t="shared" si="86"/>
        <v>ATIVIDADES DE AGENCIAS DE VIAGENS E ORGANIZADORES DE VIAGEM</v>
      </c>
      <c r="O920" t="s">
        <v>2127</v>
      </c>
      <c r="P920">
        <v>0</v>
      </c>
      <c r="Q920" s="46">
        <f t="shared" si="87"/>
        <v>0</v>
      </c>
    </row>
    <row r="921" spans="1:17" x14ac:dyDescent="0.25">
      <c r="A921" t="str">
        <f t="shared" si="89"/>
        <v>OUTRAS ATIVIDADES DE TELECOMUNICACOES</v>
      </c>
      <c r="B921" t="s">
        <v>2111</v>
      </c>
      <c r="C921">
        <v>0</v>
      </c>
      <c r="D921">
        <v>0</v>
      </c>
      <c r="E921">
        <v>0</v>
      </c>
      <c r="F921">
        <v>0</v>
      </c>
      <c r="G921">
        <v>0</v>
      </c>
      <c r="H921" s="46">
        <f t="shared" si="88"/>
        <v>0</v>
      </c>
      <c r="J921" t="str">
        <f t="shared" si="84"/>
        <v>BANCOS DE CAMBIO E OUTRAS INSTITUICOES DE INTERMEDIACAO NAO-MONETARIA</v>
      </c>
      <c r="K921" t="s">
        <v>2138</v>
      </c>
      <c r="L921">
        <v>0</v>
      </c>
      <c r="M921" s="46">
        <f t="shared" si="85"/>
        <v>0</v>
      </c>
      <c r="N921" t="str">
        <f t="shared" si="86"/>
        <v>ATIVIDADES RELACIONADAS A ORGANIZACAO DO TRANSPORTE DE CARGAS</v>
      </c>
      <c r="O921" t="s">
        <v>2128</v>
      </c>
      <c r="P921">
        <v>0</v>
      </c>
      <c r="Q921" s="46">
        <f t="shared" si="87"/>
        <v>0</v>
      </c>
    </row>
    <row r="922" spans="1:17" x14ac:dyDescent="0.25">
      <c r="A922" t="str">
        <f t="shared" si="89"/>
        <v>DESENVOLVIMENTO DE PROGRAMAS DE COMPUTADOR SOB ENCOMENDA</v>
      </c>
      <c r="B922" t="s">
        <v>2112</v>
      </c>
      <c r="C922">
        <v>0</v>
      </c>
      <c r="D922">
        <v>0</v>
      </c>
      <c r="E922">
        <v>0</v>
      </c>
      <c r="F922">
        <v>0</v>
      </c>
      <c r="G922">
        <v>0</v>
      </c>
      <c r="H922" s="46">
        <f t="shared" si="88"/>
        <v>0</v>
      </c>
      <c r="J922" t="str">
        <f t="shared" si="84"/>
        <v>HOLDINGS DE INSTITUICOES NAO-FINANCEIRAS</v>
      </c>
      <c r="K922" t="s">
        <v>2140</v>
      </c>
      <c r="L922">
        <v>0</v>
      </c>
      <c r="M922" s="46">
        <f t="shared" si="85"/>
        <v>0</v>
      </c>
      <c r="N922" t="str">
        <f t="shared" si="86"/>
        <v>AGENCIAS DE NOTICIAS</v>
      </c>
      <c r="O922" t="s">
        <v>2129</v>
      </c>
      <c r="P922">
        <v>0</v>
      </c>
      <c r="Q922" s="46">
        <f t="shared" si="87"/>
        <v>0</v>
      </c>
    </row>
    <row r="923" spans="1:17" x14ac:dyDescent="0.25">
      <c r="A923" t="str">
        <f t="shared" si="89"/>
        <v>DESENVOLVIMENTO E LICENCIAMENTO DE PROGRAMAS DE COMPUTADOR CUSTOMIZAVEIS</v>
      </c>
      <c r="B923" t="s">
        <v>2113</v>
      </c>
      <c r="C923">
        <v>0</v>
      </c>
      <c r="D923">
        <v>0</v>
      </c>
      <c r="E923">
        <v>0</v>
      </c>
      <c r="F923">
        <v>0</v>
      </c>
      <c r="G923">
        <v>0</v>
      </c>
      <c r="H923" s="46">
        <f t="shared" si="88"/>
        <v>0</v>
      </c>
      <c r="J923" t="str">
        <f t="shared" si="84"/>
        <v>OUTRAS SOCIEDADES DE PARTICIPACAO, EXCETO HOLDINGS</v>
      </c>
      <c r="K923" t="s">
        <v>2141</v>
      </c>
      <c r="L923">
        <v>0</v>
      </c>
      <c r="M923" s="46">
        <f t="shared" si="85"/>
        <v>0</v>
      </c>
      <c r="N923" t="str">
        <f t="shared" si="86"/>
        <v>OUTRAS ATIVIDADES DE PRESTACAO DE SERVICOS DE INFORMACAO NAO ESPECIFICADAS ANTERIORMENTE</v>
      </c>
      <c r="O923" t="s">
        <v>2130</v>
      </c>
      <c r="P923">
        <v>0</v>
      </c>
      <c r="Q923" s="46">
        <f t="shared" si="87"/>
        <v>0</v>
      </c>
    </row>
    <row r="924" spans="1:17" x14ac:dyDescent="0.25">
      <c r="A924" t="str">
        <f t="shared" si="89"/>
        <v>DESENVOLVIMENTO E LICENCIAMENTO DE PROGRAMAS DE COMPUTADOR NAO-CUSTOMIZAVEIS</v>
      </c>
      <c r="B924" t="s">
        <v>2114</v>
      </c>
      <c r="C924">
        <v>0</v>
      </c>
      <c r="D924">
        <v>0</v>
      </c>
      <c r="E924">
        <v>0</v>
      </c>
      <c r="F924">
        <v>0</v>
      </c>
      <c r="G924">
        <v>0</v>
      </c>
      <c r="H924" s="46">
        <f t="shared" si="88"/>
        <v>0</v>
      </c>
      <c r="J924" t="str">
        <f t="shared" si="84"/>
        <v>SOCIEDADES DE FOMENTO MERCANTIL - FACTORING</v>
      </c>
      <c r="K924" t="s">
        <v>2142</v>
      </c>
      <c r="L924">
        <v>0</v>
      </c>
      <c r="M924" s="46">
        <f t="shared" si="85"/>
        <v>0</v>
      </c>
      <c r="N924" t="str">
        <f t="shared" si="86"/>
        <v>ATIVIDADES DE CORREIO NACIONAL</v>
      </c>
      <c r="O924" t="s">
        <v>2131</v>
      </c>
      <c r="P924">
        <v>0</v>
      </c>
      <c r="Q924" s="46">
        <f t="shared" si="87"/>
        <v>0</v>
      </c>
    </row>
    <row r="925" spans="1:17" x14ac:dyDescent="0.25">
      <c r="A925" t="str">
        <f t="shared" si="89"/>
        <v>CONSULTORIA EM TECNOLOGIA DA INFORMACAO</v>
      </c>
      <c r="B925" t="s">
        <v>2115</v>
      </c>
      <c r="C925">
        <v>0</v>
      </c>
      <c r="D925">
        <v>0</v>
      </c>
      <c r="E925">
        <v>0</v>
      </c>
      <c r="F925">
        <v>0</v>
      </c>
      <c r="G925">
        <v>0</v>
      </c>
      <c r="H925" s="46">
        <f t="shared" si="88"/>
        <v>0</v>
      </c>
      <c r="J925" t="str">
        <f t="shared" si="84"/>
        <v>ADMINISTRACAO DE CONSORCIOS PARA AQUISICAO DE BENS E DIREITOS</v>
      </c>
      <c r="K925" t="s">
        <v>2144</v>
      </c>
      <c r="L925">
        <v>0</v>
      </c>
      <c r="M925" s="46">
        <f t="shared" si="85"/>
        <v>0</v>
      </c>
      <c r="N925" t="str">
        <f t="shared" si="86"/>
        <v>ATIVIDADES DE MALOTE E ENTREGA</v>
      </c>
      <c r="O925" t="s">
        <v>2132</v>
      </c>
      <c r="P925">
        <v>0</v>
      </c>
      <c r="Q925" s="46">
        <f t="shared" si="87"/>
        <v>0</v>
      </c>
    </row>
    <row r="926" spans="1:17" x14ac:dyDescent="0.25">
      <c r="A926" t="str">
        <f t="shared" si="89"/>
        <v>TRANSPORTE AEREO, REGULAR</v>
      </c>
      <c r="B926" t="s">
        <v>2117</v>
      </c>
      <c r="C926">
        <v>0</v>
      </c>
      <c r="D926">
        <v>0</v>
      </c>
      <c r="E926">
        <v>0</v>
      </c>
      <c r="F926">
        <v>0</v>
      </c>
      <c r="G926">
        <v>0</v>
      </c>
      <c r="H926" s="46">
        <f t="shared" si="88"/>
        <v>0</v>
      </c>
      <c r="J926" t="str">
        <f t="shared" si="84"/>
        <v>OUTRAS ATIVIDADES DE SERVICOS FINANCEIROS NAO ESPECIFICADAS ANTERIORMENTE</v>
      </c>
      <c r="K926" t="s">
        <v>2145</v>
      </c>
      <c r="L926">
        <v>0</v>
      </c>
      <c r="M926" s="46">
        <f t="shared" si="85"/>
        <v>0</v>
      </c>
      <c r="N926" t="str">
        <f t="shared" si="86"/>
        <v>TELECOMUNICACOES</v>
      </c>
      <c r="O926" t="s">
        <v>2133</v>
      </c>
      <c r="P926">
        <v>0</v>
      </c>
      <c r="Q926" s="46">
        <f t="shared" si="87"/>
        <v>0</v>
      </c>
    </row>
    <row r="927" spans="1:17" x14ac:dyDescent="0.25">
      <c r="A927" t="str">
        <f t="shared" si="89"/>
        <v>TRANSPORTE AEREO, NAO REGULAR</v>
      </c>
      <c r="B927" t="s">
        <v>2118</v>
      </c>
      <c r="C927">
        <v>0</v>
      </c>
      <c r="D927">
        <v>0</v>
      </c>
      <c r="E927">
        <v>0</v>
      </c>
      <c r="F927">
        <v>0</v>
      </c>
      <c r="G927">
        <v>0</v>
      </c>
      <c r="H927" s="46">
        <f t="shared" si="88"/>
        <v>0</v>
      </c>
      <c r="J927" t="str">
        <f t="shared" si="84"/>
        <v>BANCO CENTRAL</v>
      </c>
      <c r="K927" t="s">
        <v>2146</v>
      </c>
      <c r="L927">
        <v>0</v>
      </c>
      <c r="M927" s="46">
        <f t="shared" si="85"/>
        <v>0</v>
      </c>
      <c r="N927" t="str">
        <f t="shared" si="86"/>
        <v>BANCOS MULTIPLOS, SEM CARTEIRA COMERCIAL</v>
      </c>
      <c r="O927" t="s">
        <v>2135</v>
      </c>
      <c r="P927">
        <v>0</v>
      </c>
      <c r="Q927" s="46">
        <f t="shared" si="87"/>
        <v>0</v>
      </c>
    </row>
    <row r="928" spans="1:17" x14ac:dyDescent="0.25">
      <c r="A928" t="str">
        <f t="shared" si="89"/>
        <v>TRANSPORTE ESPACIAL</v>
      </c>
      <c r="B928" t="s">
        <v>2119</v>
      </c>
      <c r="C928">
        <v>0</v>
      </c>
      <c r="D928">
        <v>0</v>
      </c>
      <c r="E928">
        <v>0</v>
      </c>
      <c r="F928">
        <v>0</v>
      </c>
      <c r="G928">
        <v>0</v>
      </c>
      <c r="H928" s="46">
        <f t="shared" si="88"/>
        <v>0</v>
      </c>
      <c r="J928" t="str">
        <f t="shared" si="84"/>
        <v>SEGUROS-SAUDE</v>
      </c>
      <c r="K928" t="s">
        <v>2147</v>
      </c>
      <c r="L928">
        <v>0</v>
      </c>
      <c r="M928" s="46">
        <f t="shared" si="85"/>
        <v>0</v>
      </c>
      <c r="N928" t="str">
        <f t="shared" si="86"/>
        <v>SOCIEDADES DE CREDITO, FINANCIAMENTO E INVESTIMENTO - FINANCEIRAS</v>
      </c>
      <c r="O928" t="s">
        <v>2136</v>
      </c>
      <c r="P928">
        <v>0</v>
      </c>
      <c r="Q928" s="46">
        <f t="shared" si="87"/>
        <v>0</v>
      </c>
    </row>
    <row r="929" spans="1:17" x14ac:dyDescent="0.25">
      <c r="A929" t="str">
        <f t="shared" si="89"/>
        <v>TRATAMENTO DE DADOS, PROVEDORES DE SERVICOS DE APLICACAO E SERVICOS DE HOSPEDAGEM NA INTERNET</v>
      </c>
      <c r="B929" t="s">
        <v>2121</v>
      </c>
      <c r="C929">
        <v>0</v>
      </c>
      <c r="D929">
        <v>0</v>
      </c>
      <c r="E929">
        <v>0</v>
      </c>
      <c r="F929">
        <v>0</v>
      </c>
      <c r="G929">
        <v>0</v>
      </c>
      <c r="H929" s="46">
        <f t="shared" si="88"/>
        <v>0</v>
      </c>
      <c r="J929" t="str">
        <f t="shared" si="84"/>
        <v>BANCOS COMERCIAIS</v>
      </c>
      <c r="K929" t="s">
        <v>2148</v>
      </c>
      <c r="L929">
        <v>0</v>
      </c>
      <c r="M929" s="46">
        <f t="shared" si="85"/>
        <v>0</v>
      </c>
      <c r="N929" t="str">
        <f t="shared" si="86"/>
        <v>SOCIEDADES DE CREDITO AO MICROEMPREENDEDOR</v>
      </c>
      <c r="O929" t="s">
        <v>2137</v>
      </c>
      <c r="P929">
        <v>0</v>
      </c>
      <c r="Q929" s="46">
        <f t="shared" si="87"/>
        <v>0</v>
      </c>
    </row>
    <row r="930" spans="1:17" x14ac:dyDescent="0.25">
      <c r="A930" t="str">
        <f t="shared" si="89"/>
        <v>ARMAZENAMENTO E DEPOSITOS DE CARGAS</v>
      </c>
      <c r="B930" t="s">
        <v>2122</v>
      </c>
      <c r="C930">
        <v>0</v>
      </c>
      <c r="D930">
        <v>0</v>
      </c>
      <c r="E930">
        <v>0</v>
      </c>
      <c r="F930">
        <v>0</v>
      </c>
      <c r="G930">
        <v>0</v>
      </c>
      <c r="H930" s="46">
        <f t="shared" si="88"/>
        <v>0</v>
      </c>
      <c r="J930" t="str">
        <f t="shared" si="84"/>
        <v>CREDITO COOPERATIVO</v>
      </c>
      <c r="K930" t="s">
        <v>2151</v>
      </c>
      <c r="L930">
        <v>0</v>
      </c>
      <c r="M930" s="46">
        <f t="shared" si="85"/>
        <v>0</v>
      </c>
      <c r="N930" t="str">
        <f t="shared" si="86"/>
        <v>BANCOS DE CAMBIO E OUTRAS INSTITUICOES DE INTERMEDIACAO NAO-MONETARIA</v>
      </c>
      <c r="O930" t="s">
        <v>2138</v>
      </c>
      <c r="P930">
        <v>0</v>
      </c>
      <c r="Q930" s="46">
        <f t="shared" si="87"/>
        <v>0</v>
      </c>
    </row>
    <row r="931" spans="1:17" x14ac:dyDescent="0.25">
      <c r="A931" t="str">
        <f t="shared" si="89"/>
        <v>PORTAIS, PROVEDORES DE CONTEUDO E OUTROS SERVICOS DE INFORMACAO NA INTERNET</v>
      </c>
      <c r="B931" t="s">
        <v>2123</v>
      </c>
      <c r="C931">
        <v>0</v>
      </c>
      <c r="D931">
        <v>0</v>
      </c>
      <c r="E931">
        <v>0</v>
      </c>
      <c r="F931">
        <v>0</v>
      </c>
      <c r="G931">
        <v>0</v>
      </c>
      <c r="H931" s="46">
        <f t="shared" si="88"/>
        <v>0</v>
      </c>
      <c r="J931" t="str">
        <f t="shared" si="84"/>
        <v>BANCOS MULTIPLOS (SEM CARTEIRA COMERCIAL)</v>
      </c>
      <c r="K931" t="s">
        <v>2152</v>
      </c>
      <c r="L931">
        <v>0</v>
      </c>
      <c r="M931" s="46">
        <f t="shared" si="85"/>
        <v>0</v>
      </c>
      <c r="N931" t="str">
        <f t="shared" si="86"/>
        <v>HOLDINGS DE INSTITUICOES FINANCEIRAS</v>
      </c>
      <c r="O931" t="s">
        <v>2139</v>
      </c>
      <c r="P931">
        <v>0</v>
      </c>
      <c r="Q931" s="46">
        <f t="shared" si="87"/>
        <v>0</v>
      </c>
    </row>
    <row r="932" spans="1:17" x14ac:dyDescent="0.25">
      <c r="A932" t="str">
        <f t="shared" si="89"/>
        <v>ATIVIDADES AUXILIARES DOS TRANSPORTES TERRESTRES</v>
      </c>
      <c r="B932" t="s">
        <v>2124</v>
      </c>
      <c r="C932">
        <v>0</v>
      </c>
      <c r="D932">
        <v>0</v>
      </c>
      <c r="E932">
        <v>0</v>
      </c>
      <c r="F932">
        <v>0</v>
      </c>
      <c r="G932">
        <v>0</v>
      </c>
      <c r="H932" s="46">
        <f t="shared" si="88"/>
        <v>0</v>
      </c>
      <c r="J932" t="str">
        <f t="shared" si="84"/>
        <v>BANCOS DE INVESTIMENTO</v>
      </c>
      <c r="K932" t="s">
        <v>2153</v>
      </c>
      <c r="L932">
        <v>0</v>
      </c>
      <c r="M932" s="46">
        <f t="shared" si="85"/>
        <v>0</v>
      </c>
      <c r="N932" t="str">
        <f t="shared" si="86"/>
        <v>HOLDINGS DE INSTITUICOES NAO-FINANCEIRAS</v>
      </c>
      <c r="O932" t="s">
        <v>2140</v>
      </c>
      <c r="P932">
        <v>0</v>
      </c>
      <c r="Q932" s="46">
        <f t="shared" si="87"/>
        <v>0</v>
      </c>
    </row>
    <row r="933" spans="1:17" x14ac:dyDescent="0.25">
      <c r="A933" t="str">
        <f t="shared" si="89"/>
        <v>ATIVIDADES AUXILIARES DOS TRANSPORTES AQUAVIARIOS</v>
      </c>
      <c r="B933" t="s">
        <v>2125</v>
      </c>
      <c r="C933">
        <v>0</v>
      </c>
      <c r="D933">
        <v>0</v>
      </c>
      <c r="E933">
        <v>0</v>
      </c>
      <c r="F933">
        <v>0</v>
      </c>
      <c r="G933">
        <v>0</v>
      </c>
      <c r="H933" s="46">
        <f t="shared" si="88"/>
        <v>0</v>
      </c>
      <c r="J933" t="str">
        <f t="shared" si="84"/>
        <v>BANCOS DE DESENVOLVIMENTO</v>
      </c>
      <c r="K933" t="s">
        <v>2154</v>
      </c>
      <c r="L933">
        <v>0</v>
      </c>
      <c r="M933" s="46">
        <f t="shared" si="85"/>
        <v>0</v>
      </c>
      <c r="N933" t="str">
        <f t="shared" si="86"/>
        <v>OUTRAS SOCIEDADES DE PARTICIPACAO, EXCETO HOLDINGS</v>
      </c>
      <c r="O933" t="s">
        <v>2141</v>
      </c>
      <c r="P933">
        <v>0</v>
      </c>
      <c r="Q933" s="46">
        <f t="shared" si="87"/>
        <v>0</v>
      </c>
    </row>
    <row r="934" spans="1:17" x14ac:dyDescent="0.25">
      <c r="A934" t="str">
        <f t="shared" si="89"/>
        <v>ATIVIDADES AUXILIARES DOS TRANSPORTES AEREOS</v>
      </c>
      <c r="B934" t="s">
        <v>2126</v>
      </c>
      <c r="C934">
        <v>0</v>
      </c>
      <c r="D934">
        <v>0</v>
      </c>
      <c r="E934">
        <v>0</v>
      </c>
      <c r="F934">
        <v>0</v>
      </c>
      <c r="G934">
        <v>0</v>
      </c>
      <c r="H934" s="46">
        <f t="shared" si="88"/>
        <v>0</v>
      </c>
      <c r="J934" t="str">
        <f t="shared" si="84"/>
        <v>CREDITO IMOBILIARIO</v>
      </c>
      <c r="K934" t="s">
        <v>2155</v>
      </c>
      <c r="L934">
        <v>0</v>
      </c>
      <c r="M934" s="46">
        <f t="shared" si="85"/>
        <v>0</v>
      </c>
      <c r="N934" t="str">
        <f t="shared" si="86"/>
        <v>SOCIEDADES DE FOMENTO MERCANTIL - FACTORING</v>
      </c>
      <c r="O934" t="s">
        <v>2142</v>
      </c>
      <c r="P934">
        <v>0</v>
      </c>
      <c r="Q934" s="46">
        <f t="shared" si="87"/>
        <v>0</v>
      </c>
    </row>
    <row r="935" spans="1:17" x14ac:dyDescent="0.25">
      <c r="A935" t="str">
        <f t="shared" si="89"/>
        <v>ATIVIDADES DE AGENCIAS DE VIAGENS E ORGANIZADORES DE VIAGEM</v>
      </c>
      <c r="B935" t="s">
        <v>2127</v>
      </c>
      <c r="C935">
        <v>0</v>
      </c>
      <c r="D935">
        <v>0</v>
      </c>
      <c r="E935">
        <v>0</v>
      </c>
      <c r="F935">
        <v>0</v>
      </c>
      <c r="G935">
        <v>0</v>
      </c>
      <c r="H935" s="46">
        <f t="shared" si="88"/>
        <v>0</v>
      </c>
      <c r="J935" t="str">
        <f t="shared" si="84"/>
        <v>SOCIEDADES DE CREDITO, FINANCIAMENTO E INVESTIMENTO</v>
      </c>
      <c r="K935" t="s">
        <v>2156</v>
      </c>
      <c r="L935">
        <v>0</v>
      </c>
      <c r="M935" s="46">
        <f t="shared" si="85"/>
        <v>0</v>
      </c>
      <c r="N935" t="str">
        <f t="shared" si="86"/>
        <v>SECURITIZACAO DE CREDITOS</v>
      </c>
      <c r="O935" t="s">
        <v>2143</v>
      </c>
      <c r="P935">
        <v>0</v>
      </c>
      <c r="Q935" s="46">
        <f t="shared" si="87"/>
        <v>0</v>
      </c>
    </row>
    <row r="936" spans="1:17" x14ac:dyDescent="0.25">
      <c r="A936" t="str">
        <f t="shared" si="89"/>
        <v>AGENCIAS DE NOTICIAS</v>
      </c>
      <c r="B936" t="s">
        <v>2129</v>
      </c>
      <c r="C936">
        <v>0</v>
      </c>
      <c r="D936">
        <v>0</v>
      </c>
      <c r="E936">
        <v>0</v>
      </c>
      <c r="F936">
        <v>0</v>
      </c>
      <c r="G936">
        <v>0</v>
      </c>
      <c r="H936" s="46">
        <f t="shared" si="88"/>
        <v>0</v>
      </c>
      <c r="J936" t="str">
        <f t="shared" si="84"/>
        <v>ARRENDAMENTO MERCANTIL</v>
      </c>
      <c r="K936" t="s">
        <v>2157</v>
      </c>
      <c r="L936">
        <v>0</v>
      </c>
      <c r="M936" s="46">
        <f t="shared" si="85"/>
        <v>0</v>
      </c>
      <c r="N936" t="str">
        <f t="shared" si="86"/>
        <v>ADMINISTRACAO DE CONSORCIOS PARA AQUISICAO DE BENS E DIREITOS</v>
      </c>
      <c r="O936" t="s">
        <v>2144</v>
      </c>
      <c r="P936">
        <v>0</v>
      </c>
      <c r="Q936" s="46">
        <f t="shared" si="87"/>
        <v>0</v>
      </c>
    </row>
    <row r="937" spans="1:17" x14ac:dyDescent="0.25">
      <c r="A937" t="str">
        <f t="shared" si="89"/>
        <v>OUTRAS ATIVIDADES DE PRESTACAO DE SERVICOS DE INFORMACAO NAO ESPECIFICADAS ANTERIORMENTE</v>
      </c>
      <c r="B937" t="s">
        <v>2130</v>
      </c>
      <c r="C937">
        <v>0</v>
      </c>
      <c r="D937">
        <v>0</v>
      </c>
      <c r="E937">
        <v>0</v>
      </c>
      <c r="F937">
        <v>0</v>
      </c>
      <c r="G937">
        <v>0</v>
      </c>
      <c r="H937" s="46">
        <f t="shared" si="88"/>
        <v>0</v>
      </c>
      <c r="J937" t="str">
        <f t="shared" si="84"/>
        <v>AGENCIAS DE FOMENTO</v>
      </c>
      <c r="K937" t="s">
        <v>2158</v>
      </c>
      <c r="L937">
        <v>0</v>
      </c>
      <c r="M937" s="46">
        <f t="shared" si="85"/>
        <v>0</v>
      </c>
      <c r="N937" t="str">
        <f t="shared" si="86"/>
        <v>OUTRAS ATIVIDADES DE SERVICOS FINANCEIROS NAO ESPECIFICADAS ANTERIORMENTE</v>
      </c>
      <c r="O937" t="s">
        <v>2145</v>
      </c>
      <c r="P937">
        <v>0</v>
      </c>
      <c r="Q937" s="46">
        <f t="shared" si="87"/>
        <v>0</v>
      </c>
    </row>
    <row r="938" spans="1:17" x14ac:dyDescent="0.25">
      <c r="A938" t="str">
        <f t="shared" si="89"/>
        <v>ATIVIDADES DE CORREIO NACIONAL</v>
      </c>
      <c r="B938" t="s">
        <v>2131</v>
      </c>
      <c r="C938">
        <v>0</v>
      </c>
      <c r="D938">
        <v>0</v>
      </c>
      <c r="E938">
        <v>0</v>
      </c>
      <c r="F938">
        <v>0</v>
      </c>
      <c r="G938">
        <v>0</v>
      </c>
      <c r="H938" s="46">
        <f t="shared" si="88"/>
        <v>0</v>
      </c>
      <c r="J938" t="str">
        <f t="shared" ref="J938:J1001" si="90">MID(K938,12,100)</f>
        <v>OUTRAS ATIVIDADES DE CONCESSAO DE CREDITO</v>
      </c>
      <c r="K938" t="s">
        <v>2159</v>
      </c>
      <c r="L938">
        <v>0</v>
      </c>
      <c r="M938" s="46">
        <f t="shared" ref="M938:M1001" si="91">L938*100/L$1126</f>
        <v>0</v>
      </c>
      <c r="N938" t="str">
        <f t="shared" ref="N938:N1001" si="92">MID(O938,12,100)</f>
        <v>BANCO CENTRAL</v>
      </c>
      <c r="O938" t="s">
        <v>2146</v>
      </c>
      <c r="P938">
        <v>0</v>
      </c>
      <c r="Q938" s="46">
        <f t="shared" ref="Q938:Q1001" si="93">P938*100/P$1126</f>
        <v>0</v>
      </c>
    </row>
    <row r="939" spans="1:17" x14ac:dyDescent="0.25">
      <c r="A939" t="str">
        <f t="shared" si="89"/>
        <v>ATIVIDADES DE MALOTE E ENTREGA</v>
      </c>
      <c r="B939" t="s">
        <v>2132</v>
      </c>
      <c r="C939">
        <v>0</v>
      </c>
      <c r="D939">
        <v>0</v>
      </c>
      <c r="E939">
        <v>0</v>
      </c>
      <c r="F939">
        <v>0</v>
      </c>
      <c r="G939">
        <v>0</v>
      </c>
      <c r="H939" s="46">
        <f t="shared" ref="H939:H1002" si="94">G939*100/G$1126</f>
        <v>0</v>
      </c>
      <c r="J939" t="str">
        <f t="shared" si="90"/>
        <v>FUNDOS DE INVESTIMENTO</v>
      </c>
      <c r="K939" t="s">
        <v>2160</v>
      </c>
      <c r="L939">
        <v>0</v>
      </c>
      <c r="M939" s="46">
        <f t="shared" si="91"/>
        <v>0</v>
      </c>
      <c r="N939" t="str">
        <f t="shared" si="92"/>
        <v>SEGUROS-SAUDE</v>
      </c>
      <c r="O939" t="s">
        <v>2147</v>
      </c>
      <c r="P939">
        <v>0</v>
      </c>
      <c r="Q939" s="46">
        <f t="shared" si="93"/>
        <v>0</v>
      </c>
    </row>
    <row r="940" spans="1:17" x14ac:dyDescent="0.25">
      <c r="A940" t="str">
        <f t="shared" ref="A940:A1003" si="95">MID(B940,12,100)</f>
        <v>TELECOMUNICACOES</v>
      </c>
      <c r="B940" t="s">
        <v>2133</v>
      </c>
      <c r="C940">
        <v>0</v>
      </c>
      <c r="D940">
        <v>0</v>
      </c>
      <c r="E940">
        <v>0</v>
      </c>
      <c r="F940">
        <v>0</v>
      </c>
      <c r="G940">
        <v>0</v>
      </c>
      <c r="H940" s="46">
        <f t="shared" si="94"/>
        <v>0</v>
      </c>
      <c r="J940" t="str">
        <f t="shared" si="90"/>
        <v>SOCIEDADES DE CAPITALIZACAO</v>
      </c>
      <c r="K940" t="s">
        <v>2161</v>
      </c>
      <c r="L940">
        <v>0</v>
      </c>
      <c r="M940" s="46">
        <f t="shared" si="91"/>
        <v>0</v>
      </c>
      <c r="N940" t="str">
        <f t="shared" si="92"/>
        <v>BANCOS COMERCIAIS</v>
      </c>
      <c r="O940" t="s">
        <v>2148</v>
      </c>
      <c r="P940">
        <v>0</v>
      </c>
      <c r="Q940" s="46">
        <f t="shared" si="93"/>
        <v>0</v>
      </c>
    </row>
    <row r="941" spans="1:17" x14ac:dyDescent="0.25">
      <c r="A941" t="str">
        <f t="shared" si="95"/>
        <v>BANCOS MULTIPLOS, SEM CARTEIRA COMERCIAL</v>
      </c>
      <c r="B941" t="s">
        <v>2135</v>
      </c>
      <c r="C941">
        <v>0</v>
      </c>
      <c r="D941">
        <v>0</v>
      </c>
      <c r="E941">
        <v>0</v>
      </c>
      <c r="F941">
        <v>0</v>
      </c>
      <c r="G941">
        <v>0</v>
      </c>
      <c r="H941" s="46">
        <f t="shared" si="94"/>
        <v>0</v>
      </c>
      <c r="J941" t="str">
        <f t="shared" si="90"/>
        <v>GESTAO DE ATIVOS INTANGIVEIS NAO FINANCEIROS</v>
      </c>
      <c r="K941" t="s">
        <v>2162</v>
      </c>
      <c r="L941">
        <v>0</v>
      </c>
      <c r="M941" s="46">
        <f t="shared" si="91"/>
        <v>0</v>
      </c>
      <c r="N941" t="str">
        <f t="shared" si="92"/>
        <v>BANCOS MULTIPLOS (COM CARTEIRA COMERCIAL)</v>
      </c>
      <c r="O941" t="s">
        <v>2149</v>
      </c>
      <c r="P941">
        <v>0</v>
      </c>
      <c r="Q941" s="46">
        <f t="shared" si="93"/>
        <v>0</v>
      </c>
    </row>
    <row r="942" spans="1:17" x14ac:dyDescent="0.25">
      <c r="A942" t="str">
        <f t="shared" si="95"/>
        <v>SOCIEDADES DE CREDITO, FINANCIAMENTO E INVESTIMENTO - FINANCEIRAS</v>
      </c>
      <c r="B942" t="s">
        <v>2136</v>
      </c>
      <c r="C942">
        <v>0</v>
      </c>
      <c r="D942">
        <v>0</v>
      </c>
      <c r="E942">
        <v>0</v>
      </c>
      <c r="F942">
        <v>0</v>
      </c>
      <c r="G942">
        <v>0</v>
      </c>
      <c r="H942" s="46">
        <f t="shared" si="94"/>
        <v>0</v>
      </c>
      <c r="J942" t="str">
        <f t="shared" si="90"/>
        <v>OUTRAS ATIVIDADES DE INTERMEDIACAO FINANCEIRA, NAO ESPECIFICADAS ANTERIORMENTE</v>
      </c>
      <c r="K942" t="s">
        <v>2163</v>
      </c>
      <c r="L942">
        <v>0</v>
      </c>
      <c r="M942" s="46">
        <f t="shared" si="91"/>
        <v>0</v>
      </c>
      <c r="N942" t="str">
        <f t="shared" si="92"/>
        <v>CREDITO COOPERATIVO</v>
      </c>
      <c r="O942" t="s">
        <v>2151</v>
      </c>
      <c r="P942">
        <v>0</v>
      </c>
      <c r="Q942" s="46">
        <f t="shared" si="93"/>
        <v>0</v>
      </c>
    </row>
    <row r="943" spans="1:17" x14ac:dyDescent="0.25">
      <c r="A943" t="str">
        <f t="shared" si="95"/>
        <v>SOCIEDADES DE CREDITO AO MICROEMPREENDEDOR</v>
      </c>
      <c r="B943" t="s">
        <v>2137</v>
      </c>
      <c r="C943">
        <v>0</v>
      </c>
      <c r="D943">
        <v>0</v>
      </c>
      <c r="E943">
        <v>0</v>
      </c>
      <c r="F943">
        <v>0</v>
      </c>
      <c r="G943">
        <v>0</v>
      </c>
      <c r="H943" s="46">
        <f t="shared" si="94"/>
        <v>0</v>
      </c>
      <c r="J943" t="str">
        <f t="shared" si="90"/>
        <v>SEGUROS DE VIDA</v>
      </c>
      <c r="K943" t="s">
        <v>2164</v>
      </c>
      <c r="L943">
        <v>0</v>
      </c>
      <c r="M943" s="46">
        <f t="shared" si="91"/>
        <v>0</v>
      </c>
      <c r="N943" t="str">
        <f t="shared" si="92"/>
        <v>BANCOS MULTIPLOS (SEM CARTEIRA COMERCIAL)</v>
      </c>
      <c r="O943" t="s">
        <v>2152</v>
      </c>
      <c r="P943">
        <v>0</v>
      </c>
      <c r="Q943" s="46">
        <f t="shared" si="93"/>
        <v>0</v>
      </c>
    </row>
    <row r="944" spans="1:17" x14ac:dyDescent="0.25">
      <c r="A944" t="str">
        <f t="shared" si="95"/>
        <v>BANCOS DE CAMBIO E OUTRAS INSTITUICOES DE INTERMEDIACAO NAO-MONETARIA</v>
      </c>
      <c r="B944" t="s">
        <v>2138</v>
      </c>
      <c r="C944">
        <v>0</v>
      </c>
      <c r="D944">
        <v>0</v>
      </c>
      <c r="E944">
        <v>0</v>
      </c>
      <c r="F944">
        <v>0</v>
      </c>
      <c r="G944">
        <v>0</v>
      </c>
      <c r="H944" s="46">
        <f t="shared" si="94"/>
        <v>0</v>
      </c>
      <c r="J944" t="str">
        <f t="shared" si="90"/>
        <v>ADMINISTRACAO DE BOLSAS E MERCADOS DE BALCAO ORGANIZADOS</v>
      </c>
      <c r="K944" t="s">
        <v>2165</v>
      </c>
      <c r="L944">
        <v>0</v>
      </c>
      <c r="M944" s="46">
        <f t="shared" si="91"/>
        <v>0</v>
      </c>
      <c r="N944" t="str">
        <f t="shared" si="92"/>
        <v>BANCOS DE INVESTIMENTO</v>
      </c>
      <c r="O944" t="s">
        <v>2153</v>
      </c>
      <c r="P944">
        <v>0</v>
      </c>
      <c r="Q944" s="46">
        <f t="shared" si="93"/>
        <v>0</v>
      </c>
    </row>
    <row r="945" spans="1:17" x14ac:dyDescent="0.25">
      <c r="A945" t="str">
        <f t="shared" si="95"/>
        <v>HOLDINGS DE INSTITUICOES NAO-FINANCEIRAS</v>
      </c>
      <c r="B945" t="s">
        <v>2140</v>
      </c>
      <c r="C945">
        <v>0</v>
      </c>
      <c r="D945">
        <v>0</v>
      </c>
      <c r="E945">
        <v>0</v>
      </c>
      <c r="F945">
        <v>0</v>
      </c>
      <c r="G945">
        <v>0</v>
      </c>
      <c r="H945" s="46">
        <f t="shared" si="94"/>
        <v>0</v>
      </c>
      <c r="J945" t="str">
        <f t="shared" si="90"/>
        <v>SEGUROS NAO-VIDA</v>
      </c>
      <c r="K945" t="s">
        <v>2166</v>
      </c>
      <c r="L945">
        <v>0</v>
      </c>
      <c r="M945" s="46">
        <f t="shared" si="91"/>
        <v>0</v>
      </c>
      <c r="N945" t="str">
        <f t="shared" si="92"/>
        <v>BANCOS DE DESENVOLVIMENTO</v>
      </c>
      <c r="O945" t="s">
        <v>2154</v>
      </c>
      <c r="P945">
        <v>0</v>
      </c>
      <c r="Q945" s="46">
        <f t="shared" si="93"/>
        <v>0</v>
      </c>
    </row>
    <row r="946" spans="1:17" x14ac:dyDescent="0.25">
      <c r="A946" t="str">
        <f t="shared" si="95"/>
        <v>OUTRAS SOCIEDADES DE PARTICIPACAO, EXCETO HOLDINGS</v>
      </c>
      <c r="B946" t="s">
        <v>2141</v>
      </c>
      <c r="C946">
        <v>0</v>
      </c>
      <c r="D946">
        <v>0</v>
      </c>
      <c r="E946">
        <v>0</v>
      </c>
      <c r="F946">
        <v>0</v>
      </c>
      <c r="G946">
        <v>0</v>
      </c>
      <c r="H946" s="46">
        <f t="shared" si="94"/>
        <v>0</v>
      </c>
      <c r="J946" t="str">
        <f t="shared" si="90"/>
        <v>ATIVIDADES DE INTERMEDIARIOS EM TRANSACOES DE TITULOS, VALORES MOBILIARIOS E MERCADORIAS</v>
      </c>
      <c r="K946" t="s">
        <v>2167</v>
      </c>
      <c r="L946">
        <v>0</v>
      </c>
      <c r="M946" s="46">
        <f t="shared" si="91"/>
        <v>0</v>
      </c>
      <c r="N946" t="str">
        <f t="shared" si="92"/>
        <v>CREDITO IMOBILIARIO</v>
      </c>
      <c r="O946" t="s">
        <v>2155</v>
      </c>
      <c r="P946">
        <v>0</v>
      </c>
      <c r="Q946" s="46">
        <f t="shared" si="93"/>
        <v>0</v>
      </c>
    </row>
    <row r="947" spans="1:17" x14ac:dyDescent="0.25">
      <c r="A947" t="str">
        <f t="shared" si="95"/>
        <v>SOCIEDADES DE FOMENTO MERCANTIL - FACTORING</v>
      </c>
      <c r="B947" t="s">
        <v>2142</v>
      </c>
      <c r="C947">
        <v>0</v>
      </c>
      <c r="D947">
        <v>0</v>
      </c>
      <c r="E947">
        <v>0</v>
      </c>
      <c r="F947">
        <v>0</v>
      </c>
      <c r="G947">
        <v>0</v>
      </c>
      <c r="H947" s="46">
        <f t="shared" si="94"/>
        <v>0</v>
      </c>
      <c r="J947" t="str">
        <f t="shared" si="90"/>
        <v>RESSEGUROS</v>
      </c>
      <c r="K947" t="s">
        <v>2168</v>
      </c>
      <c r="L947">
        <v>0</v>
      </c>
      <c r="M947" s="46">
        <f t="shared" si="91"/>
        <v>0</v>
      </c>
      <c r="N947" t="str">
        <f t="shared" si="92"/>
        <v>SOCIEDADES DE CREDITO, FINANCIAMENTO E INVESTIMENTO</v>
      </c>
      <c r="O947" t="s">
        <v>2156</v>
      </c>
      <c r="P947">
        <v>0</v>
      </c>
      <c r="Q947" s="46">
        <f t="shared" si="93"/>
        <v>0</v>
      </c>
    </row>
    <row r="948" spans="1:17" x14ac:dyDescent="0.25">
      <c r="A948" t="str">
        <f t="shared" si="95"/>
        <v>ADMINISTRACAO DE CONSORCIOS PARA AQUISICAO DE BENS E DIREITOS</v>
      </c>
      <c r="B948" t="s">
        <v>2144</v>
      </c>
      <c r="C948">
        <v>0</v>
      </c>
      <c r="D948">
        <v>0</v>
      </c>
      <c r="E948">
        <v>0</v>
      </c>
      <c r="F948">
        <v>0</v>
      </c>
      <c r="G948">
        <v>0</v>
      </c>
      <c r="H948" s="46">
        <f t="shared" si="94"/>
        <v>0</v>
      </c>
      <c r="J948" t="str">
        <f t="shared" si="90"/>
        <v>ADMINISTRACAO DE CARTOES DE CREDITO</v>
      </c>
      <c r="K948" t="s">
        <v>2169</v>
      </c>
      <c r="L948">
        <v>0</v>
      </c>
      <c r="M948" s="46">
        <f t="shared" si="91"/>
        <v>0</v>
      </c>
      <c r="N948" t="str">
        <f t="shared" si="92"/>
        <v>ARRENDAMENTO MERCANTIL</v>
      </c>
      <c r="O948" t="s">
        <v>2157</v>
      </c>
      <c r="P948">
        <v>0</v>
      </c>
      <c r="Q948" s="46">
        <f t="shared" si="93"/>
        <v>0</v>
      </c>
    </row>
    <row r="949" spans="1:17" x14ac:dyDescent="0.25">
      <c r="A949" t="str">
        <f t="shared" si="95"/>
        <v>OUTRAS ATIVIDADES DE SERVICOS FINANCEIROS NAO ESPECIFICADAS ANTERIORMENTE</v>
      </c>
      <c r="B949" t="s">
        <v>2145</v>
      </c>
      <c r="C949">
        <v>0</v>
      </c>
      <c r="D949">
        <v>0</v>
      </c>
      <c r="E949">
        <v>0</v>
      </c>
      <c r="F949">
        <v>0</v>
      </c>
      <c r="G949">
        <v>0</v>
      </c>
      <c r="H949" s="46">
        <f t="shared" si="94"/>
        <v>0</v>
      </c>
      <c r="J949" t="str">
        <f t="shared" si="90"/>
        <v>ATIVIDADES AUXILIARES DOS SERVICOS FINANCEIROS NAO ESPECIFICADAS ANTERIORMENTE</v>
      </c>
      <c r="K949" t="s">
        <v>2170</v>
      </c>
      <c r="L949">
        <v>0</v>
      </c>
      <c r="M949" s="46">
        <f t="shared" si="91"/>
        <v>0</v>
      </c>
      <c r="N949" t="str">
        <f t="shared" si="92"/>
        <v>AGENCIAS DE FOMENTO</v>
      </c>
      <c r="O949" t="s">
        <v>2158</v>
      </c>
      <c r="P949">
        <v>0</v>
      </c>
      <c r="Q949" s="46">
        <f t="shared" si="93"/>
        <v>0</v>
      </c>
    </row>
    <row r="950" spans="1:17" x14ac:dyDescent="0.25">
      <c r="A950" t="str">
        <f t="shared" si="95"/>
        <v>BANCO CENTRAL</v>
      </c>
      <c r="B950" t="s">
        <v>2146</v>
      </c>
      <c r="C950">
        <v>0</v>
      </c>
      <c r="D950">
        <v>0</v>
      </c>
      <c r="E950">
        <v>0</v>
      </c>
      <c r="F950">
        <v>0</v>
      </c>
      <c r="G950">
        <v>0</v>
      </c>
      <c r="H950" s="46">
        <f t="shared" si="94"/>
        <v>0</v>
      </c>
      <c r="J950" t="str">
        <f t="shared" si="90"/>
        <v>PREVIDENCIA COMPLEMENTAR FECHADA</v>
      </c>
      <c r="K950" t="s">
        <v>2171</v>
      </c>
      <c r="L950">
        <v>0</v>
      </c>
      <c r="M950" s="46">
        <f t="shared" si="91"/>
        <v>0</v>
      </c>
      <c r="N950" t="str">
        <f t="shared" si="92"/>
        <v>OUTRAS ATIVIDADES DE CONCESSAO DE CREDITO</v>
      </c>
      <c r="O950" t="s">
        <v>2159</v>
      </c>
      <c r="P950">
        <v>0</v>
      </c>
      <c r="Q950" s="46">
        <f t="shared" si="93"/>
        <v>0</v>
      </c>
    </row>
    <row r="951" spans="1:17" x14ac:dyDescent="0.25">
      <c r="A951" t="str">
        <f t="shared" si="95"/>
        <v>SEGUROS-SAUDE</v>
      </c>
      <c r="B951" t="s">
        <v>2147</v>
      </c>
      <c r="C951">
        <v>0</v>
      </c>
      <c r="D951">
        <v>0</v>
      </c>
      <c r="E951">
        <v>0</v>
      </c>
      <c r="F951">
        <v>0</v>
      </c>
      <c r="G951">
        <v>0</v>
      </c>
      <c r="H951" s="46">
        <f t="shared" si="94"/>
        <v>0</v>
      </c>
      <c r="J951" t="str">
        <f t="shared" si="90"/>
        <v>PREVIDENCIA COMPLEMENTAR ABERTA</v>
      </c>
      <c r="K951" t="s">
        <v>2173</v>
      </c>
      <c r="L951">
        <v>0</v>
      </c>
      <c r="M951" s="46">
        <f t="shared" si="91"/>
        <v>0</v>
      </c>
      <c r="N951" t="str">
        <f t="shared" si="92"/>
        <v>FUNDOS DE INVESTIMENTO</v>
      </c>
      <c r="O951" t="s">
        <v>2160</v>
      </c>
      <c r="P951">
        <v>0</v>
      </c>
      <c r="Q951" s="46">
        <f t="shared" si="93"/>
        <v>0</v>
      </c>
    </row>
    <row r="952" spans="1:17" x14ac:dyDescent="0.25">
      <c r="A952" t="str">
        <f t="shared" si="95"/>
        <v>BANCOS COMERCIAIS</v>
      </c>
      <c r="B952" t="s">
        <v>2148</v>
      </c>
      <c r="C952">
        <v>0</v>
      </c>
      <c r="D952">
        <v>0</v>
      </c>
      <c r="E952">
        <v>0</v>
      </c>
      <c r="F952">
        <v>0</v>
      </c>
      <c r="G952">
        <v>0</v>
      </c>
      <c r="H952" s="46">
        <f t="shared" si="94"/>
        <v>0</v>
      </c>
      <c r="J952" t="str">
        <f t="shared" si="90"/>
        <v>ATIVIDADES AUXILIARES DOS SEGUROS, DA PREVIDENCIA COMPLEMENTAR E DOS PLANOS DE SAUDE NAO ESPECIFICAD</v>
      </c>
      <c r="K952" t="s">
        <v>2175</v>
      </c>
      <c r="L952">
        <v>0</v>
      </c>
      <c r="M952" s="46">
        <f t="shared" si="91"/>
        <v>0</v>
      </c>
      <c r="N952" t="str">
        <f t="shared" si="92"/>
        <v>SOCIEDADES DE CAPITALIZACAO</v>
      </c>
      <c r="O952" t="s">
        <v>2161</v>
      </c>
      <c r="P952">
        <v>0</v>
      </c>
      <c r="Q952" s="46">
        <f t="shared" si="93"/>
        <v>0</v>
      </c>
    </row>
    <row r="953" spans="1:17" x14ac:dyDescent="0.25">
      <c r="A953" t="str">
        <f t="shared" si="95"/>
        <v>CREDITO COOPERATIVO</v>
      </c>
      <c r="B953" t="s">
        <v>2151</v>
      </c>
      <c r="C953">
        <v>0</v>
      </c>
      <c r="D953">
        <v>0</v>
      </c>
      <c r="E953">
        <v>0</v>
      </c>
      <c r="F953">
        <v>0</v>
      </c>
      <c r="G953">
        <v>0</v>
      </c>
      <c r="H953" s="46">
        <f t="shared" si="94"/>
        <v>0</v>
      </c>
      <c r="J953" t="str">
        <f t="shared" si="90"/>
        <v>ATIVIDADES DE ADMINISTRACAO DE FUNDOS POR CONTRATO OU COMISSAO</v>
      </c>
      <c r="K953" t="s">
        <v>2177</v>
      </c>
      <c r="L953">
        <v>0</v>
      </c>
      <c r="M953" s="46">
        <f t="shared" si="91"/>
        <v>0</v>
      </c>
      <c r="N953" t="str">
        <f t="shared" si="92"/>
        <v>GESTAO DE ATIVOS INTANGIVEIS NAO FINANCEIROS</v>
      </c>
      <c r="O953" t="s">
        <v>2162</v>
      </c>
      <c r="P953">
        <v>0</v>
      </c>
      <c r="Q953" s="46">
        <f t="shared" si="93"/>
        <v>0</v>
      </c>
    </row>
    <row r="954" spans="1:17" x14ac:dyDescent="0.25">
      <c r="A954" t="str">
        <f t="shared" si="95"/>
        <v>BANCOS MULTIPLOS (SEM CARTEIRA COMERCIAL)</v>
      </c>
      <c r="B954" t="s">
        <v>2152</v>
      </c>
      <c r="C954">
        <v>0</v>
      </c>
      <c r="D954">
        <v>0</v>
      </c>
      <c r="E954">
        <v>0</v>
      </c>
      <c r="F954">
        <v>0</v>
      </c>
      <c r="G954">
        <v>0</v>
      </c>
      <c r="H954" s="46">
        <f t="shared" si="94"/>
        <v>0</v>
      </c>
      <c r="J954" t="str">
        <f t="shared" si="90"/>
        <v>ADMINISTRACAO DE MERCADOS BURSATEIS</v>
      </c>
      <c r="K954" t="s">
        <v>2178</v>
      </c>
      <c r="L954">
        <v>0</v>
      </c>
      <c r="M954" s="46">
        <f t="shared" si="91"/>
        <v>0</v>
      </c>
      <c r="N954" t="str">
        <f t="shared" si="92"/>
        <v>OUTRAS ATIVIDADES DE INTERMEDIACAO FINANCEIRA, NAO ESPECIFICADAS ANTERIORMENTE</v>
      </c>
      <c r="O954" t="s">
        <v>2163</v>
      </c>
      <c r="P954">
        <v>0</v>
      </c>
      <c r="Q954" s="46">
        <f t="shared" si="93"/>
        <v>0</v>
      </c>
    </row>
    <row r="955" spans="1:17" x14ac:dyDescent="0.25">
      <c r="A955" t="str">
        <f t="shared" si="95"/>
        <v>BANCOS DE INVESTIMENTO</v>
      </c>
      <c r="B955" t="s">
        <v>2153</v>
      </c>
      <c r="C955">
        <v>0</v>
      </c>
      <c r="D955">
        <v>0</v>
      </c>
      <c r="E955">
        <v>0</v>
      </c>
      <c r="F955">
        <v>0</v>
      </c>
      <c r="G955">
        <v>0</v>
      </c>
      <c r="H955" s="46">
        <f t="shared" si="94"/>
        <v>0</v>
      </c>
      <c r="J955" t="str">
        <f t="shared" si="90"/>
        <v>ATIVIDADES DE INTERMEDIARIOS EM TRANSACOES DE TITULOS E VALORES MOBILIARIOS</v>
      </c>
      <c r="K955" t="s">
        <v>2179</v>
      </c>
      <c r="L955">
        <v>0</v>
      </c>
      <c r="M955" s="46">
        <f t="shared" si="91"/>
        <v>0</v>
      </c>
      <c r="N955" t="str">
        <f t="shared" si="92"/>
        <v>SEGUROS DE VIDA</v>
      </c>
      <c r="O955" t="s">
        <v>2164</v>
      </c>
      <c r="P955">
        <v>0</v>
      </c>
      <c r="Q955" s="46">
        <f t="shared" si="93"/>
        <v>0</v>
      </c>
    </row>
    <row r="956" spans="1:17" x14ac:dyDescent="0.25">
      <c r="A956" t="str">
        <f t="shared" si="95"/>
        <v>BANCOS DE DESENVOLVIMENTO</v>
      </c>
      <c r="B956" t="s">
        <v>2154</v>
      </c>
      <c r="C956">
        <v>0</v>
      </c>
      <c r="D956">
        <v>0</v>
      </c>
      <c r="E956">
        <v>0</v>
      </c>
      <c r="F956">
        <v>0</v>
      </c>
      <c r="G956">
        <v>0</v>
      </c>
      <c r="H956" s="46">
        <f t="shared" si="94"/>
        <v>0</v>
      </c>
      <c r="J956" t="str">
        <f t="shared" si="90"/>
        <v>OUTRAS ATIVIDADES AUXILIARES DA INTERMEDIACAO FINANCEIRA, NAO ESPECIFICADAS ANTERIORMENTE</v>
      </c>
      <c r="K956" t="s">
        <v>2180</v>
      </c>
      <c r="L956">
        <v>0</v>
      </c>
      <c r="M956" s="46">
        <f t="shared" si="91"/>
        <v>0</v>
      </c>
      <c r="N956" t="str">
        <f t="shared" si="92"/>
        <v>ADMINISTRACAO DE BOLSAS E MERCADOS DE BALCAO ORGANIZADOS</v>
      </c>
      <c r="O956" t="s">
        <v>2165</v>
      </c>
      <c r="P956">
        <v>0</v>
      </c>
      <c r="Q956" s="46">
        <f t="shared" si="93"/>
        <v>0</v>
      </c>
    </row>
    <row r="957" spans="1:17" x14ac:dyDescent="0.25">
      <c r="A957" t="str">
        <f t="shared" si="95"/>
        <v>CREDITO IMOBILIARIO</v>
      </c>
      <c r="B957" t="s">
        <v>2155</v>
      </c>
      <c r="C957">
        <v>0</v>
      </c>
      <c r="D957">
        <v>0</v>
      </c>
      <c r="E957">
        <v>0</v>
      </c>
      <c r="F957">
        <v>0</v>
      </c>
      <c r="G957">
        <v>0</v>
      </c>
      <c r="H957" s="46">
        <f t="shared" si="94"/>
        <v>0</v>
      </c>
      <c r="J957" t="str">
        <f t="shared" si="90"/>
        <v>ATIVIDADES AUXILIARES DOS SEGUROS E DA PREVIDENCIA COMPLEMENTAR</v>
      </c>
      <c r="K957" t="s">
        <v>2181</v>
      </c>
      <c r="L957">
        <v>0</v>
      </c>
      <c r="M957" s="46">
        <f t="shared" si="91"/>
        <v>0</v>
      </c>
      <c r="N957" t="str">
        <f t="shared" si="92"/>
        <v>SEGUROS NAO-VIDA</v>
      </c>
      <c r="O957" t="s">
        <v>2166</v>
      </c>
      <c r="P957">
        <v>0</v>
      </c>
      <c r="Q957" s="46">
        <f t="shared" si="93"/>
        <v>0</v>
      </c>
    </row>
    <row r="958" spans="1:17" x14ac:dyDescent="0.25">
      <c r="A958" t="str">
        <f t="shared" si="95"/>
        <v>SOCIEDADES DE CREDITO, FINANCIAMENTO E INVESTIMENTO</v>
      </c>
      <c r="B958" t="s">
        <v>2156</v>
      </c>
      <c r="C958">
        <v>0</v>
      </c>
      <c r="D958">
        <v>0</v>
      </c>
      <c r="E958">
        <v>0</v>
      </c>
      <c r="F958">
        <v>0</v>
      </c>
      <c r="G958">
        <v>0</v>
      </c>
      <c r="H958" s="46">
        <f t="shared" si="94"/>
        <v>0</v>
      </c>
      <c r="J958" t="str">
        <f t="shared" si="90"/>
        <v>INTERMEDIACAO NA COMPRA, VENDA E ALUGUEL DE IMOVEIS</v>
      </c>
      <c r="K958" t="s">
        <v>2183</v>
      </c>
      <c r="L958">
        <v>0</v>
      </c>
      <c r="M958" s="46">
        <f t="shared" si="91"/>
        <v>0</v>
      </c>
      <c r="N958" t="str">
        <f t="shared" si="92"/>
        <v>ATIVIDADES DE INTERMEDIARIOS EM TRANSACOES DE TITULOS, VALORES MOBILIARIOS E MERCADORIAS</v>
      </c>
      <c r="O958" t="s">
        <v>2167</v>
      </c>
      <c r="P958">
        <v>0</v>
      </c>
      <c r="Q958" s="46">
        <f t="shared" si="93"/>
        <v>0</v>
      </c>
    </row>
    <row r="959" spans="1:17" x14ac:dyDescent="0.25">
      <c r="A959" t="str">
        <f t="shared" si="95"/>
        <v>ARRENDAMENTO MERCANTIL</v>
      </c>
      <c r="B959" t="s">
        <v>2157</v>
      </c>
      <c r="C959">
        <v>0</v>
      </c>
      <c r="D959">
        <v>0</v>
      </c>
      <c r="E959">
        <v>0</v>
      </c>
      <c r="F959">
        <v>0</v>
      </c>
      <c r="G959">
        <v>0</v>
      </c>
      <c r="H959" s="46">
        <f t="shared" si="94"/>
        <v>0</v>
      </c>
      <c r="J959" t="str">
        <f t="shared" si="90"/>
        <v>GESTAO E ADMINISTRACAO DA PROPRIEDADE IMOBILIARIA</v>
      </c>
      <c r="K959" t="s">
        <v>2184</v>
      </c>
      <c r="L959">
        <v>0</v>
      </c>
      <c r="M959" s="46">
        <f t="shared" si="91"/>
        <v>0</v>
      </c>
      <c r="N959" t="str">
        <f t="shared" si="92"/>
        <v>RESSEGUROS</v>
      </c>
      <c r="O959" t="s">
        <v>2168</v>
      </c>
      <c r="P959">
        <v>0</v>
      </c>
      <c r="Q959" s="46">
        <f t="shared" si="93"/>
        <v>0</v>
      </c>
    </row>
    <row r="960" spans="1:17" x14ac:dyDescent="0.25">
      <c r="A960" t="str">
        <f t="shared" si="95"/>
        <v>AGENCIAS DE FOMENTO</v>
      </c>
      <c r="B960" t="s">
        <v>2158</v>
      </c>
      <c r="C960">
        <v>0</v>
      </c>
      <c r="D960">
        <v>0</v>
      </c>
      <c r="E960">
        <v>0</v>
      </c>
      <c r="F960">
        <v>0</v>
      </c>
      <c r="G960">
        <v>0</v>
      </c>
      <c r="H960" s="46">
        <f t="shared" si="94"/>
        <v>0</v>
      </c>
      <c r="J960" t="str">
        <f t="shared" si="90"/>
        <v>ATIVIDADES JURIDICAS, EXCETO CARTORIOS</v>
      </c>
      <c r="K960" t="s">
        <v>2185</v>
      </c>
      <c r="L960">
        <v>0</v>
      </c>
      <c r="M960" s="46">
        <f t="shared" si="91"/>
        <v>0</v>
      </c>
      <c r="N960" t="str">
        <f t="shared" si="92"/>
        <v>ADMINISTRACAO DE CARTOES DE CREDITO</v>
      </c>
      <c r="O960" t="s">
        <v>2169</v>
      </c>
      <c r="P960">
        <v>0</v>
      </c>
      <c r="Q960" s="46">
        <f t="shared" si="93"/>
        <v>0</v>
      </c>
    </row>
    <row r="961" spans="1:17" x14ac:dyDescent="0.25">
      <c r="A961" t="str">
        <f t="shared" si="95"/>
        <v>OUTRAS ATIVIDADES DE CONCESSAO DE CREDITO</v>
      </c>
      <c r="B961" t="s">
        <v>2159</v>
      </c>
      <c r="C961">
        <v>0</v>
      </c>
      <c r="D961">
        <v>0</v>
      </c>
      <c r="E961">
        <v>0</v>
      </c>
      <c r="F961">
        <v>0</v>
      </c>
      <c r="G961">
        <v>0</v>
      </c>
      <c r="H961" s="46">
        <f t="shared" si="94"/>
        <v>0</v>
      </c>
      <c r="J961" t="str">
        <f t="shared" si="90"/>
        <v>CARTORIOS</v>
      </c>
      <c r="K961" t="s">
        <v>2186</v>
      </c>
      <c r="L961">
        <v>0</v>
      </c>
      <c r="M961" s="46">
        <f t="shared" si="91"/>
        <v>0</v>
      </c>
      <c r="N961" t="str">
        <f t="shared" si="92"/>
        <v>ATIVIDADES AUXILIARES DOS SERVICOS FINANCEIROS NAO ESPECIFICADAS ANTERIORMENTE</v>
      </c>
      <c r="O961" t="s">
        <v>2170</v>
      </c>
      <c r="P961">
        <v>0</v>
      </c>
      <c r="Q961" s="46">
        <f t="shared" si="93"/>
        <v>0</v>
      </c>
    </row>
    <row r="962" spans="1:17" x14ac:dyDescent="0.25">
      <c r="A962" t="str">
        <f t="shared" si="95"/>
        <v>FUNDOS DE INVESTIMENTO</v>
      </c>
      <c r="B962" t="s">
        <v>2160</v>
      </c>
      <c r="C962">
        <v>0</v>
      </c>
      <c r="D962">
        <v>0</v>
      </c>
      <c r="E962">
        <v>0</v>
      </c>
      <c r="F962">
        <v>0</v>
      </c>
      <c r="G962">
        <v>0</v>
      </c>
      <c r="H962" s="46">
        <f t="shared" si="94"/>
        <v>0</v>
      </c>
      <c r="J962" t="str">
        <f t="shared" si="90"/>
        <v>ATIVIDADES DE CONTABILIDADE, CONSULTORIA E AUDITORIA CONTABIL E TRIBUTARIA</v>
      </c>
      <c r="K962" t="s">
        <v>2187</v>
      </c>
      <c r="L962">
        <v>0</v>
      </c>
      <c r="M962" s="46">
        <f t="shared" si="91"/>
        <v>0</v>
      </c>
      <c r="N962" t="str">
        <f t="shared" si="92"/>
        <v>PREVIDENCIA COMPLEMENTAR FECHADA</v>
      </c>
      <c r="O962" t="s">
        <v>2171</v>
      </c>
      <c r="P962">
        <v>0</v>
      </c>
      <c r="Q962" s="46">
        <f t="shared" si="93"/>
        <v>0</v>
      </c>
    </row>
    <row r="963" spans="1:17" x14ac:dyDescent="0.25">
      <c r="A963" t="str">
        <f t="shared" si="95"/>
        <v>SOCIEDADES DE CAPITALIZACAO</v>
      </c>
      <c r="B963" t="s">
        <v>2161</v>
      </c>
      <c r="C963">
        <v>0</v>
      </c>
      <c r="D963">
        <v>0</v>
      </c>
      <c r="E963">
        <v>0</v>
      </c>
      <c r="F963">
        <v>0</v>
      </c>
      <c r="G963">
        <v>0</v>
      </c>
      <c r="H963" s="46">
        <f t="shared" si="94"/>
        <v>0</v>
      </c>
      <c r="J963" t="str">
        <f t="shared" si="90"/>
        <v>INCORPORACAO E COMPRA E VENDA DE IMOVEIS</v>
      </c>
      <c r="K963" t="s">
        <v>2188</v>
      </c>
      <c r="L963">
        <v>0</v>
      </c>
      <c r="M963" s="46">
        <f t="shared" si="91"/>
        <v>0</v>
      </c>
      <c r="N963" t="str">
        <f t="shared" si="92"/>
        <v>AVALIACAO DE RISCOS E PERDAS</v>
      </c>
      <c r="O963" t="s">
        <v>2172</v>
      </c>
      <c r="P963">
        <v>0</v>
      </c>
      <c r="Q963" s="46">
        <f t="shared" si="93"/>
        <v>0</v>
      </c>
    </row>
    <row r="964" spans="1:17" x14ac:dyDescent="0.25">
      <c r="A964" t="str">
        <f t="shared" si="95"/>
        <v>GESTAO DE ATIVOS INTANGIVEIS NAO FINANCEIROS</v>
      </c>
      <c r="B964" t="s">
        <v>2162</v>
      </c>
      <c r="C964">
        <v>0</v>
      </c>
      <c r="D964">
        <v>0</v>
      </c>
      <c r="E964">
        <v>0</v>
      </c>
      <c r="F964">
        <v>0</v>
      </c>
      <c r="G964">
        <v>0</v>
      </c>
      <c r="H964" s="46">
        <f t="shared" si="94"/>
        <v>0</v>
      </c>
      <c r="J964" t="str">
        <f t="shared" si="90"/>
        <v>ALUGUEL DE IMOVEIS</v>
      </c>
      <c r="K964" t="s">
        <v>2189</v>
      </c>
      <c r="L964">
        <v>0</v>
      </c>
      <c r="M964" s="46">
        <f t="shared" si="91"/>
        <v>0</v>
      </c>
      <c r="N964" t="str">
        <f t="shared" si="92"/>
        <v>PREVIDENCIA COMPLEMENTAR ABERTA</v>
      </c>
      <c r="O964" t="s">
        <v>2173</v>
      </c>
      <c r="P964">
        <v>0</v>
      </c>
      <c r="Q964" s="46">
        <f t="shared" si="93"/>
        <v>0</v>
      </c>
    </row>
    <row r="965" spans="1:17" x14ac:dyDescent="0.25">
      <c r="A965" t="str">
        <f t="shared" si="95"/>
        <v>OUTRAS ATIVIDADES DE INTERMEDIACAO FINANCEIRA, NAO ESPECIFICADAS ANTERIORMENTE</v>
      </c>
      <c r="B965" t="s">
        <v>2163</v>
      </c>
      <c r="C965">
        <v>0</v>
      </c>
      <c r="D965">
        <v>0</v>
      </c>
      <c r="E965">
        <v>0</v>
      </c>
      <c r="F965">
        <v>0</v>
      </c>
      <c r="G965">
        <v>0</v>
      </c>
      <c r="H965" s="46">
        <f t="shared" si="94"/>
        <v>0</v>
      </c>
      <c r="J965" t="str">
        <f t="shared" si="90"/>
        <v>ATIVIDADES DE CONSULTORIA EM GESTAO EMPRESARIAL</v>
      </c>
      <c r="K965" t="s">
        <v>2190</v>
      </c>
      <c r="L965">
        <v>0</v>
      </c>
      <c r="M965" s="46">
        <f t="shared" si="91"/>
        <v>0</v>
      </c>
      <c r="N965" t="str">
        <f t="shared" si="92"/>
        <v>CORRETORES E AGENTES DE SEGUROS, DE PLANOS DE PREVIDENCIA COMPLEMENTAR E DE SAUDE</v>
      </c>
      <c r="O965" t="s">
        <v>2174</v>
      </c>
      <c r="P965">
        <v>0</v>
      </c>
      <c r="Q965" s="46">
        <f t="shared" si="93"/>
        <v>0</v>
      </c>
    </row>
    <row r="966" spans="1:17" x14ac:dyDescent="0.25">
      <c r="A966" t="str">
        <f t="shared" si="95"/>
        <v>SEGUROS DE VIDA</v>
      </c>
      <c r="B966" t="s">
        <v>2164</v>
      </c>
      <c r="C966">
        <v>0</v>
      </c>
      <c r="D966">
        <v>0</v>
      </c>
      <c r="E966">
        <v>0</v>
      </c>
      <c r="F966">
        <v>0</v>
      </c>
      <c r="G966">
        <v>0</v>
      </c>
      <c r="H966" s="46">
        <f t="shared" si="94"/>
        <v>0</v>
      </c>
      <c r="J966" t="str">
        <f t="shared" si="90"/>
        <v>CORRETAGEM E AVALIACAO DE IMOVEIS</v>
      </c>
      <c r="K966" t="s">
        <v>2191</v>
      </c>
      <c r="L966">
        <v>0</v>
      </c>
      <c r="M966" s="46">
        <f t="shared" si="91"/>
        <v>0</v>
      </c>
      <c r="N966" t="str">
        <f t="shared" si="92"/>
        <v>ATIVIDADES DE ADMINISTRACAO DE FUNDOS POR CONTRATO OU COMISSAO</v>
      </c>
      <c r="O966" t="s">
        <v>2177</v>
      </c>
      <c r="P966">
        <v>0</v>
      </c>
      <c r="Q966" s="46">
        <f t="shared" si="93"/>
        <v>0</v>
      </c>
    </row>
    <row r="967" spans="1:17" x14ac:dyDescent="0.25">
      <c r="A967" t="str">
        <f t="shared" si="95"/>
        <v>ADMINISTRACAO DE BOLSAS E MERCADOS DE BALCAO ORGANIZADOS</v>
      </c>
      <c r="B967" t="s">
        <v>2165</v>
      </c>
      <c r="C967">
        <v>0</v>
      </c>
      <c r="D967">
        <v>0</v>
      </c>
      <c r="E967">
        <v>0</v>
      </c>
      <c r="F967">
        <v>0</v>
      </c>
      <c r="G967">
        <v>0</v>
      </c>
      <c r="H967" s="46">
        <f t="shared" si="94"/>
        <v>0</v>
      </c>
      <c r="J967" t="str">
        <f t="shared" si="90"/>
        <v>ADMINISTRACAO DE IMOVEIS POR CONTA DE TERCEIROS</v>
      </c>
      <c r="K967" t="s">
        <v>2192</v>
      </c>
      <c r="L967">
        <v>0</v>
      </c>
      <c r="M967" s="46">
        <f t="shared" si="91"/>
        <v>0</v>
      </c>
      <c r="N967" t="str">
        <f t="shared" si="92"/>
        <v>ADMINISTRACAO DE MERCADOS BURSATEIS</v>
      </c>
      <c r="O967" t="s">
        <v>2178</v>
      </c>
      <c r="P967">
        <v>0</v>
      </c>
      <c r="Q967" s="46">
        <f t="shared" si="93"/>
        <v>0</v>
      </c>
    </row>
    <row r="968" spans="1:17" x14ac:dyDescent="0.25">
      <c r="A968" t="str">
        <f t="shared" si="95"/>
        <v>SEGUROS NAO-VIDA</v>
      </c>
      <c r="B968" t="s">
        <v>2166</v>
      </c>
      <c r="C968">
        <v>0</v>
      </c>
      <c r="D968">
        <v>0</v>
      </c>
      <c r="E968">
        <v>0</v>
      </c>
      <c r="F968">
        <v>0</v>
      </c>
      <c r="G968">
        <v>0</v>
      </c>
      <c r="H968" s="46">
        <f t="shared" si="94"/>
        <v>0</v>
      </c>
      <c r="J968" t="str">
        <f t="shared" si="90"/>
        <v>CONDOMINIOS PREDIAIS</v>
      </c>
      <c r="K968" t="s">
        <v>2193</v>
      </c>
      <c r="L968">
        <v>0</v>
      </c>
      <c r="M968" s="46">
        <f t="shared" si="91"/>
        <v>0</v>
      </c>
      <c r="N968" t="str">
        <f t="shared" si="92"/>
        <v>ATIVIDADES DE INTERMEDIARIOS EM TRANSACOES DE TITULOS E VALORES MOBILIARIOS</v>
      </c>
      <c r="O968" t="s">
        <v>2179</v>
      </c>
      <c r="P968">
        <v>0</v>
      </c>
      <c r="Q968" s="46">
        <f t="shared" si="93"/>
        <v>0</v>
      </c>
    </row>
    <row r="969" spans="1:17" x14ac:dyDescent="0.25">
      <c r="A969" t="str">
        <f t="shared" si="95"/>
        <v>ATIVIDADES DE INTERMEDIARIOS EM TRANSACOES DE TITULOS, VALORES MOBILIARIOS E MERCADORIAS</v>
      </c>
      <c r="B969" t="s">
        <v>2167</v>
      </c>
      <c r="C969">
        <v>0</v>
      </c>
      <c r="D969">
        <v>0</v>
      </c>
      <c r="E969">
        <v>0</v>
      </c>
      <c r="F969">
        <v>0</v>
      </c>
      <c r="G969">
        <v>0</v>
      </c>
      <c r="H969" s="46">
        <f t="shared" si="94"/>
        <v>0</v>
      </c>
      <c r="J969" t="str">
        <f t="shared" si="90"/>
        <v>ALUGUEL DE AUTOMOVEIS</v>
      </c>
      <c r="K969" t="s">
        <v>2194</v>
      </c>
      <c r="L969">
        <v>0</v>
      </c>
      <c r="M969" s="46">
        <f t="shared" si="91"/>
        <v>0</v>
      </c>
      <c r="N969" t="str">
        <f t="shared" si="92"/>
        <v>OUTRAS ATIVIDADES AUXILIARES DA INTERMEDIACAO FINANCEIRA, NAO ESPECIFICADAS ANTERIORMENTE</v>
      </c>
      <c r="O969" t="s">
        <v>2180</v>
      </c>
      <c r="P969">
        <v>0</v>
      </c>
      <c r="Q969" s="46">
        <f t="shared" si="93"/>
        <v>0</v>
      </c>
    </row>
    <row r="970" spans="1:17" x14ac:dyDescent="0.25">
      <c r="A970" t="str">
        <f t="shared" si="95"/>
        <v>RESSEGUROS</v>
      </c>
      <c r="B970" t="s">
        <v>2168</v>
      </c>
      <c r="C970">
        <v>0</v>
      </c>
      <c r="D970">
        <v>0</v>
      </c>
      <c r="E970">
        <v>0</v>
      </c>
      <c r="F970">
        <v>0</v>
      </c>
      <c r="G970">
        <v>0</v>
      </c>
      <c r="H970" s="46">
        <f t="shared" si="94"/>
        <v>0</v>
      </c>
      <c r="J970" t="str">
        <f t="shared" si="90"/>
        <v>SERVICOS DE ARQUITETURA</v>
      </c>
      <c r="K970" t="s">
        <v>2195</v>
      </c>
      <c r="L970">
        <v>0</v>
      </c>
      <c r="M970" s="46">
        <f t="shared" si="91"/>
        <v>0</v>
      </c>
      <c r="N970" t="str">
        <f t="shared" si="92"/>
        <v>ATIVIDADES AUXILIARES DOS SEGUROS E DA PREVIDENCIA COMPLEMENTAR</v>
      </c>
      <c r="O970" t="s">
        <v>2181</v>
      </c>
      <c r="P970">
        <v>0</v>
      </c>
      <c r="Q970" s="46">
        <f t="shared" si="93"/>
        <v>0</v>
      </c>
    </row>
    <row r="971" spans="1:17" x14ac:dyDescent="0.25">
      <c r="A971" t="str">
        <f t="shared" si="95"/>
        <v>ADMINISTRACAO DE CARTOES DE CREDITO</v>
      </c>
      <c r="B971" t="s">
        <v>2169</v>
      </c>
      <c r="C971">
        <v>0</v>
      </c>
      <c r="D971">
        <v>0</v>
      </c>
      <c r="E971">
        <v>0</v>
      </c>
      <c r="F971">
        <v>0</v>
      </c>
      <c r="G971">
        <v>0</v>
      </c>
      <c r="H971" s="46">
        <f t="shared" si="94"/>
        <v>0</v>
      </c>
      <c r="J971" t="str">
        <f t="shared" si="90"/>
        <v>SERVICOS DE ENGENHARIA</v>
      </c>
      <c r="K971" t="s">
        <v>2196</v>
      </c>
      <c r="L971">
        <v>0</v>
      </c>
      <c r="M971" s="46">
        <f t="shared" si="91"/>
        <v>0</v>
      </c>
      <c r="N971" t="str">
        <f t="shared" si="92"/>
        <v>ATIVIDADES IMOBILIARIAS DE IMOVEIS PROPRIOS</v>
      </c>
      <c r="O971" t="s">
        <v>2182</v>
      </c>
      <c r="P971">
        <v>0</v>
      </c>
      <c r="Q971" s="46">
        <f t="shared" si="93"/>
        <v>0</v>
      </c>
    </row>
    <row r="972" spans="1:17" x14ac:dyDescent="0.25">
      <c r="A972" t="str">
        <f t="shared" si="95"/>
        <v>ATIVIDADES AUXILIARES DOS SERVICOS FINANCEIROS NAO ESPECIFICADAS ANTERIORMENTE</v>
      </c>
      <c r="B972" t="s">
        <v>2170</v>
      </c>
      <c r="C972">
        <v>0</v>
      </c>
      <c r="D972">
        <v>0</v>
      </c>
      <c r="E972">
        <v>0</v>
      </c>
      <c r="F972">
        <v>0</v>
      </c>
      <c r="G972">
        <v>0</v>
      </c>
      <c r="H972" s="46">
        <f t="shared" si="94"/>
        <v>0</v>
      </c>
      <c r="J972" t="str">
        <f t="shared" si="90"/>
        <v>ATIVIDADES TECNICAS RELACIONADAS A ARQUITETURA E ENGENHARIA</v>
      </c>
      <c r="K972" t="s">
        <v>2197</v>
      </c>
      <c r="L972">
        <v>0</v>
      </c>
      <c r="M972" s="46">
        <f t="shared" si="91"/>
        <v>0</v>
      </c>
      <c r="N972" t="str">
        <f t="shared" si="92"/>
        <v>INTERMEDIACAO NA COMPRA, VENDA E ALUGUEL DE IMOVEIS</v>
      </c>
      <c r="O972" t="s">
        <v>2183</v>
      </c>
      <c r="P972">
        <v>0</v>
      </c>
      <c r="Q972" s="46">
        <f t="shared" si="93"/>
        <v>0</v>
      </c>
    </row>
    <row r="973" spans="1:17" x14ac:dyDescent="0.25">
      <c r="A973" t="str">
        <f t="shared" si="95"/>
        <v>PREVIDENCIA COMPLEMENTAR FECHADA</v>
      </c>
      <c r="B973" t="s">
        <v>2171</v>
      </c>
      <c r="C973">
        <v>0</v>
      </c>
      <c r="D973">
        <v>0</v>
      </c>
      <c r="E973">
        <v>0</v>
      </c>
      <c r="F973">
        <v>0</v>
      </c>
      <c r="G973">
        <v>0</v>
      </c>
      <c r="H973" s="46">
        <f t="shared" si="94"/>
        <v>0</v>
      </c>
      <c r="J973" t="str">
        <f t="shared" si="90"/>
        <v>TESTES E ANALISES TECNICAS</v>
      </c>
      <c r="K973" t="s">
        <v>2198</v>
      </c>
      <c r="L973">
        <v>0</v>
      </c>
      <c r="M973" s="46">
        <f t="shared" si="91"/>
        <v>0</v>
      </c>
      <c r="N973" t="str">
        <f t="shared" si="92"/>
        <v>GESTAO E ADMINISTRACAO DA PROPRIEDADE IMOBILIARIA</v>
      </c>
      <c r="O973" t="s">
        <v>2184</v>
      </c>
      <c r="P973">
        <v>0</v>
      </c>
      <c r="Q973" s="46">
        <f t="shared" si="93"/>
        <v>0</v>
      </c>
    </row>
    <row r="974" spans="1:17" x14ac:dyDescent="0.25">
      <c r="A974" t="str">
        <f t="shared" si="95"/>
        <v>PREVIDENCIA COMPLEMENTAR ABERTA</v>
      </c>
      <c r="B974" t="s">
        <v>2173</v>
      </c>
      <c r="C974">
        <v>0</v>
      </c>
      <c r="D974">
        <v>0</v>
      </c>
      <c r="E974">
        <v>0</v>
      </c>
      <c r="F974">
        <v>0</v>
      </c>
      <c r="G974">
        <v>0</v>
      </c>
      <c r="H974" s="46">
        <f t="shared" si="94"/>
        <v>0</v>
      </c>
      <c r="J974" t="str">
        <f t="shared" si="90"/>
        <v>ALUGUEL DE OUTROS MEIOS DE TRANSPORTE TERRESTRE</v>
      </c>
      <c r="K974" t="s">
        <v>2199</v>
      </c>
      <c r="L974">
        <v>0</v>
      </c>
      <c r="M974" s="46">
        <f t="shared" si="91"/>
        <v>0</v>
      </c>
      <c r="N974" t="str">
        <f t="shared" si="92"/>
        <v>ATIVIDADES JURIDICAS, EXCETO CARTORIOS</v>
      </c>
      <c r="O974" t="s">
        <v>2185</v>
      </c>
      <c r="P974">
        <v>0</v>
      </c>
      <c r="Q974" s="46">
        <f t="shared" si="93"/>
        <v>0</v>
      </c>
    </row>
    <row r="975" spans="1:17" x14ac:dyDescent="0.25">
      <c r="A975" t="str">
        <f t="shared" si="95"/>
        <v>ATIVIDADES DE ADMINISTRACAO DE FUNDOS POR CONTRATO OU COMISSAO</v>
      </c>
      <c r="B975" t="s">
        <v>2177</v>
      </c>
      <c r="C975">
        <v>0</v>
      </c>
      <c r="D975">
        <v>0</v>
      </c>
      <c r="E975">
        <v>0</v>
      </c>
      <c r="F975">
        <v>0</v>
      </c>
      <c r="G975">
        <v>0</v>
      </c>
      <c r="H975" s="46">
        <f t="shared" si="94"/>
        <v>0</v>
      </c>
      <c r="J975" t="str">
        <f t="shared" si="90"/>
        <v>ALUGUEL DE EMBARCACOES</v>
      </c>
      <c r="K975" t="s">
        <v>2200</v>
      </c>
      <c r="L975">
        <v>0</v>
      </c>
      <c r="M975" s="46">
        <f t="shared" si="91"/>
        <v>0</v>
      </c>
      <c r="N975" t="str">
        <f t="shared" si="92"/>
        <v>CARTORIOS</v>
      </c>
      <c r="O975" t="s">
        <v>2186</v>
      </c>
      <c r="P975">
        <v>0</v>
      </c>
      <c r="Q975" s="46">
        <f t="shared" si="93"/>
        <v>0</v>
      </c>
    </row>
    <row r="976" spans="1:17" x14ac:dyDescent="0.25">
      <c r="A976" t="str">
        <f t="shared" si="95"/>
        <v>ADMINISTRACAO DE MERCADOS BURSATEIS</v>
      </c>
      <c r="B976" t="s">
        <v>2178</v>
      </c>
      <c r="C976">
        <v>0</v>
      </c>
      <c r="D976">
        <v>0</v>
      </c>
      <c r="E976">
        <v>0</v>
      </c>
      <c r="F976">
        <v>0</v>
      </c>
      <c r="G976">
        <v>0</v>
      </c>
      <c r="H976" s="46">
        <f t="shared" si="94"/>
        <v>0</v>
      </c>
      <c r="J976" t="str">
        <f t="shared" si="90"/>
        <v>ALUGUEL DE AERONAVES</v>
      </c>
      <c r="K976" t="s">
        <v>2201</v>
      </c>
      <c r="L976">
        <v>0</v>
      </c>
      <c r="M976" s="46">
        <f t="shared" si="91"/>
        <v>0</v>
      </c>
      <c r="N976" t="str">
        <f t="shared" si="92"/>
        <v>INCORPORACAO E COMPRA E VENDA DE IMOVEIS</v>
      </c>
      <c r="O976" t="s">
        <v>2188</v>
      </c>
      <c r="P976">
        <v>0</v>
      </c>
      <c r="Q976" s="46">
        <f t="shared" si="93"/>
        <v>0</v>
      </c>
    </row>
    <row r="977" spans="1:17" x14ac:dyDescent="0.25">
      <c r="A977" t="str">
        <f t="shared" si="95"/>
        <v>ATIVIDADES DE INTERMEDIARIOS EM TRANSACOES DE TITULOS E VALORES MOBILIARIOS</v>
      </c>
      <c r="B977" t="s">
        <v>2179</v>
      </c>
      <c r="C977">
        <v>0</v>
      </c>
      <c r="D977">
        <v>0</v>
      </c>
      <c r="E977">
        <v>0</v>
      </c>
      <c r="F977">
        <v>0</v>
      </c>
      <c r="G977">
        <v>0</v>
      </c>
      <c r="H977" s="46">
        <f t="shared" si="94"/>
        <v>0</v>
      </c>
      <c r="J977" t="str">
        <f t="shared" si="90"/>
        <v>ALUGUEL DE MAQUINAS E EQUIPAMENTOS AGRICOLAS</v>
      </c>
      <c r="K977" t="s">
        <v>2202</v>
      </c>
      <c r="L977">
        <v>0</v>
      </c>
      <c r="M977" s="46">
        <f t="shared" si="91"/>
        <v>0</v>
      </c>
      <c r="N977" t="str">
        <f t="shared" si="92"/>
        <v>ALUGUEL DE IMOVEIS</v>
      </c>
      <c r="O977" t="s">
        <v>2189</v>
      </c>
      <c r="P977">
        <v>0</v>
      </c>
      <c r="Q977" s="46">
        <f t="shared" si="93"/>
        <v>0</v>
      </c>
    </row>
    <row r="978" spans="1:17" x14ac:dyDescent="0.25">
      <c r="A978" t="str">
        <f t="shared" si="95"/>
        <v>OUTRAS ATIVIDADES AUXILIARES DA INTERMEDIACAO FINANCEIRA, NAO ESPECIFICADAS ANTERIORMENTE</v>
      </c>
      <c r="B978" t="s">
        <v>2180</v>
      </c>
      <c r="C978">
        <v>0</v>
      </c>
      <c r="D978">
        <v>0</v>
      </c>
      <c r="E978">
        <v>0</v>
      </c>
      <c r="F978">
        <v>0</v>
      </c>
      <c r="G978">
        <v>0</v>
      </c>
      <c r="H978" s="46">
        <f t="shared" si="94"/>
        <v>0</v>
      </c>
      <c r="J978" t="str">
        <f t="shared" si="90"/>
        <v>ALUGUEL DE MAQUINAS E EQUIPAMENTOS PARA CONSTRUCAO E ENGENHARIA CIVIL</v>
      </c>
      <c r="K978" t="s">
        <v>2203</v>
      </c>
      <c r="L978">
        <v>0</v>
      </c>
      <c r="M978" s="46">
        <f t="shared" si="91"/>
        <v>0</v>
      </c>
      <c r="N978" t="str">
        <f t="shared" si="92"/>
        <v>ATIVIDADES DE CONSULTORIA EM GESTAO EMPRESARIAL</v>
      </c>
      <c r="O978" t="s">
        <v>2190</v>
      </c>
      <c r="P978">
        <v>0</v>
      </c>
      <c r="Q978" s="46">
        <f t="shared" si="93"/>
        <v>0</v>
      </c>
    </row>
    <row r="979" spans="1:17" x14ac:dyDescent="0.25">
      <c r="A979" t="str">
        <f t="shared" si="95"/>
        <v>ATIVIDADES AUXILIARES DOS SEGUROS E DA PREVIDENCIA COMPLEMENTAR</v>
      </c>
      <c r="B979" t="s">
        <v>2181</v>
      </c>
      <c r="C979">
        <v>0</v>
      </c>
      <c r="D979">
        <v>0</v>
      </c>
      <c r="E979">
        <v>0</v>
      </c>
      <c r="F979">
        <v>0</v>
      </c>
      <c r="G979">
        <v>0</v>
      </c>
      <c r="H979" s="46">
        <f t="shared" si="94"/>
        <v>0</v>
      </c>
      <c r="J979" t="str">
        <f t="shared" si="90"/>
        <v>ALUGUEL DE MAQUINAS E EQUIPAMENTOS PARA ESCRITORIOS</v>
      </c>
      <c r="K979" t="s">
        <v>2204</v>
      </c>
      <c r="L979">
        <v>0</v>
      </c>
      <c r="M979" s="46">
        <f t="shared" si="91"/>
        <v>0</v>
      </c>
      <c r="N979" t="str">
        <f t="shared" si="92"/>
        <v>CORRETAGEM E AVALIACAO DE IMOVEIS</v>
      </c>
      <c r="O979" t="s">
        <v>2191</v>
      </c>
      <c r="P979">
        <v>0</v>
      </c>
      <c r="Q979" s="46">
        <f t="shared" si="93"/>
        <v>0</v>
      </c>
    </row>
    <row r="980" spans="1:17" x14ac:dyDescent="0.25">
      <c r="A980" t="str">
        <f t="shared" si="95"/>
        <v>INTERMEDIACAO NA COMPRA, VENDA E ALUGUEL DE IMOVEIS</v>
      </c>
      <c r="B980" t="s">
        <v>2183</v>
      </c>
      <c r="C980">
        <v>0</v>
      </c>
      <c r="D980">
        <v>0</v>
      </c>
      <c r="E980">
        <v>0</v>
      </c>
      <c r="F980">
        <v>0</v>
      </c>
      <c r="G980">
        <v>0</v>
      </c>
      <c r="H980" s="46">
        <f t="shared" si="94"/>
        <v>0</v>
      </c>
      <c r="J980" t="str">
        <f t="shared" si="90"/>
        <v>ALUGUEL DE OBJETOS PESSOAIS E DOMESTICOS</v>
      </c>
      <c r="K980" t="s">
        <v>2206</v>
      </c>
      <c r="L980">
        <v>0</v>
      </c>
      <c r="M980" s="46">
        <f t="shared" si="91"/>
        <v>0</v>
      </c>
      <c r="N980" t="str">
        <f t="shared" si="92"/>
        <v>ADMINISTRACAO DE IMOVEIS POR CONTA DE TERCEIROS</v>
      </c>
      <c r="O980" t="s">
        <v>2192</v>
      </c>
      <c r="P980">
        <v>0</v>
      </c>
      <c r="Q980" s="46">
        <f t="shared" si="93"/>
        <v>0</v>
      </c>
    </row>
    <row r="981" spans="1:17" x14ac:dyDescent="0.25">
      <c r="A981" t="str">
        <f t="shared" si="95"/>
        <v>GESTAO E ADMINISTRACAO DA PROPRIEDADE IMOBILIARIA</v>
      </c>
      <c r="B981" t="s">
        <v>2184</v>
      </c>
      <c r="C981">
        <v>0</v>
      </c>
      <c r="D981">
        <v>0</v>
      </c>
      <c r="E981">
        <v>0</v>
      </c>
      <c r="F981">
        <v>0</v>
      </c>
      <c r="G981">
        <v>0</v>
      </c>
      <c r="H981" s="46">
        <f t="shared" si="94"/>
        <v>0</v>
      </c>
      <c r="J981" t="str">
        <f t="shared" si="90"/>
        <v>PESQUISA E DESENVOLVIMENTO EXPERIMENTAL EM CIENCIAS FISICAS E NATURAIS</v>
      </c>
      <c r="K981" t="s">
        <v>2207</v>
      </c>
      <c r="L981">
        <v>0</v>
      </c>
      <c r="M981" s="46">
        <f t="shared" si="91"/>
        <v>0</v>
      </c>
      <c r="N981" t="str">
        <f t="shared" si="92"/>
        <v>CONDOMINIOS PREDIAIS</v>
      </c>
      <c r="O981" t="s">
        <v>2193</v>
      </c>
      <c r="P981">
        <v>0</v>
      </c>
      <c r="Q981" s="46">
        <f t="shared" si="93"/>
        <v>0</v>
      </c>
    </row>
    <row r="982" spans="1:17" x14ac:dyDescent="0.25">
      <c r="A982" t="str">
        <f t="shared" si="95"/>
        <v>ATIVIDADES JURIDICAS, EXCETO CARTORIOS</v>
      </c>
      <c r="B982" t="s">
        <v>2185</v>
      </c>
      <c r="C982">
        <v>0</v>
      </c>
      <c r="D982">
        <v>0</v>
      </c>
      <c r="E982">
        <v>0</v>
      </c>
      <c r="F982">
        <v>0</v>
      </c>
      <c r="G982">
        <v>0</v>
      </c>
      <c r="H982" s="46">
        <f t="shared" si="94"/>
        <v>0</v>
      </c>
      <c r="J982" t="str">
        <f t="shared" si="90"/>
        <v>CONSULTORIA EM HARDWARE</v>
      </c>
      <c r="K982" t="s">
        <v>2208</v>
      </c>
      <c r="L982">
        <v>0</v>
      </c>
      <c r="M982" s="46">
        <f t="shared" si="91"/>
        <v>0</v>
      </c>
      <c r="N982" t="str">
        <f t="shared" si="92"/>
        <v>ALUGUEL DE AUTOMOVEIS</v>
      </c>
      <c r="O982" t="s">
        <v>2194</v>
      </c>
      <c r="P982">
        <v>0</v>
      </c>
      <c r="Q982" s="46">
        <f t="shared" si="93"/>
        <v>0</v>
      </c>
    </row>
    <row r="983" spans="1:17" x14ac:dyDescent="0.25">
      <c r="A983" t="str">
        <f t="shared" si="95"/>
        <v>CARTORIOS</v>
      </c>
      <c r="B983" t="s">
        <v>2186</v>
      </c>
      <c r="C983">
        <v>0</v>
      </c>
      <c r="D983">
        <v>0</v>
      </c>
      <c r="E983">
        <v>0</v>
      </c>
      <c r="F983">
        <v>0</v>
      </c>
      <c r="G983">
        <v>0</v>
      </c>
      <c r="H983" s="46">
        <f t="shared" si="94"/>
        <v>0</v>
      </c>
      <c r="J983" t="str">
        <f t="shared" si="90"/>
        <v>PESQUISA E DESENVOLVIMENTO EXPERIMENTAL EM CIENCIAS SOCIAIS E HUMANAS</v>
      </c>
      <c r="K983" t="s">
        <v>2209</v>
      </c>
      <c r="L983">
        <v>0</v>
      </c>
      <c r="M983" s="46">
        <f t="shared" si="91"/>
        <v>0</v>
      </c>
      <c r="N983" t="str">
        <f t="shared" si="92"/>
        <v>SERVICOS DE ARQUITETURA</v>
      </c>
      <c r="O983" t="s">
        <v>2195</v>
      </c>
      <c r="P983">
        <v>0</v>
      </c>
      <c r="Q983" s="46">
        <f t="shared" si="93"/>
        <v>0</v>
      </c>
    </row>
    <row r="984" spans="1:17" x14ac:dyDescent="0.25">
      <c r="A984" t="str">
        <f t="shared" si="95"/>
        <v>INCORPORACAO E COMPRA E VENDA DE IMOVEIS</v>
      </c>
      <c r="B984" t="s">
        <v>2188</v>
      </c>
      <c r="C984">
        <v>0</v>
      </c>
      <c r="D984">
        <v>0</v>
      </c>
      <c r="E984">
        <v>0</v>
      </c>
      <c r="F984">
        <v>0</v>
      </c>
      <c r="G984">
        <v>0</v>
      </c>
      <c r="H984" s="46">
        <f t="shared" si="94"/>
        <v>0</v>
      </c>
      <c r="J984" t="str">
        <f t="shared" si="90"/>
        <v>DESENVOLVIMENTO E EDICAO DE SOFTWARES PRONTOS PARA USO</v>
      </c>
      <c r="K984" t="s">
        <v>2210</v>
      </c>
      <c r="L984">
        <v>0</v>
      </c>
      <c r="M984" s="46">
        <f t="shared" si="91"/>
        <v>0</v>
      </c>
      <c r="N984" t="str">
        <f t="shared" si="92"/>
        <v>SERVICOS DE ENGENHARIA</v>
      </c>
      <c r="O984" t="s">
        <v>2196</v>
      </c>
      <c r="P984">
        <v>0</v>
      </c>
      <c r="Q984" s="46">
        <f t="shared" si="93"/>
        <v>0</v>
      </c>
    </row>
    <row r="985" spans="1:17" x14ac:dyDescent="0.25">
      <c r="A985" t="str">
        <f t="shared" si="95"/>
        <v>ALUGUEL DE IMOVEIS</v>
      </c>
      <c r="B985" t="s">
        <v>2189</v>
      </c>
      <c r="C985">
        <v>0</v>
      </c>
      <c r="D985">
        <v>0</v>
      </c>
      <c r="E985">
        <v>0</v>
      </c>
      <c r="F985">
        <v>0</v>
      </c>
      <c r="G985">
        <v>0</v>
      </c>
      <c r="H985" s="46">
        <f t="shared" si="94"/>
        <v>0</v>
      </c>
      <c r="J985" t="str">
        <f t="shared" si="90"/>
        <v>DESENVOLVIMENTO DE SOFTWARES SOB ENCOMENDA E OUTRAS CONSULTORIAS EM SOFTWARE</v>
      </c>
      <c r="K985" t="s">
        <v>2211</v>
      </c>
      <c r="L985">
        <v>0</v>
      </c>
      <c r="M985" s="46">
        <f t="shared" si="91"/>
        <v>0</v>
      </c>
      <c r="N985" t="str">
        <f t="shared" si="92"/>
        <v>ATIVIDADES TECNICAS RELACIONADAS A ARQUITETURA E ENGENHARIA</v>
      </c>
      <c r="O985" t="s">
        <v>2197</v>
      </c>
      <c r="P985">
        <v>0</v>
      </c>
      <c r="Q985" s="46">
        <f t="shared" si="93"/>
        <v>0</v>
      </c>
    </row>
    <row r="986" spans="1:17" x14ac:dyDescent="0.25">
      <c r="A986" t="str">
        <f t="shared" si="95"/>
        <v>ATIVIDADES DE CONSULTORIA EM GESTAO EMPRESARIAL</v>
      </c>
      <c r="B986" t="s">
        <v>2190</v>
      </c>
      <c r="C986">
        <v>0</v>
      </c>
      <c r="D986">
        <v>0</v>
      </c>
      <c r="E986">
        <v>0</v>
      </c>
      <c r="F986">
        <v>0</v>
      </c>
      <c r="G986">
        <v>0</v>
      </c>
      <c r="H986" s="46">
        <f t="shared" si="94"/>
        <v>0</v>
      </c>
      <c r="J986" t="str">
        <f t="shared" si="90"/>
        <v>PROCESSAMENTO DE DADOS</v>
      </c>
      <c r="K986" t="s">
        <v>2212</v>
      </c>
      <c r="L986">
        <v>0</v>
      </c>
      <c r="M986" s="46">
        <f t="shared" si="91"/>
        <v>0</v>
      </c>
      <c r="N986" t="str">
        <f t="shared" si="92"/>
        <v>TESTES E ANALISES TECNICAS</v>
      </c>
      <c r="O986" t="s">
        <v>2198</v>
      </c>
      <c r="P986">
        <v>0</v>
      </c>
      <c r="Q986" s="46">
        <f t="shared" si="93"/>
        <v>0</v>
      </c>
    </row>
    <row r="987" spans="1:17" x14ac:dyDescent="0.25">
      <c r="A987" t="str">
        <f t="shared" si="95"/>
        <v>CORRETAGEM E AVALIACAO DE IMOVEIS</v>
      </c>
      <c r="B987" t="s">
        <v>2191</v>
      </c>
      <c r="C987">
        <v>0</v>
      </c>
      <c r="D987">
        <v>0</v>
      </c>
      <c r="E987">
        <v>0</v>
      </c>
      <c r="F987">
        <v>0</v>
      </c>
      <c r="G987">
        <v>0</v>
      </c>
      <c r="H987" s="46">
        <f t="shared" si="94"/>
        <v>0</v>
      </c>
      <c r="J987" t="str">
        <f t="shared" si="90"/>
        <v>ATIVIDADES DE BANCO DE DADOS E DISTRIBUICAO ON-LINE DE CONTEUDO ELETRONICO</v>
      </c>
      <c r="K987" t="s">
        <v>2213</v>
      </c>
      <c r="L987">
        <v>0</v>
      </c>
      <c r="M987" s="46">
        <f t="shared" si="91"/>
        <v>0</v>
      </c>
      <c r="N987" t="str">
        <f t="shared" si="92"/>
        <v>ALUGUEL DE OUTROS MEIOS DE TRANSPORTE TERRESTRE</v>
      </c>
      <c r="O987" t="s">
        <v>2199</v>
      </c>
      <c r="P987">
        <v>0</v>
      </c>
      <c r="Q987" s="46">
        <f t="shared" si="93"/>
        <v>0</v>
      </c>
    </row>
    <row r="988" spans="1:17" x14ac:dyDescent="0.25">
      <c r="A988" t="str">
        <f t="shared" si="95"/>
        <v>ADMINISTRACAO DE IMOVEIS POR CONTA DE TERCEIROS</v>
      </c>
      <c r="B988" t="s">
        <v>2192</v>
      </c>
      <c r="C988">
        <v>0</v>
      </c>
      <c r="D988">
        <v>0</v>
      </c>
      <c r="E988">
        <v>0</v>
      </c>
      <c r="F988">
        <v>0</v>
      </c>
      <c r="G988">
        <v>0</v>
      </c>
      <c r="H988" s="46">
        <f t="shared" si="94"/>
        <v>0</v>
      </c>
      <c r="J988" t="str">
        <f t="shared" si="90"/>
        <v>MANUTENCAO E REPARACAO DE MAQUINAS DE ESCRITORIO E DE INFORMATICA</v>
      </c>
      <c r="K988" t="s">
        <v>2214</v>
      </c>
      <c r="L988">
        <v>0</v>
      </c>
      <c r="M988" s="46">
        <f t="shared" si="91"/>
        <v>0</v>
      </c>
      <c r="N988" t="str">
        <f t="shared" si="92"/>
        <v>ALUGUEL DE EMBARCACOES</v>
      </c>
      <c r="O988" t="s">
        <v>2200</v>
      </c>
      <c r="P988">
        <v>0</v>
      </c>
      <c r="Q988" s="46">
        <f t="shared" si="93"/>
        <v>0</v>
      </c>
    </row>
    <row r="989" spans="1:17" x14ac:dyDescent="0.25">
      <c r="A989" t="str">
        <f t="shared" si="95"/>
        <v>CONDOMINIOS PREDIAIS</v>
      </c>
      <c r="B989" t="s">
        <v>2193</v>
      </c>
      <c r="C989">
        <v>0</v>
      </c>
      <c r="D989">
        <v>0</v>
      </c>
      <c r="E989">
        <v>0</v>
      </c>
      <c r="F989">
        <v>0</v>
      </c>
      <c r="G989">
        <v>0</v>
      </c>
      <c r="H989" s="46">
        <f t="shared" si="94"/>
        <v>0</v>
      </c>
      <c r="J989" t="str">
        <f t="shared" si="90"/>
        <v>OUTRAS ATIVIDADES DE INFORMATICA, NAO ESPECIFICADAS ANTERIORMENTE</v>
      </c>
      <c r="K989" t="s">
        <v>2215</v>
      </c>
      <c r="L989">
        <v>0</v>
      </c>
      <c r="M989" s="46">
        <f t="shared" si="91"/>
        <v>0</v>
      </c>
      <c r="N989" t="str">
        <f t="shared" si="92"/>
        <v>ALUGUEL DE AERONAVES</v>
      </c>
      <c r="O989" t="s">
        <v>2201</v>
      </c>
      <c r="P989">
        <v>0</v>
      </c>
      <c r="Q989" s="46">
        <f t="shared" si="93"/>
        <v>0</v>
      </c>
    </row>
    <row r="990" spans="1:17" x14ac:dyDescent="0.25">
      <c r="A990" t="str">
        <f t="shared" si="95"/>
        <v>ALUGUEL DE AUTOMOVEIS</v>
      </c>
      <c r="B990" t="s">
        <v>2194</v>
      </c>
      <c r="C990">
        <v>0</v>
      </c>
      <c r="D990">
        <v>0</v>
      </c>
      <c r="E990">
        <v>0</v>
      </c>
      <c r="F990">
        <v>0</v>
      </c>
      <c r="G990">
        <v>0</v>
      </c>
      <c r="H990" s="46">
        <f t="shared" si="94"/>
        <v>0</v>
      </c>
      <c r="J990" t="str">
        <f t="shared" si="90"/>
        <v>PESQUISA E DESENVOLVIMENTO DAS CIENCIAS FISICAS E NATURAIS</v>
      </c>
      <c r="K990" t="s">
        <v>2216</v>
      </c>
      <c r="L990">
        <v>0</v>
      </c>
      <c r="M990" s="46">
        <f t="shared" si="91"/>
        <v>0</v>
      </c>
      <c r="N990" t="str">
        <f t="shared" si="92"/>
        <v>ALUGUEL DE MAQUINAS E EQUIPAMENTOS AGRICOLAS</v>
      </c>
      <c r="O990" t="s">
        <v>2202</v>
      </c>
      <c r="P990">
        <v>0</v>
      </c>
      <c r="Q990" s="46">
        <f t="shared" si="93"/>
        <v>0</v>
      </c>
    </row>
    <row r="991" spans="1:17" x14ac:dyDescent="0.25">
      <c r="A991" t="str">
        <f t="shared" si="95"/>
        <v>SERVICOS DE ARQUITETURA</v>
      </c>
      <c r="B991" t="s">
        <v>2195</v>
      </c>
      <c r="C991">
        <v>0</v>
      </c>
      <c r="D991">
        <v>0</v>
      </c>
      <c r="E991">
        <v>0</v>
      </c>
      <c r="F991">
        <v>0</v>
      </c>
      <c r="G991">
        <v>0</v>
      </c>
      <c r="H991" s="46">
        <f t="shared" si="94"/>
        <v>0</v>
      </c>
      <c r="J991" t="str">
        <f t="shared" si="90"/>
        <v>AGENCIAS DE PUBLICIDADE</v>
      </c>
      <c r="K991" t="s">
        <v>2217</v>
      </c>
      <c r="L991">
        <v>0</v>
      </c>
      <c r="M991" s="46">
        <f t="shared" si="91"/>
        <v>0</v>
      </c>
      <c r="N991" t="str">
        <f t="shared" si="92"/>
        <v>ALUGUEL DE MAQUINAS E EQUIPAMENTOS PARA CONSTRUCAO E ENGENHARIA CIVIL</v>
      </c>
      <c r="O991" t="s">
        <v>2203</v>
      </c>
      <c r="P991">
        <v>0</v>
      </c>
      <c r="Q991" s="46">
        <f t="shared" si="93"/>
        <v>0</v>
      </c>
    </row>
    <row r="992" spans="1:17" x14ac:dyDescent="0.25">
      <c r="A992" t="str">
        <f t="shared" si="95"/>
        <v>SERVICOS DE ENGENHARIA</v>
      </c>
      <c r="B992" t="s">
        <v>2196</v>
      </c>
      <c r="C992">
        <v>0</v>
      </c>
      <c r="D992">
        <v>0</v>
      </c>
      <c r="E992">
        <v>0</v>
      </c>
      <c r="F992">
        <v>0</v>
      </c>
      <c r="G992">
        <v>0</v>
      </c>
      <c r="H992" s="46">
        <f t="shared" si="94"/>
        <v>0</v>
      </c>
      <c r="J992" t="str">
        <f t="shared" si="90"/>
        <v>AGENCIAMENTO DE ESPACOS PARA PUBLICIDADE, EXCETO EM VEICULOS DE COMUNICACAO</v>
      </c>
      <c r="K992" t="s">
        <v>2218</v>
      </c>
      <c r="L992">
        <v>0</v>
      </c>
      <c r="M992" s="46">
        <f t="shared" si="91"/>
        <v>0</v>
      </c>
      <c r="N992" t="str">
        <f t="shared" si="92"/>
        <v>ALUGUEL DE MAQUINAS E EQUIPAMENTOS PARA ESCRITORIOS</v>
      </c>
      <c r="O992" t="s">
        <v>2204</v>
      </c>
      <c r="P992">
        <v>0</v>
      </c>
      <c r="Q992" s="46">
        <f t="shared" si="93"/>
        <v>0</v>
      </c>
    </row>
    <row r="993" spans="1:17" x14ac:dyDescent="0.25">
      <c r="A993" t="str">
        <f t="shared" si="95"/>
        <v>ATIVIDADES TECNICAS RELACIONADAS A ARQUITETURA E ENGENHARIA</v>
      </c>
      <c r="B993" t="s">
        <v>2197</v>
      </c>
      <c r="C993">
        <v>0</v>
      </c>
      <c r="D993">
        <v>0</v>
      </c>
      <c r="E993">
        <v>0</v>
      </c>
      <c r="F993">
        <v>0</v>
      </c>
      <c r="G993">
        <v>0</v>
      </c>
      <c r="H993" s="46">
        <f t="shared" si="94"/>
        <v>0</v>
      </c>
      <c r="J993" t="str">
        <f t="shared" si="90"/>
        <v>ATIVIDADES DE PUBLICIDADE NAO ESPECIFICADAS ANTERIORMENTE</v>
      </c>
      <c r="K993" t="s">
        <v>2219</v>
      </c>
      <c r="L993">
        <v>0</v>
      </c>
      <c r="M993" s="46">
        <f t="shared" si="91"/>
        <v>0</v>
      </c>
      <c r="N993" t="str">
        <f t="shared" si="92"/>
        <v>ALUGUEL DE MAQUINAS E EQUIPAMENTOS DE OUTROS TIPOS, NAO ESPECIFICADOS ANTERIORMENTE</v>
      </c>
      <c r="O993" t="s">
        <v>2205</v>
      </c>
      <c r="P993">
        <v>0</v>
      </c>
      <c r="Q993" s="46">
        <f t="shared" si="93"/>
        <v>0</v>
      </c>
    </row>
    <row r="994" spans="1:17" x14ac:dyDescent="0.25">
      <c r="A994" t="str">
        <f t="shared" si="95"/>
        <v>TESTES E ANALISES TECNICAS</v>
      </c>
      <c r="B994" t="s">
        <v>2198</v>
      </c>
      <c r="C994">
        <v>0</v>
      </c>
      <c r="D994">
        <v>0</v>
      </c>
      <c r="E994">
        <v>0</v>
      </c>
      <c r="F994">
        <v>0</v>
      </c>
      <c r="G994">
        <v>0</v>
      </c>
      <c r="H994" s="46">
        <f t="shared" si="94"/>
        <v>0</v>
      </c>
      <c r="J994" t="str">
        <f t="shared" si="90"/>
        <v>PESQUISA E DESENVOLVIMENTO DAS CIENCIAS SOCIAIS E HUMANAS</v>
      </c>
      <c r="K994" t="s">
        <v>2220</v>
      </c>
      <c r="L994">
        <v>0</v>
      </c>
      <c r="M994" s="46">
        <f t="shared" si="91"/>
        <v>0</v>
      </c>
      <c r="N994" t="str">
        <f t="shared" si="92"/>
        <v>ALUGUEL DE OBJETOS PESSOAIS E DOMESTICOS</v>
      </c>
      <c r="O994" t="s">
        <v>2206</v>
      </c>
      <c r="P994">
        <v>0</v>
      </c>
      <c r="Q994" s="46">
        <f t="shared" si="93"/>
        <v>0</v>
      </c>
    </row>
    <row r="995" spans="1:17" x14ac:dyDescent="0.25">
      <c r="A995" t="str">
        <f t="shared" si="95"/>
        <v>ALUGUEL DE OUTROS MEIOS DE TRANSPORTE TERRESTRE</v>
      </c>
      <c r="B995" t="s">
        <v>2199</v>
      </c>
      <c r="C995">
        <v>0</v>
      </c>
      <c r="D995">
        <v>0</v>
      </c>
      <c r="E995">
        <v>0</v>
      </c>
      <c r="F995">
        <v>0</v>
      </c>
      <c r="G995">
        <v>0</v>
      </c>
      <c r="H995" s="46">
        <f t="shared" si="94"/>
        <v>0</v>
      </c>
      <c r="J995" t="str">
        <f t="shared" si="90"/>
        <v>DESIGN E DECORACAO DE INTERIORES</v>
      </c>
      <c r="K995" t="s">
        <v>2221</v>
      </c>
      <c r="L995">
        <v>0</v>
      </c>
      <c r="M995" s="46">
        <f t="shared" si="91"/>
        <v>0</v>
      </c>
      <c r="N995" t="str">
        <f t="shared" si="92"/>
        <v>PESQUISA E DESENVOLVIMENTO EXPERIMENTAL EM CIENCIAS FISICAS E NATURAIS</v>
      </c>
      <c r="O995" t="s">
        <v>2207</v>
      </c>
      <c r="P995">
        <v>0</v>
      </c>
      <c r="Q995" s="46">
        <f t="shared" si="93"/>
        <v>0</v>
      </c>
    </row>
    <row r="996" spans="1:17" x14ac:dyDescent="0.25">
      <c r="A996" t="str">
        <f t="shared" si="95"/>
        <v>ALUGUEL DE EMBARCACOES</v>
      </c>
      <c r="B996" t="s">
        <v>2200</v>
      </c>
      <c r="C996">
        <v>0</v>
      </c>
      <c r="D996">
        <v>0</v>
      </c>
      <c r="E996">
        <v>0</v>
      </c>
      <c r="F996">
        <v>0</v>
      </c>
      <c r="G996">
        <v>0</v>
      </c>
      <c r="H996" s="46">
        <f t="shared" si="94"/>
        <v>0</v>
      </c>
      <c r="J996" t="str">
        <f t="shared" si="90"/>
        <v>ATIVIDADES JURIDICAS</v>
      </c>
      <c r="K996" t="s">
        <v>2222</v>
      </c>
      <c r="L996">
        <v>0</v>
      </c>
      <c r="M996" s="46">
        <f t="shared" si="91"/>
        <v>0</v>
      </c>
      <c r="N996" t="str">
        <f t="shared" si="92"/>
        <v>CONSULTORIA EM HARDWARE</v>
      </c>
      <c r="O996" t="s">
        <v>2208</v>
      </c>
      <c r="P996">
        <v>0</v>
      </c>
      <c r="Q996" s="46">
        <f t="shared" si="93"/>
        <v>0</v>
      </c>
    </row>
    <row r="997" spans="1:17" x14ac:dyDescent="0.25">
      <c r="A997" t="str">
        <f t="shared" si="95"/>
        <v>ALUGUEL DE AERONAVES</v>
      </c>
      <c r="B997" t="s">
        <v>2201</v>
      </c>
      <c r="C997">
        <v>0</v>
      </c>
      <c r="D997">
        <v>0</v>
      </c>
      <c r="E997">
        <v>0</v>
      </c>
      <c r="F997">
        <v>0</v>
      </c>
      <c r="G997">
        <v>0</v>
      </c>
      <c r="H997" s="46">
        <f t="shared" si="94"/>
        <v>0</v>
      </c>
      <c r="J997" t="str">
        <f t="shared" si="90"/>
        <v>ATIVIDADES DE CONTABILIDADE E AUDITORIA</v>
      </c>
      <c r="K997" t="s">
        <v>2223</v>
      </c>
      <c r="L997">
        <v>0</v>
      </c>
      <c r="M997" s="46">
        <f t="shared" si="91"/>
        <v>0</v>
      </c>
      <c r="N997" t="str">
        <f t="shared" si="92"/>
        <v>PESQUISA E DESENVOLVIMENTO EXPERIMENTAL EM CIENCIAS SOCIAIS E HUMANAS</v>
      </c>
      <c r="O997" t="s">
        <v>2209</v>
      </c>
      <c r="P997">
        <v>0</v>
      </c>
      <c r="Q997" s="46">
        <f t="shared" si="93"/>
        <v>0</v>
      </c>
    </row>
    <row r="998" spans="1:17" x14ac:dyDescent="0.25">
      <c r="A998" t="str">
        <f t="shared" si="95"/>
        <v>ALUGUEL DE MAQUINAS E EQUIPAMENTOS AGRICOLAS</v>
      </c>
      <c r="B998" t="s">
        <v>2202</v>
      </c>
      <c r="C998">
        <v>0</v>
      </c>
      <c r="D998">
        <v>0</v>
      </c>
      <c r="E998">
        <v>0</v>
      </c>
      <c r="F998">
        <v>0</v>
      </c>
      <c r="G998">
        <v>0</v>
      </c>
      <c r="H998" s="46">
        <f t="shared" si="94"/>
        <v>0</v>
      </c>
      <c r="J998" t="str">
        <f t="shared" si="90"/>
        <v>PESQUISAS DE MERCADO E DE OPINIAO PUBLICA</v>
      </c>
      <c r="K998" t="s">
        <v>2224</v>
      </c>
      <c r="L998">
        <v>0</v>
      </c>
      <c r="M998" s="46">
        <f t="shared" si="91"/>
        <v>0</v>
      </c>
      <c r="N998" t="str">
        <f t="shared" si="92"/>
        <v>DESENVOLVIMENTO E EDICAO DE SOFTWARES PRONTOS PARA USO</v>
      </c>
      <c r="O998" t="s">
        <v>2210</v>
      </c>
      <c r="P998">
        <v>0</v>
      </c>
      <c r="Q998" s="46">
        <f t="shared" si="93"/>
        <v>0</v>
      </c>
    </row>
    <row r="999" spans="1:17" x14ac:dyDescent="0.25">
      <c r="A999" t="str">
        <f t="shared" si="95"/>
        <v>ALUGUEL DE MAQUINAS E EQUIPAMENTOS PARA CONSTRUCAO E ENGENHARIA CIVIL</v>
      </c>
      <c r="B999" t="s">
        <v>2203</v>
      </c>
      <c r="C999">
        <v>0</v>
      </c>
      <c r="D999">
        <v>0</v>
      </c>
      <c r="E999">
        <v>0</v>
      </c>
      <c r="F999">
        <v>0</v>
      </c>
      <c r="G999">
        <v>0</v>
      </c>
      <c r="H999" s="46">
        <f t="shared" si="94"/>
        <v>0</v>
      </c>
      <c r="J999" t="str">
        <f t="shared" si="90"/>
        <v>GESTAO DE PARTICIPACOES SOCIETARIAS (HOLDINGS)</v>
      </c>
      <c r="K999" t="s">
        <v>2225</v>
      </c>
      <c r="L999">
        <v>0</v>
      </c>
      <c r="M999" s="46">
        <f t="shared" si="91"/>
        <v>0</v>
      </c>
      <c r="N999" t="str">
        <f t="shared" si="92"/>
        <v>DESENVOLVIMENTO DE SOFTWARES SOB ENCOMENDA E OUTRAS CONSULTORIAS EM SOFTWARE</v>
      </c>
      <c r="O999" t="s">
        <v>2211</v>
      </c>
      <c r="P999">
        <v>0</v>
      </c>
      <c r="Q999" s="46">
        <f t="shared" si="93"/>
        <v>0</v>
      </c>
    </row>
    <row r="1000" spans="1:17" x14ac:dyDescent="0.25">
      <c r="A1000" t="str">
        <f t="shared" si="95"/>
        <v>ALUGUEL DE MAQUINAS E EQUIPAMENTOS PARA ESCRITORIOS</v>
      </c>
      <c r="B1000" t="s">
        <v>2204</v>
      </c>
      <c r="C1000">
        <v>0</v>
      </c>
      <c r="D1000">
        <v>0</v>
      </c>
      <c r="E1000">
        <v>0</v>
      </c>
      <c r="F1000">
        <v>0</v>
      </c>
      <c r="G1000">
        <v>0</v>
      </c>
      <c r="H1000" s="46">
        <f t="shared" si="94"/>
        <v>0</v>
      </c>
      <c r="J1000" t="str">
        <f t="shared" si="90"/>
        <v>ATIVIDADES DE ASSESSORIA EM GESTAO EMPRESARIAL</v>
      </c>
      <c r="K1000" t="s">
        <v>2227</v>
      </c>
      <c r="L1000">
        <v>0</v>
      </c>
      <c r="M1000" s="46">
        <f t="shared" si="91"/>
        <v>0</v>
      </c>
      <c r="N1000" t="str">
        <f t="shared" si="92"/>
        <v>PROCESSAMENTO DE DADOS</v>
      </c>
      <c r="O1000" t="s">
        <v>2212</v>
      </c>
      <c r="P1000">
        <v>0</v>
      </c>
      <c r="Q1000" s="46">
        <f t="shared" si="93"/>
        <v>0</v>
      </c>
    </row>
    <row r="1001" spans="1:17" x14ac:dyDescent="0.25">
      <c r="A1001" t="str">
        <f t="shared" si="95"/>
        <v>ALUGUEL DE OBJETOS PESSOAIS E DOMESTICOS</v>
      </c>
      <c r="B1001" t="s">
        <v>2206</v>
      </c>
      <c r="C1001">
        <v>0</v>
      </c>
      <c r="D1001">
        <v>0</v>
      </c>
      <c r="E1001">
        <v>0</v>
      </c>
      <c r="F1001">
        <v>0</v>
      </c>
      <c r="G1001">
        <v>0</v>
      </c>
      <c r="H1001" s="46">
        <f t="shared" si="94"/>
        <v>0</v>
      </c>
      <c r="J1001" t="str">
        <f t="shared" si="90"/>
        <v>ATIVIDADES FOTOGRAFICAS E SIMILARES</v>
      </c>
      <c r="K1001" t="s">
        <v>2228</v>
      </c>
      <c r="L1001">
        <v>0</v>
      </c>
      <c r="M1001" s="46">
        <f t="shared" si="91"/>
        <v>0</v>
      </c>
      <c r="N1001" t="str">
        <f t="shared" si="92"/>
        <v>ATIVIDADES DE BANCO DE DADOS E DISTRIBUICAO ON-LINE DE CONTEUDO ELETRONICO</v>
      </c>
      <c r="O1001" t="s">
        <v>2213</v>
      </c>
      <c r="P1001">
        <v>0</v>
      </c>
      <c r="Q1001" s="46">
        <f t="shared" si="93"/>
        <v>0</v>
      </c>
    </row>
    <row r="1002" spans="1:17" x14ac:dyDescent="0.25">
      <c r="A1002" t="str">
        <f t="shared" si="95"/>
        <v>PESQUISA E DESENVOLVIMENTO EXPERIMENTAL EM CIENCIAS FISICAS E NATURAIS</v>
      </c>
      <c r="B1002" t="s">
        <v>2207</v>
      </c>
      <c r="C1002">
        <v>0</v>
      </c>
      <c r="D1002">
        <v>0</v>
      </c>
      <c r="E1002">
        <v>0</v>
      </c>
      <c r="F1002">
        <v>0</v>
      </c>
      <c r="G1002">
        <v>0</v>
      </c>
      <c r="H1002" s="46">
        <f t="shared" si="94"/>
        <v>0</v>
      </c>
      <c r="J1002" t="str">
        <f t="shared" ref="J1002:J1065" si="96">MID(K1002,12,100)</f>
        <v>SERVICOS DE ARQUITETURA E ENGENHARIA E DE ASSESSORAMENTO TECNICO ESPECIALIZADO</v>
      </c>
      <c r="K1002" t="s">
        <v>2229</v>
      </c>
      <c r="L1002">
        <v>0</v>
      </c>
      <c r="M1002" s="46">
        <f t="shared" ref="M1002:M1065" si="97">L1002*100/L$1126</f>
        <v>0</v>
      </c>
      <c r="N1002" t="str">
        <f t="shared" ref="N1002:N1065" si="98">MID(O1002,12,100)</f>
        <v>MANUTENCAO E REPARACAO DE MAQUINAS DE ESCRITORIO E DE INFORMATICA</v>
      </c>
      <c r="O1002" t="s">
        <v>2214</v>
      </c>
      <c r="P1002">
        <v>0</v>
      </c>
      <c r="Q1002" s="46">
        <f t="shared" ref="Q1002:Q1065" si="99">P1002*100/P$1126</f>
        <v>0</v>
      </c>
    </row>
    <row r="1003" spans="1:17" x14ac:dyDescent="0.25">
      <c r="A1003" t="str">
        <f t="shared" si="95"/>
        <v>CONSULTORIA EM HARDWARE</v>
      </c>
      <c r="B1003" t="s">
        <v>2208</v>
      </c>
      <c r="C1003">
        <v>0</v>
      </c>
      <c r="D1003">
        <v>0</v>
      </c>
      <c r="E1003">
        <v>0</v>
      </c>
      <c r="F1003">
        <v>0</v>
      </c>
      <c r="G1003">
        <v>0</v>
      </c>
      <c r="H1003" s="46">
        <f t="shared" ref="H1003:H1066" si="100">G1003*100/G$1126</f>
        <v>0</v>
      </c>
      <c r="J1003" t="str">
        <f t="shared" si="96"/>
        <v>ENSAIOS DE MATERIAIS E DE PRODUTOS, ANALISE DE QUALIDADE</v>
      </c>
      <c r="K1003" t="s">
        <v>2230</v>
      </c>
      <c r="L1003">
        <v>0</v>
      </c>
      <c r="M1003" s="46">
        <f t="shared" si="97"/>
        <v>0</v>
      </c>
      <c r="N1003" t="str">
        <f t="shared" si="98"/>
        <v>OUTRAS ATIVIDADES DE INFORMATICA, NAO ESPECIFICADAS ANTERIORMENTE</v>
      </c>
      <c r="O1003" t="s">
        <v>2215</v>
      </c>
      <c r="P1003">
        <v>0</v>
      </c>
      <c r="Q1003" s="46">
        <f t="shared" si="99"/>
        <v>0</v>
      </c>
    </row>
    <row r="1004" spans="1:17" x14ac:dyDescent="0.25">
      <c r="A1004" t="str">
        <f t="shared" ref="A1004:A1067" si="101">MID(B1004,12,100)</f>
        <v>PESQUISA E DESENVOLVIMENTO EXPERIMENTAL EM CIENCIAS SOCIAIS E HUMANAS</v>
      </c>
      <c r="B1004" t="s">
        <v>2209</v>
      </c>
      <c r="C1004">
        <v>0</v>
      </c>
      <c r="D1004">
        <v>0</v>
      </c>
      <c r="E1004">
        <v>0</v>
      </c>
      <c r="F1004">
        <v>0</v>
      </c>
      <c r="G1004">
        <v>0</v>
      </c>
      <c r="H1004" s="46">
        <f t="shared" si="100"/>
        <v>0</v>
      </c>
      <c r="J1004" t="str">
        <f t="shared" si="96"/>
        <v>PUBLICIDADE</v>
      </c>
      <c r="K1004" t="s">
        <v>2231</v>
      </c>
      <c r="L1004">
        <v>0</v>
      </c>
      <c r="M1004" s="46">
        <f t="shared" si="97"/>
        <v>0</v>
      </c>
      <c r="N1004" t="str">
        <f t="shared" si="98"/>
        <v>PESQUISA E DESENVOLVIMENTO DAS CIENCIAS FISICAS E NATURAIS</v>
      </c>
      <c r="O1004" t="s">
        <v>2216</v>
      </c>
      <c r="P1004">
        <v>0</v>
      </c>
      <c r="Q1004" s="46">
        <f t="shared" si="99"/>
        <v>0</v>
      </c>
    </row>
    <row r="1005" spans="1:17" x14ac:dyDescent="0.25">
      <c r="A1005" t="str">
        <f t="shared" si="101"/>
        <v>DESENVOLVIMENTO E EDICAO DE SOFTWARES PRONTOS PARA USO</v>
      </c>
      <c r="B1005" t="s">
        <v>2210</v>
      </c>
      <c r="C1005">
        <v>0</v>
      </c>
      <c r="D1005">
        <v>0</v>
      </c>
      <c r="E1005">
        <v>0</v>
      </c>
      <c r="F1005">
        <v>0</v>
      </c>
      <c r="G1005">
        <v>0</v>
      </c>
      <c r="H1005" s="46">
        <f t="shared" si="100"/>
        <v>0</v>
      </c>
      <c r="J1005" t="str">
        <f t="shared" si="96"/>
        <v>SELECAO, AGENCIAMENTO E LOCACAO DE MAO-DE-OBRA</v>
      </c>
      <c r="K1005" t="s">
        <v>2232</v>
      </c>
      <c r="L1005">
        <v>0</v>
      </c>
      <c r="M1005" s="46">
        <f t="shared" si="97"/>
        <v>0</v>
      </c>
      <c r="N1005" t="str">
        <f t="shared" si="98"/>
        <v>AGENCIAS DE PUBLICIDADE</v>
      </c>
      <c r="O1005" t="s">
        <v>2217</v>
      </c>
      <c r="P1005">
        <v>0</v>
      </c>
      <c r="Q1005" s="46">
        <f t="shared" si="99"/>
        <v>0</v>
      </c>
    </row>
    <row r="1006" spans="1:17" x14ac:dyDescent="0.25">
      <c r="A1006" t="str">
        <f t="shared" si="101"/>
        <v>DESENVOLVIMENTO DE SOFTWARES SOB ENCOMENDA E OUTRAS CONSULTORIAS EM SOFTWARE</v>
      </c>
      <c r="B1006" t="s">
        <v>2211</v>
      </c>
      <c r="C1006">
        <v>0</v>
      </c>
      <c r="D1006">
        <v>0</v>
      </c>
      <c r="E1006">
        <v>0</v>
      </c>
      <c r="F1006">
        <v>0</v>
      </c>
      <c r="G1006">
        <v>0</v>
      </c>
      <c r="H1006" s="46">
        <f t="shared" si="100"/>
        <v>0</v>
      </c>
      <c r="J1006" t="str">
        <f t="shared" si="96"/>
        <v>ATIVIDADES DE INVESTIGACAO, VIGILANCIA E SEGURANCA</v>
      </c>
      <c r="K1006" t="s">
        <v>2233</v>
      </c>
      <c r="L1006">
        <v>0</v>
      </c>
      <c r="M1006" s="46">
        <f t="shared" si="97"/>
        <v>0</v>
      </c>
      <c r="N1006" t="str">
        <f t="shared" si="98"/>
        <v>AGENCIAMENTO DE ESPACOS PARA PUBLICIDADE, EXCETO EM VEICULOS DE COMUNICACAO</v>
      </c>
      <c r="O1006" t="s">
        <v>2218</v>
      </c>
      <c r="P1006">
        <v>0</v>
      </c>
      <c r="Q1006" s="46">
        <f t="shared" si="99"/>
        <v>0</v>
      </c>
    </row>
    <row r="1007" spans="1:17" x14ac:dyDescent="0.25">
      <c r="A1007" t="str">
        <f t="shared" si="101"/>
        <v>PROCESSAMENTO DE DADOS</v>
      </c>
      <c r="B1007" t="s">
        <v>2212</v>
      </c>
      <c r="C1007">
        <v>0</v>
      </c>
      <c r="D1007">
        <v>0</v>
      </c>
      <c r="E1007">
        <v>0</v>
      </c>
      <c r="F1007">
        <v>0</v>
      </c>
      <c r="G1007">
        <v>0</v>
      </c>
      <c r="H1007" s="46">
        <f t="shared" si="100"/>
        <v>0</v>
      </c>
      <c r="J1007" t="str">
        <f t="shared" si="96"/>
        <v>ATIVIDADES DE IMUNIZACAO, HIGIENIZACAO E DE LIMPEZA EM PREDIOS E EM DOMICILIOS</v>
      </c>
      <c r="K1007" t="s">
        <v>2234</v>
      </c>
      <c r="L1007">
        <v>0</v>
      </c>
      <c r="M1007" s="46">
        <f t="shared" si="97"/>
        <v>0</v>
      </c>
      <c r="N1007" t="str">
        <f t="shared" si="98"/>
        <v>ATIVIDADES DE PUBLICIDADE NAO ESPECIFICADAS ANTERIORMENTE</v>
      </c>
      <c r="O1007" t="s">
        <v>2219</v>
      </c>
      <c r="P1007">
        <v>0</v>
      </c>
      <c r="Q1007" s="46">
        <f t="shared" si="99"/>
        <v>0</v>
      </c>
    </row>
    <row r="1008" spans="1:17" x14ac:dyDescent="0.25">
      <c r="A1008" t="str">
        <f t="shared" si="101"/>
        <v>ATIVIDADES DE BANCO DE DADOS E DISTRIBUICAO ON-LINE DE CONTEUDO ELETRONICO</v>
      </c>
      <c r="B1008" t="s">
        <v>2213</v>
      </c>
      <c r="C1008">
        <v>0</v>
      </c>
      <c r="D1008">
        <v>0</v>
      </c>
      <c r="E1008">
        <v>0</v>
      </c>
      <c r="F1008">
        <v>0</v>
      </c>
      <c r="G1008">
        <v>0</v>
      </c>
      <c r="H1008" s="46">
        <f t="shared" si="100"/>
        <v>0</v>
      </c>
      <c r="J1008" t="str">
        <f t="shared" si="96"/>
        <v>ATIVIDADES PROFISSIONAIS, CIENTIFICAS E TECNICAS NAO ESPECIFICADAS ANTERIORMENTE</v>
      </c>
      <c r="K1008" t="s">
        <v>2235</v>
      </c>
      <c r="L1008">
        <v>0</v>
      </c>
      <c r="M1008" s="46">
        <f t="shared" si="97"/>
        <v>0</v>
      </c>
      <c r="N1008" t="str">
        <f t="shared" si="98"/>
        <v>PESQUISA E DESENVOLVIMENTO DAS CIENCIAS SOCIAIS E HUMANAS</v>
      </c>
      <c r="O1008" t="s">
        <v>2220</v>
      </c>
      <c r="P1008">
        <v>0</v>
      </c>
      <c r="Q1008" s="46">
        <f t="shared" si="99"/>
        <v>0</v>
      </c>
    </row>
    <row r="1009" spans="1:17" x14ac:dyDescent="0.25">
      <c r="A1009" t="str">
        <f t="shared" si="101"/>
        <v>MANUTENCAO E REPARACAO DE MAQUINAS DE ESCRITORIO E DE INFORMATICA</v>
      </c>
      <c r="B1009" t="s">
        <v>2214</v>
      </c>
      <c r="C1009">
        <v>0</v>
      </c>
      <c r="D1009">
        <v>0</v>
      </c>
      <c r="E1009">
        <v>0</v>
      </c>
      <c r="F1009">
        <v>0</v>
      </c>
      <c r="G1009">
        <v>0</v>
      </c>
      <c r="H1009" s="46">
        <f t="shared" si="100"/>
        <v>0</v>
      </c>
      <c r="J1009" t="str">
        <f t="shared" si="96"/>
        <v>ATIVIDADES FOTOGRAFICAS</v>
      </c>
      <c r="K1009" t="s">
        <v>2236</v>
      </c>
      <c r="L1009">
        <v>0</v>
      </c>
      <c r="M1009" s="46">
        <f t="shared" si="97"/>
        <v>0</v>
      </c>
      <c r="N1009" t="str">
        <f t="shared" si="98"/>
        <v>DESIGN E DECORACAO DE INTERIORES</v>
      </c>
      <c r="O1009" t="s">
        <v>2221</v>
      </c>
      <c r="P1009">
        <v>0</v>
      </c>
      <c r="Q1009" s="46">
        <f t="shared" si="99"/>
        <v>0</v>
      </c>
    </row>
    <row r="1010" spans="1:17" x14ac:dyDescent="0.25">
      <c r="A1010" t="str">
        <f t="shared" si="101"/>
        <v>OUTRAS ATIVIDADES DE INFORMATICA, NAO ESPECIFICADAS ANTERIORMENTE</v>
      </c>
      <c r="B1010" t="s">
        <v>2215</v>
      </c>
      <c r="C1010">
        <v>0</v>
      </c>
      <c r="D1010">
        <v>0</v>
      </c>
      <c r="E1010">
        <v>0</v>
      </c>
      <c r="F1010">
        <v>0</v>
      </c>
      <c r="G1010">
        <v>0</v>
      </c>
      <c r="H1010" s="46">
        <f t="shared" si="100"/>
        <v>0</v>
      </c>
      <c r="J1010" t="str">
        <f t="shared" si="96"/>
        <v>ATIVIDADES DE ENVASAMENTO E EMPACOTAMENTO, POR CONTA DE TERCEIROS</v>
      </c>
      <c r="K1010" t="s">
        <v>2237</v>
      </c>
      <c r="L1010">
        <v>0</v>
      </c>
      <c r="M1010" s="46">
        <f t="shared" si="97"/>
        <v>0</v>
      </c>
      <c r="N1010" t="str">
        <f t="shared" si="98"/>
        <v>ATIVIDADES JURIDICAS</v>
      </c>
      <c r="O1010" t="s">
        <v>2222</v>
      </c>
      <c r="P1010">
        <v>0</v>
      </c>
      <c r="Q1010" s="46">
        <f t="shared" si="99"/>
        <v>0</v>
      </c>
    </row>
    <row r="1011" spans="1:17" x14ac:dyDescent="0.25">
      <c r="A1011" t="str">
        <f t="shared" si="101"/>
        <v>PESQUISA E DESENVOLVIMENTO DAS CIENCIAS FISICAS E NATURAIS</v>
      </c>
      <c r="B1011" t="s">
        <v>2216</v>
      </c>
      <c r="C1011">
        <v>0</v>
      </c>
      <c r="D1011">
        <v>0</v>
      </c>
      <c r="E1011">
        <v>0</v>
      </c>
      <c r="F1011">
        <v>0</v>
      </c>
      <c r="G1011">
        <v>0</v>
      </c>
      <c r="H1011" s="46">
        <f t="shared" si="100"/>
        <v>0</v>
      </c>
      <c r="J1011" t="str">
        <f t="shared" si="96"/>
        <v>OUTRAS ATIVIDADES DE SERVICOS PRESTADOS PRINCIPALMENTE AS EMPRESAS, NAO ESPECIFICADAS ANTERIORMENTE</v>
      </c>
      <c r="K1011" t="s">
        <v>2238</v>
      </c>
      <c r="L1011">
        <v>0</v>
      </c>
      <c r="M1011" s="46">
        <f t="shared" si="97"/>
        <v>0</v>
      </c>
      <c r="N1011" t="str">
        <f t="shared" si="98"/>
        <v>ATIVIDADES DE CONTABILIDADE E AUDITORIA</v>
      </c>
      <c r="O1011" t="s">
        <v>2223</v>
      </c>
      <c r="P1011">
        <v>0</v>
      </c>
      <c r="Q1011" s="46">
        <f t="shared" si="99"/>
        <v>0</v>
      </c>
    </row>
    <row r="1012" spans="1:17" x14ac:dyDescent="0.25">
      <c r="A1012" t="str">
        <f t="shared" si="101"/>
        <v>AGENCIAS DE PUBLICIDADE</v>
      </c>
      <c r="B1012" t="s">
        <v>2217</v>
      </c>
      <c r="C1012">
        <v>0</v>
      </c>
      <c r="D1012">
        <v>0</v>
      </c>
      <c r="E1012">
        <v>0</v>
      </c>
      <c r="F1012">
        <v>0</v>
      </c>
      <c r="G1012">
        <v>0</v>
      </c>
      <c r="H1012" s="46">
        <f t="shared" si="100"/>
        <v>0</v>
      </c>
      <c r="J1012" t="str">
        <f t="shared" si="96"/>
        <v>ATIVIDADES VETERINARIAS</v>
      </c>
      <c r="K1012" t="s">
        <v>2239</v>
      </c>
      <c r="L1012">
        <v>0</v>
      </c>
      <c r="M1012" s="46">
        <f t="shared" si="97"/>
        <v>0</v>
      </c>
      <c r="N1012" t="str">
        <f t="shared" si="98"/>
        <v>PESQUISAS DE MERCADO E DE OPINIAO PUBLICA</v>
      </c>
      <c r="O1012" t="s">
        <v>2224</v>
      </c>
      <c r="P1012">
        <v>0</v>
      </c>
      <c r="Q1012" s="46">
        <f t="shared" si="99"/>
        <v>0</v>
      </c>
    </row>
    <row r="1013" spans="1:17" x14ac:dyDescent="0.25">
      <c r="A1013" t="str">
        <f t="shared" si="101"/>
        <v>AGENCIAMENTO DE ESPACOS PARA PUBLICIDADE, EXCETO EM VEICULOS DE COMUNICACAO</v>
      </c>
      <c r="B1013" t="s">
        <v>2218</v>
      </c>
      <c r="C1013">
        <v>0</v>
      </c>
      <c r="D1013">
        <v>0</v>
      </c>
      <c r="E1013">
        <v>0</v>
      </c>
      <c r="F1013">
        <v>0</v>
      </c>
      <c r="G1013">
        <v>0</v>
      </c>
      <c r="H1013" s="46">
        <f t="shared" si="100"/>
        <v>0</v>
      </c>
      <c r="J1013" t="str">
        <f t="shared" si="96"/>
        <v>REGULACAO DAS ATIVIDADES SOCIAIS E CULTURAIS</v>
      </c>
      <c r="K1013" t="s">
        <v>2241</v>
      </c>
      <c r="L1013">
        <v>0</v>
      </c>
      <c r="M1013" s="46">
        <f t="shared" si="97"/>
        <v>0</v>
      </c>
      <c r="N1013" t="str">
        <f t="shared" si="98"/>
        <v>GESTAO DE PARTICIPACOES SOCIETARIAS (HOLDINGS)</v>
      </c>
      <c r="O1013" t="s">
        <v>2225</v>
      </c>
      <c r="P1013">
        <v>0</v>
      </c>
      <c r="Q1013" s="46">
        <f t="shared" si="99"/>
        <v>0</v>
      </c>
    </row>
    <row r="1014" spans="1:17" x14ac:dyDescent="0.25">
      <c r="A1014" t="str">
        <f t="shared" si="101"/>
        <v>ATIVIDADES DE PUBLICIDADE NAO ESPECIFICADAS ANTERIORMENTE</v>
      </c>
      <c r="B1014" t="s">
        <v>2219</v>
      </c>
      <c r="C1014">
        <v>0</v>
      </c>
      <c r="D1014">
        <v>0</v>
      </c>
      <c r="E1014">
        <v>0</v>
      </c>
      <c r="F1014">
        <v>0</v>
      </c>
      <c r="G1014">
        <v>0</v>
      </c>
      <c r="H1014" s="46">
        <f t="shared" si="100"/>
        <v>0</v>
      </c>
      <c r="J1014" t="str">
        <f t="shared" si="96"/>
        <v>REGULACAO DAS ATIVIDADES ECONOMICAS</v>
      </c>
      <c r="K1014" t="s">
        <v>2242</v>
      </c>
      <c r="L1014">
        <v>0</v>
      </c>
      <c r="M1014" s="46">
        <f t="shared" si="97"/>
        <v>0</v>
      </c>
      <c r="N1014" t="str">
        <f t="shared" si="98"/>
        <v>SEDES DE EMPRESAS E UNIDADES ADMINISTRATIVAS LOCAIS</v>
      </c>
      <c r="O1014" t="s">
        <v>2226</v>
      </c>
      <c r="P1014">
        <v>0</v>
      </c>
      <c r="Q1014" s="46">
        <f t="shared" si="99"/>
        <v>0</v>
      </c>
    </row>
    <row r="1015" spans="1:17" x14ac:dyDescent="0.25">
      <c r="A1015" t="str">
        <f t="shared" si="101"/>
        <v>PESQUISA E DESENVOLVIMENTO DAS CIENCIAS SOCIAIS E HUMANAS</v>
      </c>
      <c r="B1015" t="s">
        <v>2220</v>
      </c>
      <c r="C1015">
        <v>0</v>
      </c>
      <c r="D1015">
        <v>0</v>
      </c>
      <c r="E1015">
        <v>0</v>
      </c>
      <c r="F1015">
        <v>0</v>
      </c>
      <c r="G1015">
        <v>0</v>
      </c>
      <c r="H1015" s="46">
        <f t="shared" si="100"/>
        <v>0</v>
      </c>
      <c r="J1015" t="str">
        <f t="shared" si="96"/>
        <v>ATIVIDADES DE APOIO A ADMINISTRACAO PUBLICA</v>
      </c>
      <c r="K1015" t="s">
        <v>2243</v>
      </c>
      <c r="L1015">
        <v>0</v>
      </c>
      <c r="M1015" s="46">
        <f t="shared" si="97"/>
        <v>0</v>
      </c>
      <c r="N1015" t="str">
        <f t="shared" si="98"/>
        <v>ATIVIDADES FOTOGRAFICAS E SIMILARES</v>
      </c>
      <c r="O1015" t="s">
        <v>2228</v>
      </c>
      <c r="P1015">
        <v>0</v>
      </c>
      <c r="Q1015" s="46">
        <f t="shared" si="99"/>
        <v>0</v>
      </c>
    </row>
    <row r="1016" spans="1:17" x14ac:dyDescent="0.25">
      <c r="A1016" t="str">
        <f t="shared" si="101"/>
        <v>DESIGN E DECORACAO DE INTERIORES</v>
      </c>
      <c r="B1016" t="s">
        <v>2221</v>
      </c>
      <c r="C1016">
        <v>0</v>
      </c>
      <c r="D1016">
        <v>0</v>
      </c>
      <c r="E1016">
        <v>0</v>
      </c>
      <c r="F1016">
        <v>0</v>
      </c>
      <c r="G1016">
        <v>0</v>
      </c>
      <c r="H1016" s="46">
        <f t="shared" si="100"/>
        <v>0</v>
      </c>
      <c r="J1016" t="str">
        <f t="shared" si="96"/>
        <v>RELACOES EXTERIORES</v>
      </c>
      <c r="K1016" t="s">
        <v>2244</v>
      </c>
      <c r="L1016">
        <v>0</v>
      </c>
      <c r="M1016" s="46">
        <f t="shared" si="97"/>
        <v>0</v>
      </c>
      <c r="N1016" t="str">
        <f t="shared" si="98"/>
        <v>SERVICOS DE ARQUITETURA E ENGENHARIA E DE ASSESSORAMENTO TECNICO ESPECIALIZADO</v>
      </c>
      <c r="O1016" t="s">
        <v>2229</v>
      </c>
      <c r="P1016">
        <v>0</v>
      </c>
      <c r="Q1016" s="46">
        <f t="shared" si="99"/>
        <v>0</v>
      </c>
    </row>
    <row r="1017" spans="1:17" x14ac:dyDescent="0.25">
      <c r="A1017" t="str">
        <f t="shared" si="101"/>
        <v>ATIVIDADES JURIDICAS</v>
      </c>
      <c r="B1017" t="s">
        <v>2222</v>
      </c>
      <c r="C1017">
        <v>0</v>
      </c>
      <c r="D1017">
        <v>0</v>
      </c>
      <c r="E1017">
        <v>0</v>
      </c>
      <c r="F1017">
        <v>0</v>
      </c>
      <c r="G1017">
        <v>0</v>
      </c>
      <c r="H1017" s="46">
        <f t="shared" si="100"/>
        <v>0</v>
      </c>
      <c r="J1017" t="str">
        <f t="shared" si="96"/>
        <v>DEFESA</v>
      </c>
      <c r="K1017" t="s">
        <v>2245</v>
      </c>
      <c r="L1017">
        <v>0</v>
      </c>
      <c r="M1017" s="46">
        <f t="shared" si="97"/>
        <v>0</v>
      </c>
      <c r="N1017" t="str">
        <f t="shared" si="98"/>
        <v>ENSAIOS DE MATERIAIS E DE PRODUTOS, ANALISE DE QUALIDADE</v>
      </c>
      <c r="O1017" t="s">
        <v>2230</v>
      </c>
      <c r="P1017">
        <v>0</v>
      </c>
      <c r="Q1017" s="46">
        <f t="shared" si="99"/>
        <v>0</v>
      </c>
    </row>
    <row r="1018" spans="1:17" x14ac:dyDescent="0.25">
      <c r="A1018" t="str">
        <f t="shared" si="101"/>
        <v>ATIVIDADES DE CONTABILIDADE E AUDITORIA</v>
      </c>
      <c r="B1018" t="s">
        <v>2223</v>
      </c>
      <c r="C1018">
        <v>0</v>
      </c>
      <c r="D1018">
        <v>0</v>
      </c>
      <c r="E1018">
        <v>0</v>
      </c>
      <c r="F1018">
        <v>0</v>
      </c>
      <c r="G1018">
        <v>0</v>
      </c>
      <c r="H1018" s="46">
        <f t="shared" si="100"/>
        <v>0</v>
      </c>
      <c r="J1018" t="str">
        <f t="shared" si="96"/>
        <v>JUSTICA</v>
      </c>
      <c r="K1018" t="s">
        <v>2246</v>
      </c>
      <c r="L1018">
        <v>0</v>
      </c>
      <c r="M1018" s="46">
        <f t="shared" si="97"/>
        <v>0</v>
      </c>
      <c r="N1018" t="str">
        <f t="shared" si="98"/>
        <v>PUBLICIDADE</v>
      </c>
      <c r="O1018" t="s">
        <v>2231</v>
      </c>
      <c r="P1018">
        <v>0</v>
      </c>
      <c r="Q1018" s="46">
        <f t="shared" si="99"/>
        <v>0</v>
      </c>
    </row>
    <row r="1019" spans="1:17" x14ac:dyDescent="0.25">
      <c r="A1019" t="str">
        <f t="shared" si="101"/>
        <v>PESQUISAS DE MERCADO E DE OPINIAO PUBLICA</v>
      </c>
      <c r="B1019" t="s">
        <v>2224</v>
      </c>
      <c r="C1019">
        <v>0</v>
      </c>
      <c r="D1019">
        <v>0</v>
      </c>
      <c r="E1019">
        <v>0</v>
      </c>
      <c r="F1019">
        <v>0</v>
      </c>
      <c r="G1019">
        <v>0</v>
      </c>
      <c r="H1019" s="46">
        <f t="shared" si="100"/>
        <v>0</v>
      </c>
      <c r="J1019" t="str">
        <f t="shared" si="96"/>
        <v>DEFESA CIVIL</v>
      </c>
      <c r="K1019" t="s">
        <v>2248</v>
      </c>
      <c r="L1019">
        <v>0</v>
      </c>
      <c r="M1019" s="46">
        <f t="shared" si="97"/>
        <v>0</v>
      </c>
      <c r="N1019" t="str">
        <f t="shared" si="98"/>
        <v>SELECAO, AGENCIAMENTO E LOCACAO DE MAO-DE-OBRA</v>
      </c>
      <c r="O1019" t="s">
        <v>2232</v>
      </c>
      <c r="P1019">
        <v>0</v>
      </c>
      <c r="Q1019" s="46">
        <f t="shared" si="99"/>
        <v>0</v>
      </c>
    </row>
    <row r="1020" spans="1:17" x14ac:dyDescent="0.25">
      <c r="A1020" t="str">
        <f t="shared" si="101"/>
        <v>GESTAO DE PARTICIPACOES SOCIETARIAS (HOLDINGS)</v>
      </c>
      <c r="B1020" t="s">
        <v>2225</v>
      </c>
      <c r="C1020">
        <v>0</v>
      </c>
      <c r="D1020">
        <v>0</v>
      </c>
      <c r="E1020">
        <v>0</v>
      </c>
      <c r="F1020">
        <v>0</v>
      </c>
      <c r="G1020">
        <v>0</v>
      </c>
      <c r="H1020" s="46">
        <f t="shared" si="100"/>
        <v>0</v>
      </c>
      <c r="J1020" t="str">
        <f t="shared" si="96"/>
        <v>SEGURIDADE SOCIAL</v>
      </c>
      <c r="K1020" t="s">
        <v>2249</v>
      </c>
      <c r="L1020">
        <v>0</v>
      </c>
      <c r="M1020" s="46">
        <f t="shared" si="97"/>
        <v>0</v>
      </c>
      <c r="N1020" t="str">
        <f t="shared" si="98"/>
        <v>ATIVIDADES DE INVESTIGACAO, VIGILANCIA E SEGURANCA</v>
      </c>
      <c r="O1020" t="s">
        <v>2233</v>
      </c>
      <c r="P1020">
        <v>0</v>
      </c>
      <c r="Q1020" s="46">
        <f t="shared" si="99"/>
        <v>0</v>
      </c>
    </row>
    <row r="1021" spans="1:17" x14ac:dyDescent="0.25">
      <c r="A1021" t="str">
        <f t="shared" si="101"/>
        <v>ATIVIDADES FOTOGRAFICAS E SIMILARES</v>
      </c>
      <c r="B1021" t="s">
        <v>2228</v>
      </c>
      <c r="C1021">
        <v>0</v>
      </c>
      <c r="D1021">
        <v>0</v>
      </c>
      <c r="E1021">
        <v>0</v>
      </c>
      <c r="F1021">
        <v>0</v>
      </c>
      <c r="G1021">
        <v>0</v>
      </c>
      <c r="H1021" s="46">
        <f t="shared" si="100"/>
        <v>0</v>
      </c>
      <c r="J1021" t="str">
        <f t="shared" si="96"/>
        <v>LOCACAO DE AUTOMOVEIS SEM CONDUTOR</v>
      </c>
      <c r="K1021" t="s">
        <v>2250</v>
      </c>
      <c r="L1021">
        <v>0</v>
      </c>
      <c r="M1021" s="46">
        <f t="shared" si="97"/>
        <v>0</v>
      </c>
      <c r="N1021" t="str">
        <f t="shared" si="98"/>
        <v>ATIVIDADES PROFISSIONAIS, CIENTIFICAS E TECNICAS NAO ESPECIFICADAS ANTERIORMENTE</v>
      </c>
      <c r="O1021" t="s">
        <v>2235</v>
      </c>
      <c r="P1021">
        <v>0</v>
      </c>
      <c r="Q1021" s="46">
        <f t="shared" si="99"/>
        <v>0</v>
      </c>
    </row>
    <row r="1022" spans="1:17" x14ac:dyDescent="0.25">
      <c r="A1022" t="str">
        <f t="shared" si="101"/>
        <v>SERVICOS DE ARQUITETURA E ENGENHARIA E DE ASSESSORAMENTO TECNICO ESPECIALIZADO</v>
      </c>
      <c r="B1022" t="s">
        <v>2229</v>
      </c>
      <c r="C1022">
        <v>0</v>
      </c>
      <c r="D1022">
        <v>0</v>
      </c>
      <c r="E1022">
        <v>0</v>
      </c>
      <c r="F1022">
        <v>0</v>
      </c>
      <c r="G1022">
        <v>0</v>
      </c>
      <c r="H1022" s="46">
        <f t="shared" si="100"/>
        <v>0</v>
      </c>
      <c r="J1022" t="str">
        <f t="shared" si="96"/>
        <v>LOCACAO DE MEIOS DE TRANSPORTE, EXCETO AUTOMOVEIS, SEM CONDUTOR</v>
      </c>
      <c r="K1022" t="s">
        <v>2251</v>
      </c>
      <c r="L1022">
        <v>0</v>
      </c>
      <c r="M1022" s="46">
        <f t="shared" si="97"/>
        <v>0</v>
      </c>
      <c r="N1022" t="str">
        <f t="shared" si="98"/>
        <v>ATIVIDADES FOTOGRAFICAS</v>
      </c>
      <c r="O1022" t="s">
        <v>2236</v>
      </c>
      <c r="P1022">
        <v>0</v>
      </c>
      <c r="Q1022" s="46">
        <f t="shared" si="99"/>
        <v>0</v>
      </c>
    </row>
    <row r="1023" spans="1:17" x14ac:dyDescent="0.25">
      <c r="A1023" t="str">
        <f t="shared" si="101"/>
        <v>ENSAIOS DE MATERIAIS E DE PRODUTOS, ANALISE DE QUALIDADE</v>
      </c>
      <c r="B1023" t="s">
        <v>2230</v>
      </c>
      <c r="C1023">
        <v>0</v>
      </c>
      <c r="D1023">
        <v>0</v>
      </c>
      <c r="E1023">
        <v>0</v>
      </c>
      <c r="F1023">
        <v>0</v>
      </c>
      <c r="G1023">
        <v>0</v>
      </c>
      <c r="H1023" s="46">
        <f t="shared" si="100"/>
        <v>0</v>
      </c>
      <c r="J1023" t="str">
        <f t="shared" si="96"/>
        <v>ALUGUEL DE EQUIPAMENTOS RECREATIVOS E ESPORTIVOS</v>
      </c>
      <c r="K1023" t="s">
        <v>2252</v>
      </c>
      <c r="L1023">
        <v>0</v>
      </c>
      <c r="M1023" s="46">
        <f t="shared" si="97"/>
        <v>0</v>
      </c>
      <c r="N1023" t="str">
        <f t="shared" si="98"/>
        <v>ATIVIDADES DE ENVASAMENTO E EMPACOTAMENTO, POR CONTA DE TERCEIROS</v>
      </c>
      <c r="O1023" t="s">
        <v>2237</v>
      </c>
      <c r="P1023">
        <v>0</v>
      </c>
      <c r="Q1023" s="46">
        <f t="shared" si="99"/>
        <v>0</v>
      </c>
    </row>
    <row r="1024" spans="1:17" x14ac:dyDescent="0.25">
      <c r="A1024" t="str">
        <f t="shared" si="101"/>
        <v>PUBLICIDADE</v>
      </c>
      <c r="B1024" t="s">
        <v>2231</v>
      </c>
      <c r="C1024">
        <v>0</v>
      </c>
      <c r="D1024">
        <v>0</v>
      </c>
      <c r="E1024">
        <v>0</v>
      </c>
      <c r="F1024">
        <v>0</v>
      </c>
      <c r="G1024">
        <v>0</v>
      </c>
      <c r="H1024" s="46">
        <f t="shared" si="100"/>
        <v>0</v>
      </c>
      <c r="J1024" t="str">
        <f t="shared" si="96"/>
        <v>ALUGUEL DE FITAS DE VIDEO, DVDS E SIMILARES</v>
      </c>
      <c r="K1024" t="s">
        <v>2253</v>
      </c>
      <c r="L1024">
        <v>0</v>
      </c>
      <c r="M1024" s="46">
        <f t="shared" si="97"/>
        <v>0</v>
      </c>
      <c r="N1024" t="str">
        <f t="shared" si="98"/>
        <v>OUTRAS ATIVIDADES DE SERVICOS PRESTADOS PRINCIPALMENTE AS EMPRESAS, NAO ESPECIFICADAS ANTERIORMENTE</v>
      </c>
      <c r="O1024" t="s">
        <v>2238</v>
      </c>
      <c r="P1024">
        <v>0</v>
      </c>
      <c r="Q1024" s="46">
        <f t="shared" si="99"/>
        <v>0</v>
      </c>
    </row>
    <row r="1025" spans="1:17" x14ac:dyDescent="0.25">
      <c r="A1025" t="str">
        <f t="shared" si="101"/>
        <v>SELECAO, AGENCIAMENTO E LOCACAO DE MAO-DE-OBRA</v>
      </c>
      <c r="B1025" t="s">
        <v>2232</v>
      </c>
      <c r="C1025">
        <v>0</v>
      </c>
      <c r="D1025">
        <v>0</v>
      </c>
      <c r="E1025">
        <v>0</v>
      </c>
      <c r="F1025">
        <v>0</v>
      </c>
      <c r="G1025">
        <v>0</v>
      </c>
      <c r="H1025" s="46">
        <f t="shared" si="100"/>
        <v>0</v>
      </c>
      <c r="J1025" t="str">
        <f t="shared" si="96"/>
        <v>ALUGUEL DE OBJETOS DO VESTUARIO, JOIAS E ACESSORIOS</v>
      </c>
      <c r="K1025" t="s">
        <v>2254</v>
      </c>
      <c r="L1025">
        <v>0</v>
      </c>
      <c r="M1025" s="46">
        <f t="shared" si="97"/>
        <v>0</v>
      </c>
      <c r="N1025" t="str">
        <f t="shared" si="98"/>
        <v>ATIVIDADES VETERINARIAS</v>
      </c>
      <c r="O1025" t="s">
        <v>2239</v>
      </c>
      <c r="P1025">
        <v>0</v>
      </c>
      <c r="Q1025" s="46">
        <f t="shared" si="99"/>
        <v>0</v>
      </c>
    </row>
    <row r="1026" spans="1:17" x14ac:dyDescent="0.25">
      <c r="A1026" t="str">
        <f t="shared" si="101"/>
        <v>ATIVIDADES DE INVESTIGACAO, VIGILANCIA E SEGURANCA</v>
      </c>
      <c r="B1026" t="s">
        <v>2233</v>
      </c>
      <c r="C1026">
        <v>0</v>
      </c>
      <c r="D1026">
        <v>0</v>
      </c>
      <c r="E1026">
        <v>0</v>
      </c>
      <c r="F1026">
        <v>0</v>
      </c>
      <c r="G1026">
        <v>0</v>
      </c>
      <c r="H1026" s="46">
        <f t="shared" si="100"/>
        <v>0</v>
      </c>
      <c r="J1026" t="str">
        <f t="shared" si="96"/>
        <v>ALUGUEL DE OBJETOS PESSOAIS E DOMESTICOS NAO ESPECIFICADOS ANTERIORMENTE</v>
      </c>
      <c r="K1026" t="s">
        <v>2255</v>
      </c>
      <c r="L1026">
        <v>0</v>
      </c>
      <c r="M1026" s="46">
        <f t="shared" si="97"/>
        <v>0</v>
      </c>
      <c r="N1026" t="str">
        <f t="shared" si="98"/>
        <v>REGULACAO DAS ATIVIDADES SOCIAIS E CULTURAIS</v>
      </c>
      <c r="O1026" t="s">
        <v>2241</v>
      </c>
      <c r="P1026">
        <v>0</v>
      </c>
      <c r="Q1026" s="46">
        <f t="shared" si="99"/>
        <v>0</v>
      </c>
    </row>
    <row r="1027" spans="1:17" x14ac:dyDescent="0.25">
      <c r="A1027" t="str">
        <f t="shared" si="101"/>
        <v>ATIVIDADES PROFISSIONAIS, CIENTIFICAS E TECNICAS NAO ESPECIFICADAS ANTERIORMENTE</v>
      </c>
      <c r="B1027" t="s">
        <v>2235</v>
      </c>
      <c r="C1027">
        <v>0</v>
      </c>
      <c r="D1027">
        <v>0</v>
      </c>
      <c r="E1027">
        <v>0</v>
      </c>
      <c r="F1027">
        <v>0</v>
      </c>
      <c r="G1027">
        <v>0</v>
      </c>
      <c r="H1027" s="46">
        <f t="shared" si="100"/>
        <v>0</v>
      </c>
      <c r="J1027" t="str">
        <f t="shared" si="96"/>
        <v>ALUGUEL DE MAQUINAS E EQUIPAMENTOS AGRICOLAS SEM OPERADOR</v>
      </c>
      <c r="K1027" t="s">
        <v>2256</v>
      </c>
      <c r="L1027">
        <v>0</v>
      </c>
      <c r="M1027" s="46">
        <f t="shared" si="97"/>
        <v>0</v>
      </c>
      <c r="N1027" t="str">
        <f t="shared" si="98"/>
        <v>REGULACAO DAS ATIVIDADES ECONOMICAS</v>
      </c>
      <c r="O1027" t="s">
        <v>2242</v>
      </c>
      <c r="P1027">
        <v>0</v>
      </c>
      <c r="Q1027" s="46">
        <f t="shared" si="99"/>
        <v>0</v>
      </c>
    </row>
    <row r="1028" spans="1:17" x14ac:dyDescent="0.25">
      <c r="A1028" t="str">
        <f t="shared" si="101"/>
        <v>ATIVIDADES FOTOGRAFICAS</v>
      </c>
      <c r="B1028" t="s">
        <v>2236</v>
      </c>
      <c r="C1028">
        <v>0</v>
      </c>
      <c r="D1028">
        <v>0</v>
      </c>
      <c r="E1028">
        <v>0</v>
      </c>
      <c r="F1028">
        <v>0</v>
      </c>
      <c r="G1028">
        <v>0</v>
      </c>
      <c r="H1028" s="46">
        <f t="shared" si="100"/>
        <v>0</v>
      </c>
      <c r="J1028" t="str">
        <f t="shared" si="96"/>
        <v>ALUGUEL DE MAQUINAS E EQUIPAMENTOS PARA CONSTRUCAO SEM OPERADOR</v>
      </c>
      <c r="K1028" t="s">
        <v>2257</v>
      </c>
      <c r="L1028">
        <v>0</v>
      </c>
      <c r="M1028" s="46">
        <f t="shared" si="97"/>
        <v>0</v>
      </c>
      <c r="N1028" t="str">
        <f t="shared" si="98"/>
        <v>RELACOES EXTERIORES</v>
      </c>
      <c r="O1028" t="s">
        <v>2244</v>
      </c>
      <c r="P1028">
        <v>0</v>
      </c>
      <c r="Q1028" s="46">
        <f t="shared" si="99"/>
        <v>0</v>
      </c>
    </row>
    <row r="1029" spans="1:17" x14ac:dyDescent="0.25">
      <c r="A1029" t="str">
        <f t="shared" si="101"/>
        <v>ATIVIDADES DE ENVASAMENTO E EMPACOTAMENTO, POR CONTA DE TERCEIROS</v>
      </c>
      <c r="B1029" t="s">
        <v>2237</v>
      </c>
      <c r="C1029">
        <v>0</v>
      </c>
      <c r="D1029">
        <v>0</v>
      </c>
      <c r="E1029">
        <v>0</v>
      </c>
      <c r="F1029">
        <v>0</v>
      </c>
      <c r="G1029">
        <v>0</v>
      </c>
      <c r="H1029" s="46">
        <f t="shared" si="100"/>
        <v>0</v>
      </c>
      <c r="J1029" t="str">
        <f t="shared" si="96"/>
        <v>ALUGUEL DE MAQUINAS E EQUIPAMENTOS PARA ESCRITORIO</v>
      </c>
      <c r="K1029" t="s">
        <v>2258</v>
      </c>
      <c r="L1029">
        <v>0</v>
      </c>
      <c r="M1029" s="46">
        <f t="shared" si="97"/>
        <v>0</v>
      </c>
      <c r="N1029" t="str">
        <f t="shared" si="98"/>
        <v>DEFESA</v>
      </c>
      <c r="O1029" t="s">
        <v>2245</v>
      </c>
      <c r="P1029">
        <v>0</v>
      </c>
      <c r="Q1029" s="46">
        <f t="shared" si="99"/>
        <v>0</v>
      </c>
    </row>
    <row r="1030" spans="1:17" x14ac:dyDescent="0.25">
      <c r="A1030" t="str">
        <f t="shared" si="101"/>
        <v>OUTRAS ATIVIDADES DE SERVICOS PRESTADOS PRINCIPALMENTE AS EMPRESAS, NAO ESPECIFICADAS ANTERIORMENTE</v>
      </c>
      <c r="B1030" t="s">
        <v>2238</v>
      </c>
      <c r="C1030">
        <v>0</v>
      </c>
      <c r="D1030">
        <v>0</v>
      </c>
      <c r="E1030">
        <v>0</v>
      </c>
      <c r="F1030">
        <v>0</v>
      </c>
      <c r="G1030">
        <v>0</v>
      </c>
      <c r="H1030" s="46">
        <f t="shared" si="100"/>
        <v>0</v>
      </c>
      <c r="J1030" t="str">
        <f t="shared" si="96"/>
        <v>ALUGUEL DE MAQUINAS E EQUIPAMENTOS NAO ESPECIFICADOS ANTERIORMENTE</v>
      </c>
      <c r="K1030" t="s">
        <v>2259</v>
      </c>
      <c r="L1030">
        <v>0</v>
      </c>
      <c r="M1030" s="46">
        <f t="shared" si="97"/>
        <v>0</v>
      </c>
      <c r="N1030" t="str">
        <f t="shared" si="98"/>
        <v>DEFESA CIVIL</v>
      </c>
      <c r="O1030" t="s">
        <v>2248</v>
      </c>
      <c r="P1030">
        <v>0</v>
      </c>
      <c r="Q1030" s="46">
        <f t="shared" si="99"/>
        <v>0</v>
      </c>
    </row>
    <row r="1031" spans="1:17" x14ac:dyDescent="0.25">
      <c r="A1031" t="str">
        <f t="shared" si="101"/>
        <v>ATIVIDADES VETERINARIAS</v>
      </c>
      <c r="B1031" t="s">
        <v>2239</v>
      </c>
      <c r="C1031">
        <v>0</v>
      </c>
      <c r="D1031">
        <v>0</v>
      </c>
      <c r="E1031">
        <v>0</v>
      </c>
      <c r="F1031">
        <v>0</v>
      </c>
      <c r="G1031">
        <v>0</v>
      </c>
      <c r="H1031" s="46">
        <f t="shared" si="100"/>
        <v>0</v>
      </c>
      <c r="J1031" t="str">
        <f t="shared" si="96"/>
        <v>GESTAO DE ATIVOS INTANGIVEIS NAO-FINANCEIROS</v>
      </c>
      <c r="K1031" t="s">
        <v>2260</v>
      </c>
      <c r="L1031">
        <v>0</v>
      </c>
      <c r="M1031" s="46">
        <f t="shared" si="97"/>
        <v>0</v>
      </c>
      <c r="N1031" t="str">
        <f t="shared" si="98"/>
        <v>LOCACAO DE AUTOMOVEIS SEM CONDUTOR</v>
      </c>
      <c r="O1031" t="s">
        <v>2250</v>
      </c>
      <c r="P1031">
        <v>0</v>
      </c>
      <c r="Q1031" s="46">
        <f t="shared" si="99"/>
        <v>0</v>
      </c>
    </row>
    <row r="1032" spans="1:17" x14ac:dyDescent="0.25">
      <c r="A1032" t="str">
        <f t="shared" si="101"/>
        <v>REGULACAO DAS ATIVIDADES SOCIAIS E CULTURAIS</v>
      </c>
      <c r="B1032" t="s">
        <v>2241</v>
      </c>
      <c r="C1032">
        <v>0</v>
      </c>
      <c r="D1032">
        <v>0</v>
      </c>
      <c r="E1032">
        <v>0</v>
      </c>
      <c r="F1032">
        <v>0</v>
      </c>
      <c r="G1032">
        <v>0</v>
      </c>
      <c r="H1032" s="46">
        <f t="shared" si="100"/>
        <v>0</v>
      </c>
      <c r="J1032" t="str">
        <f t="shared" si="96"/>
        <v>SELECAO E AGENCIAMENTO DE MAO-DE-OBRA</v>
      </c>
      <c r="K1032" t="s">
        <v>2261</v>
      </c>
      <c r="L1032">
        <v>0</v>
      </c>
      <c r="M1032" s="46">
        <f t="shared" si="97"/>
        <v>0</v>
      </c>
      <c r="N1032" t="str">
        <f t="shared" si="98"/>
        <v>LOCACAO DE MEIOS DE TRANSPORTE, EXCETO AUTOMOVEIS, SEM CONDUTOR</v>
      </c>
      <c r="O1032" t="s">
        <v>2251</v>
      </c>
      <c r="P1032">
        <v>0</v>
      </c>
      <c r="Q1032" s="46">
        <f t="shared" si="99"/>
        <v>0</v>
      </c>
    </row>
    <row r="1033" spans="1:17" x14ac:dyDescent="0.25">
      <c r="A1033" t="str">
        <f t="shared" si="101"/>
        <v>REGULACAO DAS ATIVIDADES ECONOMICAS</v>
      </c>
      <c r="B1033" t="s">
        <v>2242</v>
      </c>
      <c r="C1033">
        <v>0</v>
      </c>
      <c r="D1033">
        <v>0</v>
      </c>
      <c r="E1033">
        <v>0</v>
      </c>
      <c r="F1033">
        <v>0</v>
      </c>
      <c r="G1033">
        <v>0</v>
      </c>
      <c r="H1033" s="46">
        <f t="shared" si="100"/>
        <v>0</v>
      </c>
      <c r="J1033" t="str">
        <f t="shared" si="96"/>
        <v>FORNECIMENTO E GESTAO DE RECURSOS HUMANOS PARA TERCEIROS</v>
      </c>
      <c r="K1033" t="s">
        <v>2263</v>
      </c>
      <c r="L1033">
        <v>0</v>
      </c>
      <c r="M1033" s="46">
        <f t="shared" si="97"/>
        <v>0</v>
      </c>
      <c r="N1033" t="str">
        <f t="shared" si="98"/>
        <v>ALUGUEL DE EQUIPAMENTOS RECREATIVOS E ESPORTIVOS</v>
      </c>
      <c r="O1033" t="s">
        <v>2252</v>
      </c>
      <c r="P1033">
        <v>0</v>
      </c>
      <c r="Q1033" s="46">
        <f t="shared" si="99"/>
        <v>0</v>
      </c>
    </row>
    <row r="1034" spans="1:17" x14ac:dyDescent="0.25">
      <c r="A1034" t="str">
        <f t="shared" si="101"/>
        <v>RELACOES EXTERIORES</v>
      </c>
      <c r="B1034" t="s">
        <v>2244</v>
      </c>
      <c r="C1034">
        <v>0</v>
      </c>
      <c r="D1034">
        <v>0</v>
      </c>
      <c r="E1034">
        <v>0</v>
      </c>
      <c r="F1034">
        <v>0</v>
      </c>
      <c r="G1034">
        <v>0</v>
      </c>
      <c r="H1034" s="46">
        <f t="shared" si="100"/>
        <v>0</v>
      </c>
      <c r="J1034" t="str">
        <f t="shared" si="96"/>
        <v>AGENCIAS DE VIAGENS</v>
      </c>
      <c r="K1034" t="s">
        <v>2264</v>
      </c>
      <c r="L1034">
        <v>0</v>
      </c>
      <c r="M1034" s="46">
        <f t="shared" si="97"/>
        <v>0</v>
      </c>
      <c r="N1034" t="str">
        <f t="shared" si="98"/>
        <v>ALUGUEL DE FITAS DE VIDEO, DVDS E SIMILARES</v>
      </c>
      <c r="O1034" t="s">
        <v>2253</v>
      </c>
      <c r="P1034">
        <v>0</v>
      </c>
      <c r="Q1034" s="46">
        <f t="shared" si="99"/>
        <v>0</v>
      </c>
    </row>
    <row r="1035" spans="1:17" x14ac:dyDescent="0.25">
      <c r="A1035" t="str">
        <f t="shared" si="101"/>
        <v>DEFESA</v>
      </c>
      <c r="B1035" t="s">
        <v>2245</v>
      </c>
      <c r="C1035">
        <v>0</v>
      </c>
      <c r="D1035">
        <v>0</v>
      </c>
      <c r="E1035">
        <v>0</v>
      </c>
      <c r="F1035">
        <v>0</v>
      </c>
      <c r="G1035">
        <v>0</v>
      </c>
      <c r="H1035" s="46">
        <f t="shared" si="100"/>
        <v>0</v>
      </c>
      <c r="J1035" t="str">
        <f t="shared" si="96"/>
        <v>OPERADORES TURISTICOS</v>
      </c>
      <c r="K1035" t="s">
        <v>2265</v>
      </c>
      <c r="L1035">
        <v>0</v>
      </c>
      <c r="M1035" s="46">
        <f t="shared" si="97"/>
        <v>0</v>
      </c>
      <c r="N1035" t="str">
        <f t="shared" si="98"/>
        <v>ALUGUEL DE OBJETOS DO VESTUARIO, JOIAS E ACESSORIOS</v>
      </c>
      <c r="O1035" t="s">
        <v>2254</v>
      </c>
      <c r="P1035">
        <v>0</v>
      </c>
      <c r="Q1035" s="46">
        <f t="shared" si="99"/>
        <v>0</v>
      </c>
    </row>
    <row r="1036" spans="1:17" x14ac:dyDescent="0.25">
      <c r="A1036" t="str">
        <f t="shared" si="101"/>
        <v>DEFESA CIVIL</v>
      </c>
      <c r="B1036" t="s">
        <v>2248</v>
      </c>
      <c r="C1036">
        <v>0</v>
      </c>
      <c r="D1036">
        <v>0</v>
      </c>
      <c r="E1036">
        <v>0</v>
      </c>
      <c r="F1036">
        <v>0</v>
      </c>
      <c r="G1036">
        <v>0</v>
      </c>
      <c r="H1036" s="46">
        <f t="shared" si="100"/>
        <v>0</v>
      </c>
      <c r="J1036" t="str">
        <f t="shared" si="96"/>
        <v>SERVICOS DE RESERVAS E OUTROS SERVICOS DE TURISMO NAO ESPECIFICADOS ANTERIORMENTE</v>
      </c>
      <c r="K1036" t="s">
        <v>2266</v>
      </c>
      <c r="L1036">
        <v>0</v>
      </c>
      <c r="M1036" s="46">
        <f t="shared" si="97"/>
        <v>0</v>
      </c>
      <c r="N1036" t="str">
        <f t="shared" si="98"/>
        <v>ALUGUEL DE OBJETOS PESSOAIS E DOMESTICOS NAO ESPECIFICADOS ANTERIORMENTE</v>
      </c>
      <c r="O1036" t="s">
        <v>2255</v>
      </c>
      <c r="P1036">
        <v>0</v>
      </c>
      <c r="Q1036" s="46">
        <f t="shared" si="99"/>
        <v>0</v>
      </c>
    </row>
    <row r="1037" spans="1:17" x14ac:dyDescent="0.25">
      <c r="A1037" t="str">
        <f t="shared" si="101"/>
        <v>LOCACAO DE AUTOMOVEIS SEM CONDUTOR</v>
      </c>
      <c r="B1037" t="s">
        <v>2250</v>
      </c>
      <c r="C1037">
        <v>0</v>
      </c>
      <c r="D1037">
        <v>0</v>
      </c>
      <c r="E1037">
        <v>0</v>
      </c>
      <c r="F1037">
        <v>0</v>
      </c>
      <c r="G1037">
        <v>0</v>
      </c>
      <c r="H1037" s="46">
        <f t="shared" si="100"/>
        <v>0</v>
      </c>
      <c r="J1037" t="str">
        <f t="shared" si="96"/>
        <v>EDUCACAO INFANTIL-CRECHE</v>
      </c>
      <c r="K1037" t="s">
        <v>2269</v>
      </c>
      <c r="L1037">
        <v>0</v>
      </c>
      <c r="M1037" s="46">
        <f t="shared" si="97"/>
        <v>0</v>
      </c>
      <c r="N1037" t="str">
        <f t="shared" si="98"/>
        <v>ALUGUEL DE MAQUINAS E EQUIPAMENTOS AGRICOLAS SEM OPERADOR</v>
      </c>
      <c r="O1037" t="s">
        <v>2256</v>
      </c>
      <c r="P1037">
        <v>0</v>
      </c>
      <c r="Q1037" s="46">
        <f t="shared" si="99"/>
        <v>0</v>
      </c>
    </row>
    <row r="1038" spans="1:17" x14ac:dyDescent="0.25">
      <c r="A1038" t="str">
        <f t="shared" si="101"/>
        <v>LOCACAO DE MEIOS DE TRANSPORTE, EXCETO AUTOMOVEIS, SEM CONDUTOR</v>
      </c>
      <c r="B1038" t="s">
        <v>2251</v>
      </c>
      <c r="C1038">
        <v>0</v>
      </c>
      <c r="D1038">
        <v>0</v>
      </c>
      <c r="E1038">
        <v>0</v>
      </c>
      <c r="F1038">
        <v>0</v>
      </c>
      <c r="G1038">
        <v>0</v>
      </c>
      <c r="H1038" s="46">
        <f t="shared" si="100"/>
        <v>0</v>
      </c>
      <c r="J1038" t="str">
        <f t="shared" si="96"/>
        <v>EDUCACAO INFANTIL-PRE-ESCOLA</v>
      </c>
      <c r="K1038" t="s">
        <v>2270</v>
      </c>
      <c r="L1038">
        <v>0</v>
      </c>
      <c r="M1038" s="46">
        <f t="shared" si="97"/>
        <v>0</v>
      </c>
      <c r="N1038" t="str">
        <f t="shared" si="98"/>
        <v>ALUGUEL DE MAQUINAS E EQUIPAMENTOS PARA CONSTRUCAO SEM OPERADOR</v>
      </c>
      <c r="O1038" t="s">
        <v>2257</v>
      </c>
      <c r="P1038">
        <v>0</v>
      </c>
      <c r="Q1038" s="46">
        <f t="shared" si="99"/>
        <v>0</v>
      </c>
    </row>
    <row r="1039" spans="1:17" x14ac:dyDescent="0.25">
      <c r="A1039" t="str">
        <f t="shared" si="101"/>
        <v>ALUGUEL DE EQUIPAMENTOS RECREATIVOS E ESPORTIVOS</v>
      </c>
      <c r="B1039" t="s">
        <v>2252</v>
      </c>
      <c r="C1039">
        <v>0</v>
      </c>
      <c r="D1039">
        <v>0</v>
      </c>
      <c r="E1039">
        <v>0</v>
      </c>
      <c r="F1039">
        <v>0</v>
      </c>
      <c r="G1039">
        <v>0</v>
      </c>
      <c r="H1039" s="46">
        <f t="shared" si="100"/>
        <v>0</v>
      </c>
      <c r="J1039" t="str">
        <f t="shared" si="96"/>
        <v>ENSINO FUNDAMENTAL</v>
      </c>
      <c r="K1039" t="s">
        <v>2271</v>
      </c>
      <c r="L1039">
        <v>0</v>
      </c>
      <c r="M1039" s="46">
        <f t="shared" si="97"/>
        <v>0</v>
      </c>
      <c r="N1039" t="str">
        <f t="shared" si="98"/>
        <v>ALUGUEL DE MAQUINAS E EQUIPAMENTOS PARA ESCRITORIO</v>
      </c>
      <c r="O1039" t="s">
        <v>2258</v>
      </c>
      <c r="P1039">
        <v>0</v>
      </c>
      <c r="Q1039" s="46">
        <f t="shared" si="99"/>
        <v>0</v>
      </c>
    </row>
    <row r="1040" spans="1:17" x14ac:dyDescent="0.25">
      <c r="A1040" t="str">
        <f t="shared" si="101"/>
        <v>ALUGUEL DE FITAS DE VIDEO, DVDS E SIMILARES</v>
      </c>
      <c r="B1040" t="s">
        <v>2253</v>
      </c>
      <c r="C1040">
        <v>0</v>
      </c>
      <c r="D1040">
        <v>0</v>
      </c>
      <c r="E1040">
        <v>0</v>
      </c>
      <c r="F1040">
        <v>0</v>
      </c>
      <c r="G1040">
        <v>0</v>
      </c>
      <c r="H1040" s="46">
        <f t="shared" si="100"/>
        <v>0</v>
      </c>
      <c r="J1040" t="str">
        <f t="shared" si="96"/>
        <v>ATIVIDADES DE MONITORAMENTO DE SISTEMAS DE SEGURANCA</v>
      </c>
      <c r="K1040" t="s">
        <v>2272</v>
      </c>
      <c r="L1040">
        <v>0</v>
      </c>
      <c r="M1040" s="46">
        <f t="shared" si="97"/>
        <v>0</v>
      </c>
      <c r="N1040" t="str">
        <f t="shared" si="98"/>
        <v>ALUGUEL DE MAQUINAS E EQUIPAMENTOS NAO ESPECIFICADOS ANTERIORMENTE</v>
      </c>
      <c r="O1040" t="s">
        <v>2259</v>
      </c>
      <c r="P1040">
        <v>0</v>
      </c>
      <c r="Q1040" s="46">
        <f t="shared" si="99"/>
        <v>0</v>
      </c>
    </row>
    <row r="1041" spans="1:17" x14ac:dyDescent="0.25">
      <c r="A1041" t="str">
        <f t="shared" si="101"/>
        <v>ALUGUEL DE OBJETOS DO VESTUARIO, JOIAS E ACESSORIOS</v>
      </c>
      <c r="B1041" t="s">
        <v>2254</v>
      </c>
      <c r="C1041">
        <v>0</v>
      </c>
      <c r="D1041">
        <v>0</v>
      </c>
      <c r="E1041">
        <v>0</v>
      </c>
      <c r="F1041">
        <v>0</v>
      </c>
      <c r="G1041">
        <v>0</v>
      </c>
      <c r="H1041" s="46">
        <f t="shared" si="100"/>
        <v>0</v>
      </c>
      <c r="J1041" t="str">
        <f t="shared" si="96"/>
        <v>ENSINO MEDIO</v>
      </c>
      <c r="K1041" t="s">
        <v>2273</v>
      </c>
      <c r="L1041">
        <v>0</v>
      </c>
      <c r="M1041" s="46">
        <f t="shared" si="97"/>
        <v>0</v>
      </c>
      <c r="N1041" t="str">
        <f t="shared" si="98"/>
        <v>GESTAO DE ATIVOS INTANGIVEIS NAO-FINANCEIROS</v>
      </c>
      <c r="O1041" t="s">
        <v>2260</v>
      </c>
      <c r="P1041">
        <v>0</v>
      </c>
      <c r="Q1041" s="46">
        <f t="shared" si="99"/>
        <v>0</v>
      </c>
    </row>
    <row r="1042" spans="1:17" x14ac:dyDescent="0.25">
      <c r="A1042" t="str">
        <f t="shared" si="101"/>
        <v>ALUGUEL DE OBJETOS PESSOAIS E DOMESTICOS NAO ESPECIFICADOS ANTERIORMENTE</v>
      </c>
      <c r="B1042" t="s">
        <v>2255</v>
      </c>
      <c r="C1042">
        <v>0</v>
      </c>
      <c r="D1042">
        <v>0</v>
      </c>
      <c r="E1042">
        <v>0</v>
      </c>
      <c r="F1042">
        <v>0</v>
      </c>
      <c r="G1042">
        <v>0</v>
      </c>
      <c r="H1042" s="46">
        <f t="shared" si="100"/>
        <v>0</v>
      </c>
      <c r="J1042" t="str">
        <f t="shared" si="96"/>
        <v>ATIVIDADES DE INVESTIGACAO PARTICULAR</v>
      </c>
      <c r="K1042" t="s">
        <v>2274</v>
      </c>
      <c r="L1042">
        <v>0</v>
      </c>
      <c r="M1042" s="46">
        <f t="shared" si="97"/>
        <v>0</v>
      </c>
      <c r="N1042" t="str">
        <f t="shared" si="98"/>
        <v>SELECAO E AGENCIAMENTO DE MAO-DE-OBRA</v>
      </c>
      <c r="O1042" t="s">
        <v>2261</v>
      </c>
      <c r="P1042">
        <v>0</v>
      </c>
      <c r="Q1042" s="46">
        <f t="shared" si="99"/>
        <v>0</v>
      </c>
    </row>
    <row r="1043" spans="1:17" x14ac:dyDescent="0.25">
      <c r="A1043" t="str">
        <f t="shared" si="101"/>
        <v>ALUGUEL DE MAQUINAS E EQUIPAMENTOS AGRICOLAS SEM OPERADOR</v>
      </c>
      <c r="B1043" t="s">
        <v>2256</v>
      </c>
      <c r="C1043">
        <v>0</v>
      </c>
      <c r="D1043">
        <v>0</v>
      </c>
      <c r="E1043">
        <v>0</v>
      </c>
      <c r="F1043">
        <v>0</v>
      </c>
      <c r="G1043">
        <v>0</v>
      </c>
      <c r="H1043" s="46">
        <f t="shared" si="100"/>
        <v>0</v>
      </c>
      <c r="J1043" t="str">
        <f t="shared" si="96"/>
        <v>EDUCACAO SUPERIOR - GRADUACAO</v>
      </c>
      <c r="K1043" t="s">
        <v>2275</v>
      </c>
      <c r="L1043">
        <v>0</v>
      </c>
      <c r="M1043" s="46">
        <f t="shared" si="97"/>
        <v>0</v>
      </c>
      <c r="N1043" t="str">
        <f t="shared" si="98"/>
        <v>FORNECIMENTO E GESTAO DE RECURSOS HUMANOS PARA TERCEIROS</v>
      </c>
      <c r="O1043" t="s">
        <v>2263</v>
      </c>
      <c r="P1043">
        <v>0</v>
      </c>
      <c r="Q1043" s="46">
        <f t="shared" si="99"/>
        <v>0</v>
      </c>
    </row>
    <row r="1044" spans="1:17" x14ac:dyDescent="0.25">
      <c r="A1044" t="str">
        <f t="shared" si="101"/>
        <v>ALUGUEL DE MAQUINAS E EQUIPAMENTOS PARA CONSTRUCAO SEM OPERADOR</v>
      </c>
      <c r="B1044" t="s">
        <v>2257</v>
      </c>
      <c r="C1044">
        <v>0</v>
      </c>
      <c r="D1044">
        <v>0</v>
      </c>
      <c r="E1044">
        <v>0</v>
      </c>
      <c r="F1044">
        <v>0</v>
      </c>
      <c r="G1044">
        <v>0</v>
      </c>
      <c r="H1044" s="46">
        <f t="shared" si="100"/>
        <v>0</v>
      </c>
      <c r="J1044" t="str">
        <f t="shared" si="96"/>
        <v>EDUCACAO SUPERIOR - GRADUACAO E POS-GRADUACAO</v>
      </c>
      <c r="K1044" t="s">
        <v>2276</v>
      </c>
      <c r="L1044">
        <v>0</v>
      </c>
      <c r="M1044" s="46">
        <f t="shared" si="97"/>
        <v>0</v>
      </c>
      <c r="N1044" t="str">
        <f t="shared" si="98"/>
        <v>AGENCIAS DE VIAGENS</v>
      </c>
      <c r="O1044" t="s">
        <v>2264</v>
      </c>
      <c r="P1044">
        <v>0</v>
      </c>
      <c r="Q1044" s="46">
        <f t="shared" si="99"/>
        <v>0</v>
      </c>
    </row>
    <row r="1045" spans="1:17" x14ac:dyDescent="0.25">
      <c r="A1045" t="str">
        <f t="shared" si="101"/>
        <v>ALUGUEL DE MAQUINAS E EQUIPAMENTOS PARA ESCRITORIO</v>
      </c>
      <c r="B1045" t="s">
        <v>2258</v>
      </c>
      <c r="C1045">
        <v>0</v>
      </c>
      <c r="D1045">
        <v>0</v>
      </c>
      <c r="E1045">
        <v>0</v>
      </c>
      <c r="F1045">
        <v>0</v>
      </c>
      <c r="G1045">
        <v>0</v>
      </c>
      <c r="H1045" s="46">
        <f t="shared" si="100"/>
        <v>0</v>
      </c>
      <c r="J1045" t="str">
        <f t="shared" si="96"/>
        <v>EDUCACAO SUPERIOR - POS-GRADUACAO E EXTENSAO</v>
      </c>
      <c r="K1045" t="s">
        <v>2277</v>
      </c>
      <c r="L1045">
        <v>0</v>
      </c>
      <c r="M1045" s="46">
        <f t="shared" si="97"/>
        <v>0</v>
      </c>
      <c r="N1045" t="str">
        <f t="shared" si="98"/>
        <v>OPERADORES TURISTICOS</v>
      </c>
      <c r="O1045" t="s">
        <v>2265</v>
      </c>
      <c r="P1045">
        <v>0</v>
      </c>
      <c r="Q1045" s="46">
        <f t="shared" si="99"/>
        <v>0</v>
      </c>
    </row>
    <row r="1046" spans="1:17" x14ac:dyDescent="0.25">
      <c r="A1046" t="str">
        <f t="shared" si="101"/>
        <v>ALUGUEL DE MAQUINAS E EQUIPAMENTOS NAO ESPECIFICADOS ANTERIORMENTE</v>
      </c>
      <c r="B1046" t="s">
        <v>2259</v>
      </c>
      <c r="C1046">
        <v>0</v>
      </c>
      <c r="D1046">
        <v>0</v>
      </c>
      <c r="E1046">
        <v>0</v>
      </c>
      <c r="F1046">
        <v>0</v>
      </c>
      <c r="G1046">
        <v>0</v>
      </c>
      <c r="H1046" s="46">
        <f t="shared" si="100"/>
        <v>0</v>
      </c>
      <c r="J1046" t="str">
        <f t="shared" si="96"/>
        <v>EDUCACAO PROFISSIONAL DE NIVEL TECNOLOGICO</v>
      </c>
      <c r="K1046" t="s">
        <v>2279</v>
      </c>
      <c r="L1046">
        <v>0</v>
      </c>
      <c r="M1046" s="46">
        <f t="shared" si="97"/>
        <v>0</v>
      </c>
      <c r="N1046" t="str">
        <f t="shared" si="98"/>
        <v>SERVICOS DE RESERVAS E OUTROS SERVICOS DE TURISMO NAO ESPECIFICADOS ANTERIORMENTE</v>
      </c>
      <c r="O1046" t="s">
        <v>2266</v>
      </c>
      <c r="P1046">
        <v>0</v>
      </c>
      <c r="Q1046" s="46">
        <f t="shared" si="99"/>
        <v>0</v>
      </c>
    </row>
    <row r="1047" spans="1:17" x14ac:dyDescent="0.25">
      <c r="A1047" t="str">
        <f t="shared" si="101"/>
        <v>GESTAO DE ATIVOS INTANGIVEIS NAO-FINANCEIROS</v>
      </c>
      <c r="B1047" t="s">
        <v>2260</v>
      </c>
      <c r="C1047">
        <v>0</v>
      </c>
      <c r="D1047">
        <v>0</v>
      </c>
      <c r="E1047">
        <v>0</v>
      </c>
      <c r="F1047">
        <v>0</v>
      </c>
      <c r="G1047">
        <v>0</v>
      </c>
      <c r="H1047" s="46">
        <f t="shared" si="100"/>
        <v>0</v>
      </c>
      <c r="J1047" t="str">
        <f t="shared" si="96"/>
        <v>OUTRAS ATIVIDADES DE ENSINO</v>
      </c>
      <c r="K1047" t="s">
        <v>2280</v>
      </c>
      <c r="L1047">
        <v>0</v>
      </c>
      <c r="M1047" s="46">
        <f t="shared" si="97"/>
        <v>0</v>
      </c>
      <c r="N1047" t="str">
        <f t="shared" si="98"/>
        <v>ATIVIDADES DE VIGILANCIA E SEGURANCA PRIVADA</v>
      </c>
      <c r="O1047" t="s">
        <v>2267</v>
      </c>
      <c r="P1047">
        <v>0</v>
      </c>
      <c r="Q1047" s="46">
        <f t="shared" si="99"/>
        <v>0</v>
      </c>
    </row>
    <row r="1048" spans="1:17" x14ac:dyDescent="0.25">
      <c r="A1048" t="str">
        <f t="shared" si="101"/>
        <v>SELECAO E AGENCIAMENTO DE MAO-DE-OBRA</v>
      </c>
      <c r="B1048" t="s">
        <v>2261</v>
      </c>
      <c r="C1048">
        <v>0</v>
      </c>
      <c r="D1048">
        <v>0</v>
      </c>
      <c r="E1048">
        <v>0</v>
      </c>
      <c r="F1048">
        <v>0</v>
      </c>
      <c r="G1048">
        <v>0</v>
      </c>
      <c r="H1048" s="46">
        <f t="shared" si="100"/>
        <v>0</v>
      </c>
      <c r="J1048" t="str">
        <f t="shared" si="96"/>
        <v>SERVICOS COMBINADOS PARA APOIO A EDIFICIOS, EXCETO CONDOMINIOS PREDIAIS</v>
      </c>
      <c r="K1048" t="s">
        <v>2281</v>
      </c>
      <c r="L1048">
        <v>0</v>
      </c>
      <c r="M1048" s="46">
        <f t="shared" si="97"/>
        <v>0</v>
      </c>
      <c r="N1048" t="str">
        <f t="shared" si="98"/>
        <v>ATIVIDADES DE TRANSPORTE DE VALORES</v>
      </c>
      <c r="O1048" t="s">
        <v>2268</v>
      </c>
      <c r="P1048">
        <v>0</v>
      </c>
      <c r="Q1048" s="46">
        <f t="shared" si="99"/>
        <v>0</v>
      </c>
    </row>
    <row r="1049" spans="1:17" x14ac:dyDescent="0.25">
      <c r="A1049" t="str">
        <f t="shared" si="101"/>
        <v>FORNECIMENTO E GESTAO DE RECURSOS HUMANOS PARA TERCEIROS</v>
      </c>
      <c r="B1049" t="s">
        <v>2263</v>
      </c>
      <c r="C1049">
        <v>0</v>
      </c>
      <c r="D1049">
        <v>0</v>
      </c>
      <c r="E1049">
        <v>0</v>
      </c>
      <c r="F1049">
        <v>0</v>
      </c>
      <c r="G1049">
        <v>0</v>
      </c>
      <c r="H1049" s="46">
        <f t="shared" si="100"/>
        <v>0</v>
      </c>
      <c r="J1049" t="str">
        <f t="shared" si="96"/>
        <v>IMUNIZACAO E CONTROLE DE PRAGAS URBANAS</v>
      </c>
      <c r="K1049" t="s">
        <v>2283</v>
      </c>
      <c r="L1049">
        <v>0</v>
      </c>
      <c r="M1049" s="46">
        <f t="shared" si="97"/>
        <v>0</v>
      </c>
      <c r="N1049" t="str">
        <f t="shared" si="98"/>
        <v>EDUCACAO INFANTIL-CRECHE</v>
      </c>
      <c r="O1049" t="s">
        <v>2269</v>
      </c>
      <c r="P1049">
        <v>0</v>
      </c>
      <c r="Q1049" s="46">
        <f t="shared" si="99"/>
        <v>0</v>
      </c>
    </row>
    <row r="1050" spans="1:17" x14ac:dyDescent="0.25">
      <c r="A1050" t="str">
        <f t="shared" si="101"/>
        <v>AGENCIAS DE VIAGENS</v>
      </c>
      <c r="B1050" t="s">
        <v>2264</v>
      </c>
      <c r="C1050">
        <v>0</v>
      </c>
      <c r="D1050">
        <v>0</v>
      </c>
      <c r="E1050">
        <v>0</v>
      </c>
      <c r="F1050">
        <v>0</v>
      </c>
      <c r="G1050">
        <v>0</v>
      </c>
      <c r="H1050" s="46">
        <f t="shared" si="100"/>
        <v>0</v>
      </c>
      <c r="J1050" t="str">
        <f t="shared" si="96"/>
        <v>ATIVIDADES DE LIMPEZA NAO ESPECIFICADAS ANTERIORMENTE</v>
      </c>
      <c r="K1050" t="s">
        <v>2284</v>
      </c>
      <c r="L1050">
        <v>0</v>
      </c>
      <c r="M1050" s="46">
        <f t="shared" si="97"/>
        <v>0</v>
      </c>
      <c r="N1050" t="str">
        <f t="shared" si="98"/>
        <v>EDUCACAO INFANTIL-PRE-ESCOLA</v>
      </c>
      <c r="O1050" t="s">
        <v>2270</v>
      </c>
      <c r="P1050">
        <v>0</v>
      </c>
      <c r="Q1050" s="46">
        <f t="shared" si="99"/>
        <v>0</v>
      </c>
    </row>
    <row r="1051" spans="1:17" x14ac:dyDescent="0.25">
      <c r="A1051" t="str">
        <f t="shared" si="101"/>
        <v>OPERADORES TURISTICOS</v>
      </c>
      <c r="B1051" t="s">
        <v>2265</v>
      </c>
      <c r="C1051">
        <v>0</v>
      </c>
      <c r="D1051">
        <v>0</v>
      </c>
      <c r="E1051">
        <v>0</v>
      </c>
      <c r="F1051">
        <v>0</v>
      </c>
      <c r="G1051">
        <v>0</v>
      </c>
      <c r="H1051" s="46">
        <f t="shared" si="100"/>
        <v>0</v>
      </c>
      <c r="J1051" t="str">
        <f t="shared" si="96"/>
        <v>ATIVIDADES PAISAGISTICAS</v>
      </c>
      <c r="K1051" t="s">
        <v>2285</v>
      </c>
      <c r="L1051">
        <v>0</v>
      </c>
      <c r="M1051" s="46">
        <f t="shared" si="97"/>
        <v>0</v>
      </c>
      <c r="N1051" t="str">
        <f t="shared" si="98"/>
        <v>ATIVIDADES DE MONITORAMENTO DE SISTEMAS DE SEGURANCA</v>
      </c>
      <c r="O1051" t="s">
        <v>2272</v>
      </c>
      <c r="P1051">
        <v>0</v>
      </c>
      <c r="Q1051" s="46">
        <f t="shared" si="99"/>
        <v>0</v>
      </c>
    </row>
    <row r="1052" spans="1:17" x14ac:dyDescent="0.25">
      <c r="A1052" t="str">
        <f t="shared" si="101"/>
        <v>SERVICOS DE RESERVAS E OUTROS SERVICOS DE TURISMO NAO ESPECIFICADOS ANTERIORMENTE</v>
      </c>
      <c r="B1052" t="s">
        <v>2266</v>
      </c>
      <c r="C1052">
        <v>0</v>
      </c>
      <c r="D1052">
        <v>0</v>
      </c>
      <c r="E1052">
        <v>0</v>
      </c>
      <c r="F1052">
        <v>0</v>
      </c>
      <c r="G1052">
        <v>0</v>
      </c>
      <c r="H1052" s="46">
        <f t="shared" si="100"/>
        <v>0</v>
      </c>
      <c r="J1052" t="str">
        <f t="shared" si="96"/>
        <v>FOTOCOPIAS, PREPARACAO DE DOCUMENTOS E OUTROS SERVICOS ESPECIALIZADOS DE APOIO ADMINISTRATIVO</v>
      </c>
      <c r="K1052" t="s">
        <v>2287</v>
      </c>
      <c r="L1052">
        <v>0</v>
      </c>
      <c r="M1052" s="46">
        <f t="shared" si="97"/>
        <v>0</v>
      </c>
      <c r="N1052" t="str">
        <f t="shared" si="98"/>
        <v>ENSINO MEDIO</v>
      </c>
      <c r="O1052" t="s">
        <v>2273</v>
      </c>
      <c r="P1052">
        <v>0</v>
      </c>
      <c r="Q1052" s="46">
        <f t="shared" si="99"/>
        <v>0</v>
      </c>
    </row>
    <row r="1053" spans="1:17" x14ac:dyDescent="0.25">
      <c r="A1053" t="str">
        <f t="shared" si="101"/>
        <v>EDUCACAO INFANTIL-CRECHE</v>
      </c>
      <c r="B1053" t="s">
        <v>2269</v>
      </c>
      <c r="C1053">
        <v>0</v>
      </c>
      <c r="D1053">
        <v>0</v>
      </c>
      <c r="E1053">
        <v>0</v>
      </c>
      <c r="F1053">
        <v>0</v>
      </c>
      <c r="G1053">
        <v>0</v>
      </c>
      <c r="H1053" s="46">
        <f t="shared" si="100"/>
        <v>0</v>
      </c>
      <c r="J1053" t="str">
        <f t="shared" si="96"/>
        <v>ATIVIDADES DE TELEATENDIMENTO</v>
      </c>
      <c r="K1053" t="s">
        <v>2288</v>
      </c>
      <c r="L1053">
        <v>0</v>
      </c>
      <c r="M1053" s="46">
        <f t="shared" si="97"/>
        <v>0</v>
      </c>
      <c r="N1053" t="str">
        <f t="shared" si="98"/>
        <v>ATIVIDADES DE INVESTIGACAO PARTICULAR</v>
      </c>
      <c r="O1053" t="s">
        <v>2274</v>
      </c>
      <c r="P1053">
        <v>0</v>
      </c>
      <c r="Q1053" s="46">
        <f t="shared" si="99"/>
        <v>0</v>
      </c>
    </row>
    <row r="1054" spans="1:17" x14ac:dyDescent="0.25">
      <c r="A1054" t="str">
        <f t="shared" si="101"/>
        <v>EDUCACAO INFANTIL-PRE-ESCOLA</v>
      </c>
      <c r="B1054" t="s">
        <v>2270</v>
      </c>
      <c r="C1054">
        <v>0</v>
      </c>
      <c r="D1054">
        <v>0</v>
      </c>
      <c r="E1054">
        <v>0</v>
      </c>
      <c r="F1054">
        <v>0</v>
      </c>
      <c r="G1054">
        <v>0</v>
      </c>
      <c r="H1054" s="46">
        <f t="shared" si="100"/>
        <v>0</v>
      </c>
      <c r="J1054" t="str">
        <f t="shared" si="96"/>
        <v>ATIVIDADES DE ORGANIZACAO DE EVENTOS, EXCETO CULTURAIS E ESPORTIVOS</v>
      </c>
      <c r="K1054" t="s">
        <v>2289</v>
      </c>
      <c r="L1054">
        <v>0</v>
      </c>
      <c r="M1054" s="46">
        <f t="shared" si="97"/>
        <v>0</v>
      </c>
      <c r="N1054" t="str">
        <f t="shared" si="98"/>
        <v>EDUCACAO SUPERIOR - GRADUACAO</v>
      </c>
      <c r="O1054" t="s">
        <v>2275</v>
      </c>
      <c r="P1054">
        <v>0</v>
      </c>
      <c r="Q1054" s="46">
        <f t="shared" si="99"/>
        <v>0</v>
      </c>
    </row>
    <row r="1055" spans="1:17" x14ac:dyDescent="0.25">
      <c r="A1055" t="str">
        <f t="shared" si="101"/>
        <v>ATIVIDADES DE MONITORAMENTO DE SISTEMAS DE SEGURANCA</v>
      </c>
      <c r="B1055" t="s">
        <v>2272</v>
      </c>
      <c r="C1055">
        <v>0</v>
      </c>
      <c r="D1055">
        <v>0</v>
      </c>
      <c r="E1055">
        <v>0</v>
      </c>
      <c r="F1055">
        <v>0</v>
      </c>
      <c r="G1055">
        <v>0</v>
      </c>
      <c r="H1055" s="46">
        <f t="shared" si="100"/>
        <v>0</v>
      </c>
      <c r="J1055" t="str">
        <f t="shared" si="96"/>
        <v>ATIVIDADES DE COBRANCA E INFORMACOES CADASTRAIS</v>
      </c>
      <c r="K1055" t="s">
        <v>2290</v>
      </c>
      <c r="L1055">
        <v>0</v>
      </c>
      <c r="M1055" s="46">
        <f t="shared" si="97"/>
        <v>0</v>
      </c>
      <c r="N1055" t="str">
        <f t="shared" si="98"/>
        <v>EDUCACAO SUPERIOR - GRADUACAO E POS-GRADUACAO</v>
      </c>
      <c r="O1055" t="s">
        <v>2276</v>
      </c>
      <c r="P1055">
        <v>0</v>
      </c>
      <c r="Q1055" s="46">
        <f t="shared" si="99"/>
        <v>0</v>
      </c>
    </row>
    <row r="1056" spans="1:17" x14ac:dyDescent="0.25">
      <c r="A1056" t="str">
        <f t="shared" si="101"/>
        <v>ENSINO MEDIO</v>
      </c>
      <c r="B1056" t="s">
        <v>2273</v>
      </c>
      <c r="C1056">
        <v>0</v>
      </c>
      <c r="D1056">
        <v>0</v>
      </c>
      <c r="E1056">
        <v>0</v>
      </c>
      <c r="F1056">
        <v>0</v>
      </c>
      <c r="G1056">
        <v>0</v>
      </c>
      <c r="H1056" s="46">
        <f t="shared" si="100"/>
        <v>0</v>
      </c>
      <c r="J1056" t="str">
        <f t="shared" si="96"/>
        <v>ENVASAMENTO E EMPACOTAMENTO SOB CONTRATO</v>
      </c>
      <c r="K1056" t="s">
        <v>2291</v>
      </c>
      <c r="L1056">
        <v>0</v>
      </c>
      <c r="M1056" s="46">
        <f t="shared" si="97"/>
        <v>0</v>
      </c>
      <c r="N1056" t="str">
        <f t="shared" si="98"/>
        <v>EDUCACAO SUPERIOR - POS-GRADUACAO E EXTENSAO</v>
      </c>
      <c r="O1056" t="s">
        <v>2277</v>
      </c>
      <c r="P1056">
        <v>0</v>
      </c>
      <c r="Q1056" s="46">
        <f t="shared" si="99"/>
        <v>0</v>
      </c>
    </row>
    <row r="1057" spans="1:17" x14ac:dyDescent="0.25">
      <c r="A1057" t="str">
        <f t="shared" si="101"/>
        <v>ATIVIDADES DE INVESTIGACAO PARTICULAR</v>
      </c>
      <c r="B1057" t="s">
        <v>2274</v>
      </c>
      <c r="C1057">
        <v>0</v>
      </c>
      <c r="D1057">
        <v>0</v>
      </c>
      <c r="E1057">
        <v>0</v>
      </c>
      <c r="F1057">
        <v>0</v>
      </c>
      <c r="G1057">
        <v>0</v>
      </c>
      <c r="H1057" s="46">
        <f t="shared" si="100"/>
        <v>0</v>
      </c>
      <c r="J1057" t="str">
        <f t="shared" si="96"/>
        <v>ATIVIDADES DE SERVICOS PRESTADOS PRINCIPALMENTE AS EMPRESAS NAO ESPECIFICADAS ANTERIORMENTE</v>
      </c>
      <c r="K1057" t="s">
        <v>2292</v>
      </c>
      <c r="L1057">
        <v>0</v>
      </c>
      <c r="M1057" s="46">
        <f t="shared" si="97"/>
        <v>0</v>
      </c>
      <c r="N1057" t="str">
        <f t="shared" si="98"/>
        <v>EDUCACAO PROFISSIONAL DE NIVEL TECNICO</v>
      </c>
      <c r="O1057" t="s">
        <v>2278</v>
      </c>
      <c r="P1057">
        <v>0</v>
      </c>
      <c r="Q1057" s="46">
        <f t="shared" si="99"/>
        <v>0</v>
      </c>
    </row>
    <row r="1058" spans="1:17" x14ac:dyDescent="0.25">
      <c r="A1058" t="str">
        <f t="shared" si="101"/>
        <v>EDUCACAO SUPERIOR - GRADUACAO</v>
      </c>
      <c r="B1058" t="s">
        <v>2275</v>
      </c>
      <c r="C1058">
        <v>0</v>
      </c>
      <c r="D1058">
        <v>0</v>
      </c>
      <c r="E1058">
        <v>0</v>
      </c>
      <c r="F1058">
        <v>0</v>
      </c>
      <c r="G1058">
        <v>0</v>
      </c>
      <c r="H1058" s="46">
        <f t="shared" si="100"/>
        <v>0</v>
      </c>
      <c r="J1058" t="str">
        <f t="shared" si="96"/>
        <v>REGULACAO DAS ATIVIDADES DE SAUDE, EDUCACAO, SERVICOS CULTURAIS E OUTROS SERVICOS SOCIAIS</v>
      </c>
      <c r="K1058" t="s">
        <v>2293</v>
      </c>
      <c r="L1058">
        <v>0</v>
      </c>
      <c r="M1058" s="46">
        <f t="shared" si="97"/>
        <v>0</v>
      </c>
      <c r="N1058" t="str">
        <f t="shared" si="98"/>
        <v>EDUCACAO PROFISSIONAL DE NIVEL TECNOLOGICO</v>
      </c>
      <c r="O1058" t="s">
        <v>2279</v>
      </c>
      <c r="P1058">
        <v>0</v>
      </c>
      <c r="Q1058" s="46">
        <f t="shared" si="99"/>
        <v>0</v>
      </c>
    </row>
    <row r="1059" spans="1:17" x14ac:dyDescent="0.25">
      <c r="A1059" t="str">
        <f t="shared" si="101"/>
        <v>EDUCACAO SUPERIOR - GRADUACAO E POS-GRADUACAO</v>
      </c>
      <c r="B1059" t="s">
        <v>2276</v>
      </c>
      <c r="C1059">
        <v>0</v>
      </c>
      <c r="D1059">
        <v>0</v>
      </c>
      <c r="E1059">
        <v>0</v>
      </c>
      <c r="F1059">
        <v>0</v>
      </c>
      <c r="G1059">
        <v>0</v>
      </c>
      <c r="H1059" s="46">
        <f t="shared" si="100"/>
        <v>0</v>
      </c>
      <c r="J1059" t="str">
        <f t="shared" si="96"/>
        <v>SEGURIDADE SOCIAL OBRIGATORIA</v>
      </c>
      <c r="K1059" t="s">
        <v>2294</v>
      </c>
      <c r="L1059">
        <v>0</v>
      </c>
      <c r="M1059" s="46">
        <f t="shared" si="97"/>
        <v>0</v>
      </c>
      <c r="N1059" t="str">
        <f t="shared" si="98"/>
        <v>SERVICOS COMBINADOS PARA APOIO A EDIFICIOS, EXCETO CONDOMINIOS PREDIAIS</v>
      </c>
      <c r="O1059" t="s">
        <v>2281</v>
      </c>
      <c r="P1059">
        <v>0</v>
      </c>
      <c r="Q1059" s="46">
        <f t="shared" si="99"/>
        <v>0</v>
      </c>
    </row>
    <row r="1060" spans="1:17" x14ac:dyDescent="0.25">
      <c r="A1060" t="str">
        <f t="shared" si="101"/>
        <v>EDUCACAO SUPERIOR - POS-GRADUACAO E EXTENSAO</v>
      </c>
      <c r="B1060" t="s">
        <v>2277</v>
      </c>
      <c r="C1060">
        <v>0</v>
      </c>
      <c r="D1060">
        <v>0</v>
      </c>
      <c r="E1060">
        <v>0</v>
      </c>
      <c r="F1060">
        <v>0</v>
      </c>
      <c r="G1060">
        <v>0</v>
      </c>
      <c r="H1060" s="46">
        <f t="shared" si="100"/>
        <v>0</v>
      </c>
      <c r="J1060" t="str">
        <f t="shared" si="96"/>
        <v>EDUCACAO INFANTIL - CRECHE</v>
      </c>
      <c r="K1060" t="s">
        <v>2296</v>
      </c>
      <c r="L1060">
        <v>0</v>
      </c>
      <c r="M1060" s="46">
        <f t="shared" si="97"/>
        <v>0</v>
      </c>
      <c r="N1060" t="str">
        <f t="shared" si="98"/>
        <v>IMUNIZACAO E CONTROLE DE PRAGAS URBANAS</v>
      </c>
      <c r="O1060" t="s">
        <v>2283</v>
      </c>
      <c r="P1060">
        <v>0</v>
      </c>
      <c r="Q1060" s="46">
        <f t="shared" si="99"/>
        <v>0</v>
      </c>
    </row>
    <row r="1061" spans="1:17" x14ac:dyDescent="0.25">
      <c r="A1061" t="str">
        <f t="shared" si="101"/>
        <v>EDUCACAO PROFISSIONAL DE NIVEL TECNOLOGICO</v>
      </c>
      <c r="B1061" t="s">
        <v>2279</v>
      </c>
      <c r="C1061">
        <v>0</v>
      </c>
      <c r="D1061">
        <v>0</v>
      </c>
      <c r="E1061">
        <v>0</v>
      </c>
      <c r="F1061">
        <v>0</v>
      </c>
      <c r="G1061">
        <v>0</v>
      </c>
      <c r="H1061" s="46">
        <f t="shared" si="100"/>
        <v>0</v>
      </c>
      <c r="J1061" t="str">
        <f t="shared" si="96"/>
        <v>EDUCACAO INFANTIL - PRE-ESCOLA</v>
      </c>
      <c r="K1061" t="s">
        <v>2298</v>
      </c>
      <c r="L1061">
        <v>0</v>
      </c>
      <c r="M1061" s="46">
        <f t="shared" si="97"/>
        <v>0</v>
      </c>
      <c r="N1061" t="str">
        <f t="shared" si="98"/>
        <v>ATIVIDADES PAISAGISTICAS</v>
      </c>
      <c r="O1061" t="s">
        <v>2285</v>
      </c>
      <c r="P1061">
        <v>0</v>
      </c>
      <c r="Q1061" s="46">
        <f t="shared" si="99"/>
        <v>0</v>
      </c>
    </row>
    <row r="1062" spans="1:17" x14ac:dyDescent="0.25">
      <c r="A1062" t="str">
        <f t="shared" si="101"/>
        <v>SERVICOS COMBINADOS PARA APOIO A EDIFICIOS, EXCETO CONDOMINIOS PREDIAIS</v>
      </c>
      <c r="B1062" t="s">
        <v>2281</v>
      </c>
      <c r="C1062">
        <v>0</v>
      </c>
      <c r="D1062">
        <v>0</v>
      </c>
      <c r="E1062">
        <v>0</v>
      </c>
      <c r="F1062">
        <v>0</v>
      </c>
      <c r="G1062">
        <v>0</v>
      </c>
      <c r="H1062" s="46">
        <f t="shared" si="100"/>
        <v>0</v>
      </c>
      <c r="J1062" t="str">
        <f t="shared" si="96"/>
        <v>ATIVIDADES DE SERVICOS DE COMPLEMENTACAO DIAGNOSTICA OU TERAPEUTICA</v>
      </c>
      <c r="K1062" t="s">
        <v>2300</v>
      </c>
      <c r="L1062">
        <v>0</v>
      </c>
      <c r="M1062" s="46">
        <f t="shared" si="97"/>
        <v>0</v>
      </c>
      <c r="N1062" t="str">
        <f t="shared" si="98"/>
        <v>FOTOCOPIAS, PREPARACAO DE DOCUMENTOS E OUTROS SERVICOS ESPECIALIZADOS DE APOIO ADMINISTRATIVO</v>
      </c>
      <c r="O1062" t="s">
        <v>2287</v>
      </c>
      <c r="P1062">
        <v>0</v>
      </c>
      <c r="Q1062" s="46">
        <f t="shared" si="99"/>
        <v>0</v>
      </c>
    </row>
    <row r="1063" spans="1:17" x14ac:dyDescent="0.25">
      <c r="A1063" t="str">
        <f t="shared" si="101"/>
        <v>IMUNIZACAO E CONTROLE DE PRAGAS URBANAS</v>
      </c>
      <c r="B1063" t="s">
        <v>2283</v>
      </c>
      <c r="C1063">
        <v>0</v>
      </c>
      <c r="D1063">
        <v>0</v>
      </c>
      <c r="E1063">
        <v>0</v>
      </c>
      <c r="F1063">
        <v>0</v>
      </c>
      <c r="G1063">
        <v>0</v>
      </c>
      <c r="H1063" s="46">
        <f t="shared" si="100"/>
        <v>0</v>
      </c>
      <c r="J1063" t="str">
        <f t="shared" si="96"/>
        <v>ATIVIDADES DE OUTROS PROFISSIONAIS DA AREA DE SAUDE</v>
      </c>
      <c r="K1063" t="s">
        <v>2301</v>
      </c>
      <c r="L1063">
        <v>0</v>
      </c>
      <c r="M1063" s="46">
        <f t="shared" si="97"/>
        <v>0</v>
      </c>
      <c r="N1063" t="str">
        <f t="shared" si="98"/>
        <v>ATIVIDADES DE TELEATENDIMENTO</v>
      </c>
      <c r="O1063" t="s">
        <v>2288</v>
      </c>
      <c r="P1063">
        <v>0</v>
      </c>
      <c r="Q1063" s="46">
        <f t="shared" si="99"/>
        <v>0</v>
      </c>
    </row>
    <row r="1064" spans="1:17" x14ac:dyDescent="0.25">
      <c r="A1064" t="str">
        <f t="shared" si="101"/>
        <v>ATIVIDADES PAISAGISTICAS</v>
      </c>
      <c r="B1064" t="s">
        <v>2285</v>
      </c>
      <c r="C1064">
        <v>0</v>
      </c>
      <c r="D1064">
        <v>0</v>
      </c>
      <c r="E1064">
        <v>0</v>
      </c>
      <c r="F1064">
        <v>0</v>
      </c>
      <c r="G1064">
        <v>0</v>
      </c>
      <c r="H1064" s="46">
        <f t="shared" si="100"/>
        <v>0</v>
      </c>
      <c r="J1064" t="str">
        <f t="shared" si="96"/>
        <v>OUTRAS ATIVIDADES RELACIONADAS COM A ATENCAO A SAUDE</v>
      </c>
      <c r="K1064" t="s">
        <v>2302</v>
      </c>
      <c r="L1064">
        <v>0</v>
      </c>
      <c r="M1064" s="46">
        <f t="shared" si="97"/>
        <v>0</v>
      </c>
      <c r="N1064" t="str">
        <f t="shared" si="98"/>
        <v>ATIVIDADES DE ORGANIZACAO DE EVENTOS, EXCETO CULTURAIS E ESPORTIVOS</v>
      </c>
      <c r="O1064" t="s">
        <v>2289</v>
      </c>
      <c r="P1064">
        <v>0</v>
      </c>
      <c r="Q1064" s="46">
        <f t="shared" si="99"/>
        <v>0</v>
      </c>
    </row>
    <row r="1065" spans="1:17" x14ac:dyDescent="0.25">
      <c r="A1065" t="str">
        <f t="shared" si="101"/>
        <v>FOTOCOPIAS, PREPARACAO DE DOCUMENTOS E OUTROS SERVICOS ESPECIALIZADOS DE APOIO ADMINISTRATIVO</v>
      </c>
      <c r="B1065" t="s">
        <v>2287</v>
      </c>
      <c r="C1065">
        <v>0</v>
      </c>
      <c r="D1065">
        <v>0</v>
      </c>
      <c r="E1065">
        <v>0</v>
      </c>
      <c r="F1065">
        <v>0</v>
      </c>
      <c r="G1065">
        <v>0</v>
      </c>
      <c r="H1065" s="46">
        <f t="shared" si="100"/>
        <v>0</v>
      </c>
      <c r="J1065" t="str">
        <f t="shared" si="96"/>
        <v>SERVICOS SOCIAIS COM ALOJAMENTO</v>
      </c>
      <c r="K1065" t="s">
        <v>2304</v>
      </c>
      <c r="L1065">
        <v>0</v>
      </c>
      <c r="M1065" s="46">
        <f t="shared" si="97"/>
        <v>0</v>
      </c>
      <c r="N1065" t="str">
        <f t="shared" si="98"/>
        <v>ATIVIDADES DE COBRANCA E INFORMACOES CADASTRAIS</v>
      </c>
      <c r="O1065" t="s">
        <v>2290</v>
      </c>
      <c r="P1065">
        <v>0</v>
      </c>
      <c r="Q1065" s="46">
        <f t="shared" si="99"/>
        <v>0</v>
      </c>
    </row>
    <row r="1066" spans="1:17" x14ac:dyDescent="0.25">
      <c r="A1066" t="str">
        <f t="shared" si="101"/>
        <v>ATIVIDADES DE TELEATENDIMENTO</v>
      </c>
      <c r="B1066" t="s">
        <v>2288</v>
      </c>
      <c r="C1066">
        <v>0</v>
      </c>
      <c r="D1066">
        <v>0</v>
      </c>
      <c r="E1066">
        <v>0</v>
      </c>
      <c r="F1066">
        <v>0</v>
      </c>
      <c r="G1066">
        <v>0</v>
      </c>
      <c r="H1066" s="46">
        <f t="shared" si="100"/>
        <v>0</v>
      </c>
      <c r="J1066" t="str">
        <f t="shared" ref="J1066:J1125" si="102">MID(K1066,12,100)</f>
        <v>SERVICOS SOCIAIS SEM ALOJAMENTO</v>
      </c>
      <c r="K1066" t="s">
        <v>2305</v>
      </c>
      <c r="L1066">
        <v>0</v>
      </c>
      <c r="M1066" s="46">
        <f t="shared" ref="M1066:M1125" si="103">L1066*100/L$1126</f>
        <v>0</v>
      </c>
      <c r="N1066" t="str">
        <f t="shared" ref="N1066:N1125" si="104">MID(O1066,12,100)</f>
        <v>ENVASAMENTO E EMPACOTAMENTO SOB CONTRATO</v>
      </c>
      <c r="O1066" t="s">
        <v>2291</v>
      </c>
      <c r="P1066">
        <v>0</v>
      </c>
      <c r="Q1066" s="46">
        <f t="shared" ref="Q1066:Q1125" si="105">P1066*100/P$1126</f>
        <v>0</v>
      </c>
    </row>
    <row r="1067" spans="1:17" x14ac:dyDescent="0.25">
      <c r="A1067" t="str">
        <f t="shared" si="101"/>
        <v>ATIVIDADES DE ORGANIZACAO DE EVENTOS, EXCETO CULTURAIS E ESPORTIVOS</v>
      </c>
      <c r="B1067" t="s">
        <v>2289</v>
      </c>
      <c r="C1067">
        <v>0</v>
      </c>
      <c r="D1067">
        <v>0</v>
      </c>
      <c r="E1067">
        <v>0</v>
      </c>
      <c r="F1067">
        <v>0</v>
      </c>
      <c r="G1067">
        <v>0</v>
      </c>
      <c r="H1067" s="46">
        <f t="shared" ref="H1067:H1126" si="106">G1067*100/G$1126</f>
        <v>0</v>
      </c>
      <c r="J1067" t="str">
        <f t="shared" si="102"/>
        <v>ENSINO DE ESPORTES</v>
      </c>
      <c r="K1067" t="s">
        <v>2307</v>
      </c>
      <c r="L1067">
        <v>0</v>
      </c>
      <c r="M1067" s="46">
        <f t="shared" si="103"/>
        <v>0</v>
      </c>
      <c r="N1067" t="str">
        <f t="shared" si="104"/>
        <v>ATIVIDADES DE SERVICOS PRESTADOS PRINCIPALMENTE AS EMPRESAS NAO ESPECIFICADAS ANTERIORMENTE</v>
      </c>
      <c r="O1067" t="s">
        <v>2292</v>
      </c>
      <c r="P1067">
        <v>0</v>
      </c>
      <c r="Q1067" s="46">
        <f t="shared" si="105"/>
        <v>0</v>
      </c>
    </row>
    <row r="1068" spans="1:17" x14ac:dyDescent="0.25">
      <c r="A1068" t="str">
        <f t="shared" ref="A1068:A1125" si="107">MID(B1068,12,100)</f>
        <v>ATIVIDADES DE COBRANCA E INFORMACOES CADASTRAIS</v>
      </c>
      <c r="B1068" t="s">
        <v>2290</v>
      </c>
      <c r="C1068">
        <v>0</v>
      </c>
      <c r="D1068">
        <v>0</v>
      </c>
      <c r="E1068">
        <v>0</v>
      </c>
      <c r="F1068">
        <v>0</v>
      </c>
      <c r="G1068">
        <v>0</v>
      </c>
      <c r="H1068" s="46">
        <f t="shared" si="106"/>
        <v>0</v>
      </c>
      <c r="J1068" t="str">
        <f t="shared" si="102"/>
        <v>ENSINO DE ARTE E CULTURA</v>
      </c>
      <c r="K1068" t="s">
        <v>2308</v>
      </c>
      <c r="L1068">
        <v>0</v>
      </c>
      <c r="M1068" s="46">
        <f t="shared" si="103"/>
        <v>0</v>
      </c>
      <c r="N1068" t="str">
        <f t="shared" si="104"/>
        <v>SEGURIDADE SOCIAL OBRIGATORIA</v>
      </c>
      <c r="O1068" t="s">
        <v>2294</v>
      </c>
      <c r="P1068">
        <v>0</v>
      </c>
      <c r="Q1068" s="46">
        <f t="shared" si="105"/>
        <v>0</v>
      </c>
    </row>
    <row r="1069" spans="1:17" x14ac:dyDescent="0.25">
      <c r="A1069" t="str">
        <f t="shared" si="107"/>
        <v>ENVASAMENTO E EMPACOTAMENTO SOB CONTRATO</v>
      </c>
      <c r="B1069" t="s">
        <v>2291</v>
      </c>
      <c r="C1069">
        <v>0</v>
      </c>
      <c r="D1069">
        <v>0</v>
      </c>
      <c r="E1069">
        <v>0</v>
      </c>
      <c r="F1069">
        <v>0</v>
      </c>
      <c r="G1069">
        <v>0</v>
      </c>
      <c r="H1069" s="46">
        <f t="shared" si="106"/>
        <v>0</v>
      </c>
      <c r="J1069" t="str">
        <f t="shared" si="102"/>
        <v>ENSINO DE IDIOMAS</v>
      </c>
      <c r="K1069" t="s">
        <v>2309</v>
      </c>
      <c r="L1069">
        <v>0</v>
      </c>
      <c r="M1069" s="46">
        <f t="shared" si="103"/>
        <v>0</v>
      </c>
      <c r="N1069" t="str">
        <f t="shared" si="104"/>
        <v>EDUCACAO INFANTIL - CRECHE</v>
      </c>
      <c r="O1069" t="s">
        <v>2296</v>
      </c>
      <c r="P1069">
        <v>0</v>
      </c>
      <c r="Q1069" s="46">
        <f t="shared" si="105"/>
        <v>0</v>
      </c>
    </row>
    <row r="1070" spans="1:17" x14ac:dyDescent="0.25">
      <c r="A1070" t="str">
        <f t="shared" si="107"/>
        <v>ATIVIDADES DE SERVICOS PRESTADOS PRINCIPALMENTE AS EMPRESAS NAO ESPECIFICADAS ANTERIORMENTE</v>
      </c>
      <c r="B1070" t="s">
        <v>2292</v>
      </c>
      <c r="C1070">
        <v>0</v>
      </c>
      <c r="D1070">
        <v>0</v>
      </c>
      <c r="E1070">
        <v>0</v>
      </c>
      <c r="F1070">
        <v>0</v>
      </c>
      <c r="G1070">
        <v>0</v>
      </c>
      <c r="H1070" s="46">
        <f t="shared" si="106"/>
        <v>0</v>
      </c>
      <c r="J1070" t="str">
        <f t="shared" si="102"/>
        <v>ATIVIDADES DE ENSINO NAO ESPECIFICADAS ANTERIORMENTE</v>
      </c>
      <c r="K1070" t="s">
        <v>2310</v>
      </c>
      <c r="L1070">
        <v>0</v>
      </c>
      <c r="M1070" s="46">
        <f t="shared" si="103"/>
        <v>0</v>
      </c>
      <c r="N1070" t="str">
        <f t="shared" si="104"/>
        <v>EDUCACAO INFANTIL - PRE-ESCOLA</v>
      </c>
      <c r="O1070" t="s">
        <v>2298</v>
      </c>
      <c r="P1070">
        <v>0</v>
      </c>
      <c r="Q1070" s="46">
        <f t="shared" si="105"/>
        <v>0</v>
      </c>
    </row>
    <row r="1071" spans="1:17" x14ac:dyDescent="0.25">
      <c r="A1071" t="str">
        <f t="shared" si="107"/>
        <v>SEGURIDADE SOCIAL OBRIGATORIA</v>
      </c>
      <c r="B1071" t="s">
        <v>2294</v>
      </c>
      <c r="C1071">
        <v>0</v>
      </c>
      <c r="D1071">
        <v>0</v>
      </c>
      <c r="E1071">
        <v>0</v>
      </c>
      <c r="F1071">
        <v>0</v>
      </c>
      <c r="G1071">
        <v>0</v>
      </c>
      <c r="H1071" s="46">
        <f t="shared" si="106"/>
        <v>0</v>
      </c>
      <c r="J1071" t="str">
        <f t="shared" si="102"/>
        <v>SERVICOS DE REMOCAO DE PACIENTES, EXCETO OS SERVICOS MOVEIS DE ATENDIMENTO A URGENCIAS</v>
      </c>
      <c r="K1071" t="s">
        <v>2312</v>
      </c>
      <c r="L1071">
        <v>0</v>
      </c>
      <c r="M1071" s="46">
        <f t="shared" si="103"/>
        <v>0</v>
      </c>
      <c r="N1071" t="str">
        <f t="shared" si="104"/>
        <v>SERVICOS VETERINARIOS</v>
      </c>
      <c r="O1071" t="s">
        <v>2303</v>
      </c>
      <c r="P1071">
        <v>0</v>
      </c>
      <c r="Q1071" s="46">
        <f t="shared" si="105"/>
        <v>0</v>
      </c>
    </row>
    <row r="1072" spans="1:17" x14ac:dyDescent="0.25">
      <c r="A1072" t="str">
        <f t="shared" si="107"/>
        <v>EDUCACAO INFANTIL - CRECHE</v>
      </c>
      <c r="B1072" t="s">
        <v>2296</v>
      </c>
      <c r="C1072">
        <v>0</v>
      </c>
      <c r="D1072">
        <v>0</v>
      </c>
      <c r="E1072">
        <v>0</v>
      </c>
      <c r="F1072">
        <v>0</v>
      </c>
      <c r="G1072">
        <v>0</v>
      </c>
      <c r="H1072" s="46">
        <f t="shared" si="106"/>
        <v>0</v>
      </c>
      <c r="J1072" t="str">
        <f t="shared" si="102"/>
        <v>ATIVIDADES DE FORNECIMENTO DE INFRA-ESTRUTURA DE APOIO E ASSISTENCIA A PACIENTE NO DOMICILIO</v>
      </c>
      <c r="K1072" t="s">
        <v>2319</v>
      </c>
      <c r="L1072">
        <v>0</v>
      </c>
      <c r="M1072" s="46">
        <f t="shared" si="103"/>
        <v>0</v>
      </c>
      <c r="N1072" t="str">
        <f t="shared" si="104"/>
        <v>SERVICOS SOCIAIS COM ALOJAMENTO</v>
      </c>
      <c r="O1072" t="s">
        <v>2304</v>
      </c>
      <c r="P1072">
        <v>0</v>
      </c>
      <c r="Q1072" s="46">
        <f t="shared" si="105"/>
        <v>0</v>
      </c>
    </row>
    <row r="1073" spans="1:17" x14ac:dyDescent="0.25">
      <c r="A1073" t="str">
        <f t="shared" si="107"/>
        <v>EDUCACAO INFANTIL - PRE-ESCOLA</v>
      </c>
      <c r="B1073" t="s">
        <v>2298</v>
      </c>
      <c r="C1073">
        <v>0</v>
      </c>
      <c r="D1073">
        <v>0</v>
      </c>
      <c r="E1073">
        <v>0</v>
      </c>
      <c r="F1073">
        <v>0</v>
      </c>
      <c r="G1073">
        <v>0</v>
      </c>
      <c r="H1073" s="46">
        <f t="shared" si="106"/>
        <v>0</v>
      </c>
      <c r="J1073" t="str">
        <f t="shared" si="102"/>
        <v>ATIVIDADES DE ASSISTENCIA PSICOSSOCIAL E A SAUDE A PORTADORES DE DISTURBIOS PSIQUICOS, DEFICIENCIA M</v>
      </c>
      <c r="K1073" t="s">
        <v>2320</v>
      </c>
      <c r="L1073">
        <v>0</v>
      </c>
      <c r="M1073" s="46">
        <f t="shared" si="103"/>
        <v>0</v>
      </c>
      <c r="N1073" t="str">
        <f t="shared" si="104"/>
        <v>SERVICOS SOCIAIS SEM ALOJAMENTO</v>
      </c>
      <c r="O1073" t="s">
        <v>2305</v>
      </c>
      <c r="P1073">
        <v>0</v>
      </c>
      <c r="Q1073" s="46">
        <f t="shared" si="105"/>
        <v>0</v>
      </c>
    </row>
    <row r="1074" spans="1:17" x14ac:dyDescent="0.25">
      <c r="A1074" t="str">
        <f t="shared" si="107"/>
        <v>SERVICOS SOCIAIS COM ALOJAMENTO</v>
      </c>
      <c r="B1074" t="s">
        <v>2304</v>
      </c>
      <c r="C1074">
        <v>0</v>
      </c>
      <c r="D1074">
        <v>0</v>
      </c>
      <c r="E1074">
        <v>0</v>
      </c>
      <c r="F1074">
        <v>0</v>
      </c>
      <c r="G1074">
        <v>0</v>
      </c>
      <c r="H1074" s="46">
        <f t="shared" si="106"/>
        <v>0</v>
      </c>
      <c r="J1074" t="str">
        <f t="shared" si="102"/>
        <v>ATIVIDADES DE ASSISTENCIA SOCIAL PRESTADAS EM RESIDENCIAS COLETIVAS E PARTICULARES</v>
      </c>
      <c r="K1074" t="s">
        <v>2321</v>
      </c>
      <c r="L1074">
        <v>0</v>
      </c>
      <c r="M1074" s="46">
        <f t="shared" si="103"/>
        <v>0</v>
      </c>
      <c r="N1074" t="str">
        <f t="shared" si="104"/>
        <v>ENSINO DE ESPORTES</v>
      </c>
      <c r="O1074" t="s">
        <v>2307</v>
      </c>
      <c r="P1074">
        <v>0</v>
      </c>
      <c r="Q1074" s="46">
        <f t="shared" si="105"/>
        <v>0</v>
      </c>
    </row>
    <row r="1075" spans="1:17" x14ac:dyDescent="0.25">
      <c r="A1075" t="str">
        <f t="shared" si="107"/>
        <v>SERVICOS SOCIAIS SEM ALOJAMENTO</v>
      </c>
      <c r="B1075" t="s">
        <v>2305</v>
      </c>
      <c r="C1075">
        <v>0</v>
      </c>
      <c r="D1075">
        <v>0</v>
      </c>
      <c r="E1075">
        <v>0</v>
      </c>
      <c r="F1075">
        <v>0</v>
      </c>
      <c r="G1075">
        <v>0</v>
      </c>
      <c r="H1075" s="46">
        <f t="shared" si="106"/>
        <v>0</v>
      </c>
      <c r="J1075" t="str">
        <f t="shared" si="102"/>
        <v>SERVICOS DE ASSISTENCIA SOCIAL SEM ALOJAMENTO</v>
      </c>
      <c r="K1075" t="s">
        <v>2322</v>
      </c>
      <c r="L1075">
        <v>0</v>
      </c>
      <c r="M1075" s="46">
        <f t="shared" si="103"/>
        <v>0</v>
      </c>
      <c r="N1075" t="str">
        <f t="shared" si="104"/>
        <v>ENSINO DE ARTE E CULTURA</v>
      </c>
      <c r="O1075" t="s">
        <v>2308</v>
      </c>
      <c r="P1075">
        <v>0</v>
      </c>
      <c r="Q1075" s="46">
        <f t="shared" si="105"/>
        <v>0</v>
      </c>
    </row>
    <row r="1076" spans="1:17" x14ac:dyDescent="0.25">
      <c r="A1076" t="str">
        <f t="shared" si="107"/>
        <v>ENSINO DE ESPORTES</v>
      </c>
      <c r="B1076" t="s">
        <v>2307</v>
      </c>
      <c r="C1076">
        <v>0</v>
      </c>
      <c r="D1076">
        <v>0</v>
      </c>
      <c r="E1076">
        <v>0</v>
      </c>
      <c r="F1076">
        <v>0</v>
      </c>
      <c r="G1076">
        <v>0</v>
      </c>
      <c r="H1076" s="46">
        <f t="shared" si="106"/>
        <v>0</v>
      </c>
      <c r="J1076" t="str">
        <f t="shared" si="102"/>
        <v>LIMPEZA URBANA E ESGOTO E ATIVIDADES RELACIONADAS</v>
      </c>
      <c r="K1076" t="s">
        <v>2323</v>
      </c>
      <c r="L1076">
        <v>0</v>
      </c>
      <c r="M1076" s="46">
        <f t="shared" si="103"/>
        <v>0</v>
      </c>
      <c r="N1076" t="str">
        <f t="shared" si="104"/>
        <v>ENSINO DE IDIOMAS</v>
      </c>
      <c r="O1076" t="s">
        <v>2309</v>
      </c>
      <c r="P1076">
        <v>0</v>
      </c>
      <c r="Q1076" s="46">
        <f t="shared" si="105"/>
        <v>0</v>
      </c>
    </row>
    <row r="1077" spans="1:17" x14ac:dyDescent="0.25">
      <c r="A1077" t="str">
        <f t="shared" si="107"/>
        <v>ENSINO DE ARTE E CULTURA</v>
      </c>
      <c r="B1077" t="s">
        <v>2308</v>
      </c>
      <c r="C1077">
        <v>0</v>
      </c>
      <c r="D1077">
        <v>0</v>
      </c>
      <c r="E1077">
        <v>0</v>
      </c>
      <c r="F1077">
        <v>0</v>
      </c>
      <c r="G1077">
        <v>0</v>
      </c>
      <c r="H1077" s="46">
        <f t="shared" si="106"/>
        <v>0</v>
      </c>
      <c r="J1077" t="str">
        <f t="shared" si="102"/>
        <v>ARTES CENICAS, ESPETACULOS E ATIVIDADES COMPLEMENTARES</v>
      </c>
      <c r="K1077" t="s">
        <v>2324</v>
      </c>
      <c r="L1077">
        <v>0</v>
      </c>
      <c r="M1077" s="46">
        <f t="shared" si="103"/>
        <v>0</v>
      </c>
      <c r="N1077" t="str">
        <f t="shared" si="104"/>
        <v>ATIVIDADES DE ENSINO NAO ESPECIFICADAS ANTERIORMENTE</v>
      </c>
      <c r="O1077" t="s">
        <v>2310</v>
      </c>
      <c r="P1077">
        <v>0</v>
      </c>
      <c r="Q1077" s="46">
        <f t="shared" si="105"/>
        <v>0</v>
      </c>
    </row>
    <row r="1078" spans="1:17" x14ac:dyDescent="0.25">
      <c r="A1078" t="str">
        <f t="shared" si="107"/>
        <v>ENSINO DE IDIOMAS</v>
      </c>
      <c r="B1078" t="s">
        <v>2309</v>
      </c>
      <c r="C1078">
        <v>0</v>
      </c>
      <c r="D1078">
        <v>0</v>
      </c>
      <c r="E1078">
        <v>0</v>
      </c>
      <c r="F1078">
        <v>0</v>
      </c>
      <c r="G1078">
        <v>0</v>
      </c>
      <c r="H1078" s="46">
        <f t="shared" si="106"/>
        <v>0</v>
      </c>
      <c r="J1078" t="str">
        <f t="shared" si="102"/>
        <v>CRIACAO ARTISTICA</v>
      </c>
      <c r="K1078" t="s">
        <v>2325</v>
      </c>
      <c r="L1078">
        <v>0</v>
      </c>
      <c r="M1078" s="46">
        <f t="shared" si="103"/>
        <v>0</v>
      </c>
      <c r="N1078" t="str">
        <f t="shared" si="104"/>
        <v>SERVICOS DE REMOCAO DE PACIENTES, EXCETO OS SERVICOS MOVEIS DE ATENDIMENTO A URGENCIAS</v>
      </c>
      <c r="O1078" t="s">
        <v>2312</v>
      </c>
      <c r="P1078">
        <v>0</v>
      </c>
      <c r="Q1078" s="46">
        <f t="shared" si="105"/>
        <v>0</v>
      </c>
    </row>
    <row r="1079" spans="1:17" x14ac:dyDescent="0.25">
      <c r="A1079" t="str">
        <f t="shared" si="107"/>
        <v>ATIVIDADES DE ENSINO NAO ESPECIFICADAS ANTERIORMENTE</v>
      </c>
      <c r="B1079" t="s">
        <v>2310</v>
      </c>
      <c r="C1079">
        <v>0</v>
      </c>
      <c r="D1079">
        <v>0</v>
      </c>
      <c r="E1079">
        <v>0</v>
      </c>
      <c r="F1079">
        <v>0</v>
      </c>
      <c r="G1079">
        <v>0</v>
      </c>
      <c r="H1079" s="46">
        <f t="shared" si="106"/>
        <v>0</v>
      </c>
      <c r="J1079" t="str">
        <f t="shared" si="102"/>
        <v>GESTAO DE ESPACOS PARA ARTES CENICAS, ESPETACULOS E OUTRAS ATIVIDADES ARTISTICAS</v>
      </c>
      <c r="K1079" t="s">
        <v>2326</v>
      </c>
      <c r="L1079">
        <v>0</v>
      </c>
      <c r="M1079" s="46">
        <f t="shared" si="103"/>
        <v>0</v>
      </c>
      <c r="N1079" t="str">
        <f t="shared" si="104"/>
        <v>ATIVIDADES DE ASSISTENCIA PSICOSSOCIAL E A SAUDE A PORTADORES DE DISTURBIOS PSIQUICOS, DEFICIENCIA M</v>
      </c>
      <c r="O1079" t="s">
        <v>2320</v>
      </c>
      <c r="P1079">
        <v>0</v>
      </c>
      <c r="Q1079" s="46">
        <f t="shared" si="105"/>
        <v>0</v>
      </c>
    </row>
    <row r="1080" spans="1:17" x14ac:dyDescent="0.25">
      <c r="A1080" t="str">
        <f t="shared" si="107"/>
        <v>SERVICOS DE REMOCAO DE PACIENTES, EXCETO OS SERVICOS MOVEIS DE ATENDIMENTO A URGENCIAS</v>
      </c>
      <c r="B1080" t="s">
        <v>2312</v>
      </c>
      <c r="C1080">
        <v>0</v>
      </c>
      <c r="D1080">
        <v>0</v>
      </c>
      <c r="E1080">
        <v>0</v>
      </c>
      <c r="F1080">
        <v>0</v>
      </c>
      <c r="G1080">
        <v>0</v>
      </c>
      <c r="H1080" s="46">
        <f t="shared" si="106"/>
        <v>0</v>
      </c>
      <c r="J1080" t="str">
        <f t="shared" si="102"/>
        <v>ATIVIDADES DE MUSEUS E DE EXPLORACAO, RESTAURACAO ARTISTICA E CONSERVACAO DE LUGARES E PREDIOS HISTO</v>
      </c>
      <c r="K1080" t="s">
        <v>2327</v>
      </c>
      <c r="L1080">
        <v>0</v>
      </c>
      <c r="M1080" s="46">
        <f t="shared" si="103"/>
        <v>0</v>
      </c>
      <c r="N1080" t="str">
        <f t="shared" si="104"/>
        <v>LIMPEZA URBANA E ESGOTO E ATIVIDADES RELACIONADAS</v>
      </c>
      <c r="O1080" t="s">
        <v>2323</v>
      </c>
      <c r="P1080">
        <v>0</v>
      </c>
      <c r="Q1080" s="46">
        <f t="shared" si="105"/>
        <v>0</v>
      </c>
    </row>
    <row r="1081" spans="1:17" x14ac:dyDescent="0.25">
      <c r="A1081" t="str">
        <f t="shared" si="107"/>
        <v>ATIVIDADES DE ASSISTENCIA PSICOSSOCIAL E A SAUDE A PORTADORES DE DISTURBIOS PSIQUICOS, DEFICIENCIA M</v>
      </c>
      <c r="B1081" t="s">
        <v>2320</v>
      </c>
      <c r="C1081">
        <v>0</v>
      </c>
      <c r="D1081">
        <v>0</v>
      </c>
      <c r="E1081">
        <v>0</v>
      </c>
      <c r="F1081">
        <v>0</v>
      </c>
      <c r="G1081">
        <v>0</v>
      </c>
      <c r="H1081" s="46">
        <f t="shared" si="106"/>
        <v>0</v>
      </c>
      <c r="J1081" t="str">
        <f t="shared" si="102"/>
        <v>ATIVIDADES DE JARDINS BOTANICOS, ZOOLOGICOS, PARQUES NACIONAIS, RESERVAS ECOLOGICAS E AREAS DE PROTE</v>
      </c>
      <c r="K1081" t="s">
        <v>2328</v>
      </c>
      <c r="L1081">
        <v>0</v>
      </c>
      <c r="M1081" s="46">
        <f t="shared" si="103"/>
        <v>0</v>
      </c>
      <c r="N1081" t="str">
        <f t="shared" si="104"/>
        <v>ARTES CENICAS, ESPETACULOS E ATIVIDADES COMPLEMENTARES</v>
      </c>
      <c r="O1081" t="s">
        <v>2324</v>
      </c>
      <c r="P1081">
        <v>0</v>
      </c>
      <c r="Q1081" s="46">
        <f t="shared" si="105"/>
        <v>0</v>
      </c>
    </row>
    <row r="1082" spans="1:17" x14ac:dyDescent="0.25">
      <c r="A1082" t="str">
        <f t="shared" si="107"/>
        <v>LIMPEZA URBANA E ESGOTO E ATIVIDADES RELACIONADAS</v>
      </c>
      <c r="B1082" t="s">
        <v>2323</v>
      </c>
      <c r="C1082">
        <v>0</v>
      </c>
      <c r="D1082">
        <v>0</v>
      </c>
      <c r="E1082">
        <v>0</v>
      </c>
      <c r="F1082">
        <v>0</v>
      </c>
      <c r="G1082">
        <v>0</v>
      </c>
      <c r="H1082" s="46">
        <f t="shared" si="106"/>
        <v>0</v>
      </c>
      <c r="J1082" t="str">
        <f t="shared" si="102"/>
        <v>ATIVIDADES DE ORGANIZACOES EMPRESARIAIS E PATRONAIS</v>
      </c>
      <c r="K1082" t="s">
        <v>2329</v>
      </c>
      <c r="L1082">
        <v>0</v>
      </c>
      <c r="M1082" s="46">
        <f t="shared" si="103"/>
        <v>0</v>
      </c>
      <c r="N1082" t="str">
        <f t="shared" si="104"/>
        <v>CRIACAO ARTISTICA</v>
      </c>
      <c r="O1082" t="s">
        <v>2325</v>
      </c>
      <c r="P1082">
        <v>0</v>
      </c>
      <c r="Q1082" s="46">
        <f t="shared" si="105"/>
        <v>0</v>
      </c>
    </row>
    <row r="1083" spans="1:17" x14ac:dyDescent="0.25">
      <c r="A1083" t="str">
        <f t="shared" si="107"/>
        <v>ARTES CENICAS, ESPETACULOS E ATIVIDADES COMPLEMENTARES</v>
      </c>
      <c r="B1083" t="s">
        <v>2324</v>
      </c>
      <c r="C1083">
        <v>0</v>
      </c>
      <c r="D1083">
        <v>0</v>
      </c>
      <c r="E1083">
        <v>0</v>
      </c>
      <c r="F1083">
        <v>0</v>
      </c>
      <c r="G1083">
        <v>0</v>
      </c>
      <c r="H1083" s="46">
        <f t="shared" si="106"/>
        <v>0</v>
      </c>
      <c r="J1083" t="str">
        <f t="shared" si="102"/>
        <v>ATIVIDADES DE ORGANIZACOES PROFISSIONAIS</v>
      </c>
      <c r="K1083" t="s">
        <v>2330</v>
      </c>
      <c r="L1083">
        <v>0</v>
      </c>
      <c r="M1083" s="46">
        <f t="shared" si="103"/>
        <v>0</v>
      </c>
      <c r="N1083" t="str">
        <f t="shared" si="104"/>
        <v>GESTAO DE ESPACOS PARA ARTES CENICAS, ESPETACULOS E OUTRAS ATIVIDADES ARTISTICAS</v>
      </c>
      <c r="O1083" t="s">
        <v>2326</v>
      </c>
      <c r="P1083">
        <v>0</v>
      </c>
      <c r="Q1083" s="46">
        <f t="shared" si="105"/>
        <v>0</v>
      </c>
    </row>
    <row r="1084" spans="1:17" x14ac:dyDescent="0.25">
      <c r="A1084" t="str">
        <f t="shared" si="107"/>
        <v>CRIACAO ARTISTICA</v>
      </c>
      <c r="B1084" t="s">
        <v>2325</v>
      </c>
      <c r="C1084">
        <v>0</v>
      </c>
      <c r="D1084">
        <v>0</v>
      </c>
      <c r="E1084">
        <v>0</v>
      </c>
      <c r="F1084">
        <v>0</v>
      </c>
      <c r="G1084">
        <v>0</v>
      </c>
      <c r="H1084" s="46">
        <f t="shared" si="106"/>
        <v>0</v>
      </c>
      <c r="J1084" t="str">
        <f t="shared" si="102"/>
        <v>ATIVIDADES DE ORGANIZACOES RELIGIOSAS</v>
      </c>
      <c r="K1084" t="s">
        <v>2332</v>
      </c>
      <c r="L1084">
        <v>0</v>
      </c>
      <c r="M1084" s="46">
        <f t="shared" si="103"/>
        <v>0</v>
      </c>
      <c r="N1084" t="str">
        <f t="shared" si="104"/>
        <v>ATIVIDADES DE MUSEUS E DE EXPLORACAO, RESTAURACAO ARTISTICA E CONSERVACAO DE LUGARES E PREDIOS HISTO</v>
      </c>
      <c r="O1084" t="s">
        <v>2327</v>
      </c>
      <c r="P1084">
        <v>0</v>
      </c>
      <c r="Q1084" s="46">
        <f t="shared" si="105"/>
        <v>0</v>
      </c>
    </row>
    <row r="1085" spans="1:17" x14ac:dyDescent="0.25">
      <c r="A1085" t="str">
        <f t="shared" si="107"/>
        <v>GESTAO DE ESPACOS PARA ARTES CENICAS, ESPETACULOS E OUTRAS ATIVIDADES ARTISTICAS</v>
      </c>
      <c r="B1085" t="s">
        <v>2326</v>
      </c>
      <c r="C1085">
        <v>0</v>
      </c>
      <c r="D1085">
        <v>0</v>
      </c>
      <c r="E1085">
        <v>0</v>
      </c>
      <c r="F1085">
        <v>0</v>
      </c>
      <c r="G1085">
        <v>0</v>
      </c>
      <c r="H1085" s="46">
        <f t="shared" si="106"/>
        <v>0</v>
      </c>
      <c r="J1085" t="str">
        <f t="shared" si="102"/>
        <v>ATIVIDADES DE ORGANIZACOES POLITICAS</v>
      </c>
      <c r="K1085" t="s">
        <v>2333</v>
      </c>
      <c r="L1085">
        <v>0</v>
      </c>
      <c r="M1085" s="46">
        <f t="shared" si="103"/>
        <v>0</v>
      </c>
      <c r="N1085" t="str">
        <f t="shared" si="104"/>
        <v>ATIVIDADES DE JARDINS BOTANICOS, ZOOLOGICOS, PARQUES NACIONAIS, RESERVAS ECOLOGICAS E AREAS DE PROTE</v>
      </c>
      <c r="O1085" t="s">
        <v>2328</v>
      </c>
      <c r="P1085">
        <v>0</v>
      </c>
      <c r="Q1085" s="46">
        <f t="shared" si="105"/>
        <v>0</v>
      </c>
    </row>
    <row r="1086" spans="1:17" x14ac:dyDescent="0.25">
      <c r="A1086" t="str">
        <f t="shared" si="107"/>
        <v>ATIVIDADES DE MUSEUS E DE EXPLORACAO, RESTAURACAO ARTISTICA E CONSERVACAO DE LUGARES E PREDIOS HISTO</v>
      </c>
      <c r="B1086" t="s">
        <v>2327</v>
      </c>
      <c r="C1086">
        <v>0</v>
      </c>
      <c r="D1086">
        <v>0</v>
      </c>
      <c r="E1086">
        <v>0</v>
      </c>
      <c r="F1086">
        <v>0</v>
      </c>
      <c r="G1086">
        <v>0</v>
      </c>
      <c r="H1086" s="46">
        <f t="shared" si="106"/>
        <v>0</v>
      </c>
      <c r="J1086" t="str">
        <f t="shared" si="102"/>
        <v>OUTRAS ATIVIDADES ASSOCIATIVAS, NAO ESPECIFICADAS ANTERIORMENTE</v>
      </c>
      <c r="K1086" t="s">
        <v>2334</v>
      </c>
      <c r="L1086">
        <v>0</v>
      </c>
      <c r="M1086" s="46">
        <f t="shared" si="103"/>
        <v>0</v>
      </c>
      <c r="N1086" t="str">
        <f t="shared" si="104"/>
        <v>ATIVIDADES DE ORGANIZACOES EMPRESARIAIS E PATRONAIS</v>
      </c>
      <c r="O1086" t="s">
        <v>2329</v>
      </c>
      <c r="P1086">
        <v>0</v>
      </c>
      <c r="Q1086" s="46">
        <f t="shared" si="105"/>
        <v>0</v>
      </c>
    </row>
    <row r="1087" spans="1:17" x14ac:dyDescent="0.25">
      <c r="A1087" t="str">
        <f t="shared" si="107"/>
        <v>ATIVIDADES DE JARDINS BOTANICOS, ZOOLOGICOS, PARQUES NACIONAIS, RESERVAS ECOLOGICAS E AREAS DE PROTE</v>
      </c>
      <c r="B1087" t="s">
        <v>2328</v>
      </c>
      <c r="C1087">
        <v>0</v>
      </c>
      <c r="D1087">
        <v>0</v>
      </c>
      <c r="E1087">
        <v>0</v>
      </c>
      <c r="F1087">
        <v>0</v>
      </c>
      <c r="G1087">
        <v>0</v>
      </c>
      <c r="H1087" s="46">
        <f t="shared" si="106"/>
        <v>0</v>
      </c>
      <c r="J1087" t="str">
        <f t="shared" si="102"/>
        <v>ATIVIDADES DE EXPLORACAO DE JOGOS DE AZAR E APOSTAS</v>
      </c>
      <c r="K1087" t="s">
        <v>2335</v>
      </c>
      <c r="L1087">
        <v>0</v>
      </c>
      <c r="M1087" s="46">
        <f t="shared" si="103"/>
        <v>0</v>
      </c>
      <c r="N1087" t="str">
        <f t="shared" si="104"/>
        <v>ATIVIDADES DE ORGANIZACOES PROFISSIONAIS</v>
      </c>
      <c r="O1087" t="s">
        <v>2330</v>
      </c>
      <c r="P1087">
        <v>0</v>
      </c>
      <c r="Q1087" s="46">
        <f t="shared" si="105"/>
        <v>0</v>
      </c>
    </row>
    <row r="1088" spans="1:17" x14ac:dyDescent="0.25">
      <c r="A1088" t="str">
        <f t="shared" si="107"/>
        <v>ATIVIDADES DE ORGANIZACOES EMPRESARIAIS E PATRONAIS</v>
      </c>
      <c r="B1088" t="s">
        <v>2329</v>
      </c>
      <c r="C1088">
        <v>0</v>
      </c>
      <c r="D1088">
        <v>0</v>
      </c>
      <c r="E1088">
        <v>0</v>
      </c>
      <c r="F1088">
        <v>0</v>
      </c>
      <c r="G1088">
        <v>0</v>
      </c>
      <c r="H1088" s="46">
        <f t="shared" si="106"/>
        <v>0</v>
      </c>
      <c r="J1088" t="str">
        <f t="shared" si="102"/>
        <v>PRODUCAO DE FILMES CINEMATOGRAFICOS E FITAS DE VIDEO</v>
      </c>
      <c r="K1088" t="s">
        <v>2336</v>
      </c>
      <c r="L1088">
        <v>0</v>
      </c>
      <c r="M1088" s="46">
        <f t="shared" si="103"/>
        <v>0</v>
      </c>
      <c r="N1088" t="str">
        <f t="shared" si="104"/>
        <v>ATIVIDADES DE ORGANIZACOES SINDICAIS</v>
      </c>
      <c r="O1088" t="s">
        <v>2331</v>
      </c>
      <c r="P1088">
        <v>0</v>
      </c>
      <c r="Q1088" s="46">
        <f t="shared" si="105"/>
        <v>0</v>
      </c>
    </row>
    <row r="1089" spans="1:17" x14ac:dyDescent="0.25">
      <c r="A1089" t="str">
        <f t="shared" si="107"/>
        <v>ATIVIDADES DE ORGANIZACOES PROFISSIONAIS</v>
      </c>
      <c r="B1089" t="s">
        <v>2330</v>
      </c>
      <c r="C1089">
        <v>0</v>
      </c>
      <c r="D1089">
        <v>0</v>
      </c>
      <c r="E1089">
        <v>0</v>
      </c>
      <c r="F1089">
        <v>0</v>
      </c>
      <c r="G1089">
        <v>0</v>
      </c>
      <c r="H1089" s="46">
        <f t="shared" si="106"/>
        <v>0</v>
      </c>
      <c r="J1089" t="str">
        <f t="shared" si="102"/>
        <v>DISTRIBUICAO DE FILMES E DE VIDEOS</v>
      </c>
      <c r="K1089" t="s">
        <v>2337</v>
      </c>
      <c r="L1089">
        <v>0</v>
      </c>
      <c r="M1089" s="46">
        <f t="shared" si="103"/>
        <v>0</v>
      </c>
      <c r="N1089" t="str">
        <f t="shared" si="104"/>
        <v>ATIVIDADES DE ORGANIZACOES RELIGIOSAS</v>
      </c>
      <c r="O1089" t="s">
        <v>2332</v>
      </c>
      <c r="P1089">
        <v>0</v>
      </c>
      <c r="Q1089" s="46">
        <f t="shared" si="105"/>
        <v>0</v>
      </c>
    </row>
    <row r="1090" spans="1:17" x14ac:dyDescent="0.25">
      <c r="A1090" t="str">
        <f t="shared" si="107"/>
        <v>ATIVIDADES DE ORGANIZACOES RELIGIOSAS</v>
      </c>
      <c r="B1090" t="s">
        <v>2332</v>
      </c>
      <c r="C1090">
        <v>0</v>
      </c>
      <c r="D1090">
        <v>0</v>
      </c>
      <c r="E1090">
        <v>0</v>
      </c>
      <c r="F1090">
        <v>0</v>
      </c>
      <c r="G1090">
        <v>0</v>
      </c>
      <c r="H1090" s="46">
        <f t="shared" si="106"/>
        <v>0</v>
      </c>
      <c r="J1090" t="str">
        <f t="shared" si="102"/>
        <v>PROJECAO DE FILMES E DE VIDEOS</v>
      </c>
      <c r="K1090" t="s">
        <v>2338</v>
      </c>
      <c r="L1090">
        <v>0</v>
      </c>
      <c r="M1090" s="46">
        <f t="shared" si="103"/>
        <v>0</v>
      </c>
      <c r="N1090" t="str">
        <f t="shared" si="104"/>
        <v>ATIVIDADES DE ORGANIZACOES POLITICAS</v>
      </c>
      <c r="O1090" t="s">
        <v>2333</v>
      </c>
      <c r="P1090">
        <v>0</v>
      </c>
      <c r="Q1090" s="46">
        <f t="shared" si="105"/>
        <v>0</v>
      </c>
    </row>
    <row r="1091" spans="1:17" x14ac:dyDescent="0.25">
      <c r="A1091" t="str">
        <f t="shared" si="107"/>
        <v>ATIVIDADES DE ORGANIZACOES POLITICAS</v>
      </c>
      <c r="B1091" t="s">
        <v>2333</v>
      </c>
      <c r="C1091">
        <v>0</v>
      </c>
      <c r="D1091">
        <v>0</v>
      </c>
      <c r="E1091">
        <v>0</v>
      </c>
      <c r="F1091">
        <v>0</v>
      </c>
      <c r="G1091">
        <v>0</v>
      </c>
      <c r="H1091" s="46">
        <f t="shared" si="106"/>
        <v>0</v>
      </c>
      <c r="J1091" t="str">
        <f t="shared" si="102"/>
        <v>ATIVIDADES DE TELEVISAO</v>
      </c>
      <c r="K1091" t="s">
        <v>2340</v>
      </c>
      <c r="L1091">
        <v>0</v>
      </c>
      <c r="M1091" s="46">
        <f t="shared" si="103"/>
        <v>0</v>
      </c>
      <c r="N1091" t="str">
        <f t="shared" si="104"/>
        <v>ATIVIDADES DE EXPLORACAO DE JOGOS DE AZAR E APOSTAS</v>
      </c>
      <c r="O1091" t="s">
        <v>2335</v>
      </c>
      <c r="P1091">
        <v>0</v>
      </c>
      <c r="Q1091" s="46">
        <f t="shared" si="105"/>
        <v>0</v>
      </c>
    </row>
    <row r="1092" spans="1:17" x14ac:dyDescent="0.25">
      <c r="A1092" t="str">
        <f t="shared" si="107"/>
        <v>ATIVIDADES DE EXPLORACAO DE JOGOS DE AZAR E APOSTAS</v>
      </c>
      <c r="B1092" t="s">
        <v>2335</v>
      </c>
      <c r="C1092">
        <v>0</v>
      </c>
      <c r="D1092">
        <v>0</v>
      </c>
      <c r="E1092">
        <v>0</v>
      </c>
      <c r="F1092">
        <v>0</v>
      </c>
      <c r="G1092">
        <v>0</v>
      </c>
      <c r="H1092" s="46">
        <f t="shared" si="106"/>
        <v>0</v>
      </c>
      <c r="J1092" t="str">
        <f t="shared" si="102"/>
        <v>ATIVIDADES DE TEATRO, MUSICA E OUTRAS ATIVIDADES ARTISTICAS E LITERARIAS</v>
      </c>
      <c r="K1092" t="s">
        <v>2341</v>
      </c>
      <c r="L1092">
        <v>0</v>
      </c>
      <c r="M1092" s="46">
        <f t="shared" si="103"/>
        <v>0</v>
      </c>
      <c r="N1092" t="str">
        <f t="shared" si="104"/>
        <v>PRODUCAO DE FILMES CINEMATOGRAFICOS E FITAS DE VIDEO</v>
      </c>
      <c r="O1092" t="s">
        <v>2336</v>
      </c>
      <c r="P1092">
        <v>0</v>
      </c>
      <c r="Q1092" s="46">
        <f t="shared" si="105"/>
        <v>0</v>
      </c>
    </row>
    <row r="1093" spans="1:17" x14ac:dyDescent="0.25">
      <c r="A1093" t="str">
        <f t="shared" si="107"/>
        <v>PRODUCAO DE FILMES CINEMATOGRAFICOS E FITAS DE VIDEO</v>
      </c>
      <c r="B1093" t="s">
        <v>2336</v>
      </c>
      <c r="C1093">
        <v>0</v>
      </c>
      <c r="D1093">
        <v>0</v>
      </c>
      <c r="E1093">
        <v>0</v>
      </c>
      <c r="F1093">
        <v>0</v>
      </c>
      <c r="G1093">
        <v>0</v>
      </c>
      <c r="H1093" s="46">
        <f t="shared" si="106"/>
        <v>0</v>
      </c>
      <c r="J1093" t="str">
        <f t="shared" si="102"/>
        <v>GESTAO DE SALAS DE ESPETACULOS</v>
      </c>
      <c r="K1093" t="s">
        <v>2342</v>
      </c>
      <c r="L1093">
        <v>0</v>
      </c>
      <c r="M1093" s="46">
        <f t="shared" si="103"/>
        <v>0</v>
      </c>
      <c r="N1093" t="str">
        <f t="shared" si="104"/>
        <v>DISTRIBUICAO DE FILMES E DE VIDEOS</v>
      </c>
      <c r="O1093" t="s">
        <v>2337</v>
      </c>
      <c r="P1093">
        <v>0</v>
      </c>
      <c r="Q1093" s="46">
        <f t="shared" si="105"/>
        <v>0</v>
      </c>
    </row>
    <row r="1094" spans="1:17" x14ac:dyDescent="0.25">
      <c r="A1094" t="str">
        <f t="shared" si="107"/>
        <v>DISTRIBUICAO DE FILMES E DE VIDEOS</v>
      </c>
      <c r="B1094" t="s">
        <v>2337</v>
      </c>
      <c r="C1094">
        <v>0</v>
      </c>
      <c r="D1094">
        <v>0</v>
      </c>
      <c r="E1094">
        <v>0</v>
      </c>
      <c r="F1094">
        <v>0</v>
      </c>
      <c r="G1094">
        <v>0</v>
      </c>
      <c r="H1094" s="46">
        <f t="shared" si="106"/>
        <v>0</v>
      </c>
      <c r="J1094" t="str">
        <f t="shared" si="102"/>
        <v>OUTRAS ATIVIDADES DE ESPETACULOS, NAO ESPECIFICADAS ANTERIORMENTE</v>
      </c>
      <c r="K1094" t="s">
        <v>2343</v>
      </c>
      <c r="L1094">
        <v>0</v>
      </c>
      <c r="M1094" s="46">
        <f t="shared" si="103"/>
        <v>0</v>
      </c>
      <c r="N1094" t="str">
        <f t="shared" si="104"/>
        <v>PROJECAO DE FILMES E DE VIDEOS</v>
      </c>
      <c r="O1094" t="s">
        <v>2338</v>
      </c>
      <c r="P1094">
        <v>0</v>
      </c>
      <c r="Q1094" s="46">
        <f t="shared" si="105"/>
        <v>0</v>
      </c>
    </row>
    <row r="1095" spans="1:17" x14ac:dyDescent="0.25">
      <c r="A1095" t="str">
        <f t="shared" si="107"/>
        <v>PROJECAO DE FILMES E DE VIDEOS</v>
      </c>
      <c r="B1095" t="s">
        <v>2338</v>
      </c>
      <c r="C1095">
        <v>0</v>
      </c>
      <c r="D1095">
        <v>0</v>
      </c>
      <c r="E1095">
        <v>0</v>
      </c>
      <c r="F1095">
        <v>0</v>
      </c>
      <c r="G1095">
        <v>0</v>
      </c>
      <c r="H1095" s="46">
        <f t="shared" si="106"/>
        <v>0</v>
      </c>
      <c r="J1095" t="str">
        <f t="shared" si="102"/>
        <v>ATIVIDADES DE AGENCIAS DE NOTICIAS</v>
      </c>
      <c r="K1095" t="s">
        <v>2344</v>
      </c>
      <c r="L1095">
        <v>0</v>
      </c>
      <c r="M1095" s="46">
        <f t="shared" si="103"/>
        <v>0</v>
      </c>
      <c r="N1095" t="str">
        <f t="shared" si="104"/>
        <v>ATIVIDADES DE RADIO</v>
      </c>
      <c r="O1095" t="s">
        <v>2339</v>
      </c>
      <c r="P1095">
        <v>0</v>
      </c>
      <c r="Q1095" s="46">
        <f t="shared" si="105"/>
        <v>0</v>
      </c>
    </row>
    <row r="1096" spans="1:17" x14ac:dyDescent="0.25">
      <c r="A1096" t="str">
        <f t="shared" si="107"/>
        <v>ATIVIDADES DE TELEVISAO</v>
      </c>
      <c r="B1096" t="s">
        <v>2340</v>
      </c>
      <c r="C1096">
        <v>0</v>
      </c>
      <c r="D1096">
        <v>0</v>
      </c>
      <c r="E1096">
        <v>0</v>
      </c>
      <c r="F1096">
        <v>0</v>
      </c>
      <c r="G1096">
        <v>0</v>
      </c>
      <c r="H1096" s="46">
        <f t="shared" si="106"/>
        <v>0</v>
      </c>
      <c r="J1096" t="str">
        <f t="shared" si="102"/>
        <v>ATIVIDADES DE BIBLIOTECAS E ARQUIVOS</v>
      </c>
      <c r="K1096" t="s">
        <v>2345</v>
      </c>
      <c r="L1096">
        <v>0</v>
      </c>
      <c r="M1096" s="46">
        <f t="shared" si="103"/>
        <v>0</v>
      </c>
      <c r="N1096" t="str">
        <f t="shared" si="104"/>
        <v>ATIVIDADES DE TELEVISAO</v>
      </c>
      <c r="O1096" t="s">
        <v>2340</v>
      </c>
      <c r="P1096">
        <v>0</v>
      </c>
      <c r="Q1096" s="46">
        <f t="shared" si="105"/>
        <v>0</v>
      </c>
    </row>
    <row r="1097" spans="1:17" x14ac:dyDescent="0.25">
      <c r="A1097" t="str">
        <f t="shared" si="107"/>
        <v>ATIVIDADES DE TEATRO, MUSICA E OUTRAS ATIVIDADES ARTISTICAS E LITERARIAS</v>
      </c>
      <c r="B1097" t="s">
        <v>2341</v>
      </c>
      <c r="C1097">
        <v>0</v>
      </c>
      <c r="D1097">
        <v>0</v>
      </c>
      <c r="E1097">
        <v>0</v>
      </c>
      <c r="F1097">
        <v>0</v>
      </c>
      <c r="G1097">
        <v>0</v>
      </c>
      <c r="H1097" s="46">
        <f t="shared" si="106"/>
        <v>0</v>
      </c>
      <c r="J1097" t="str">
        <f t="shared" si="102"/>
        <v>ATIVIDADES DE MUSEUS E DE CONSERVACAO DO PATRIMONIO HISTORICO</v>
      </c>
      <c r="K1097" t="s">
        <v>2346</v>
      </c>
      <c r="L1097">
        <v>0</v>
      </c>
      <c r="M1097" s="46">
        <f t="shared" si="103"/>
        <v>0</v>
      </c>
      <c r="N1097" t="str">
        <f t="shared" si="104"/>
        <v>ATIVIDADES DE TEATRO, MUSICA E OUTRAS ATIVIDADES ARTISTICAS E LITERARIAS</v>
      </c>
      <c r="O1097" t="s">
        <v>2341</v>
      </c>
      <c r="P1097">
        <v>0</v>
      </c>
      <c r="Q1097" s="46">
        <f t="shared" si="105"/>
        <v>0</v>
      </c>
    </row>
    <row r="1098" spans="1:17" x14ac:dyDescent="0.25">
      <c r="A1098" t="str">
        <f t="shared" si="107"/>
        <v>GESTAO DE SALAS DE ESPETACULOS</v>
      </c>
      <c r="B1098" t="s">
        <v>2342</v>
      </c>
      <c r="C1098">
        <v>0</v>
      </c>
      <c r="D1098">
        <v>0</v>
      </c>
      <c r="E1098">
        <v>0</v>
      </c>
      <c r="F1098">
        <v>0</v>
      </c>
      <c r="G1098">
        <v>0</v>
      </c>
      <c r="H1098" s="46">
        <f t="shared" si="106"/>
        <v>0</v>
      </c>
      <c r="J1098" t="str">
        <f t="shared" si="102"/>
        <v>ATIVIDADES DE JARDINS BOTANICOS, ZOOLOGICOS, PARQUES NACIONAIS E RESERVAS ECOLOGICAS</v>
      </c>
      <c r="K1098" t="s">
        <v>2347</v>
      </c>
      <c r="L1098">
        <v>0</v>
      </c>
      <c r="M1098" s="46">
        <f t="shared" si="103"/>
        <v>0</v>
      </c>
      <c r="N1098" t="str">
        <f t="shared" si="104"/>
        <v>GESTAO DE SALAS DE ESPETACULOS</v>
      </c>
      <c r="O1098" t="s">
        <v>2342</v>
      </c>
      <c r="P1098">
        <v>0</v>
      </c>
      <c r="Q1098" s="46">
        <f t="shared" si="105"/>
        <v>0</v>
      </c>
    </row>
    <row r="1099" spans="1:17" x14ac:dyDescent="0.25">
      <c r="A1099" t="str">
        <f t="shared" si="107"/>
        <v>OUTRAS ATIVIDADES DE ESPETACULOS, NAO ESPECIFICADAS ANTERIORMENTE</v>
      </c>
      <c r="B1099" t="s">
        <v>2343</v>
      </c>
      <c r="C1099">
        <v>0</v>
      </c>
      <c r="D1099">
        <v>0</v>
      </c>
      <c r="E1099">
        <v>0</v>
      </c>
      <c r="F1099">
        <v>0</v>
      </c>
      <c r="G1099">
        <v>0</v>
      </c>
      <c r="H1099" s="46">
        <f t="shared" si="106"/>
        <v>0</v>
      </c>
      <c r="J1099" t="str">
        <f t="shared" si="102"/>
        <v>ATIVIDADES DESPORTIVAS</v>
      </c>
      <c r="K1099" t="s">
        <v>2348</v>
      </c>
      <c r="L1099">
        <v>0</v>
      </c>
      <c r="M1099" s="46">
        <f t="shared" si="103"/>
        <v>0</v>
      </c>
      <c r="N1099" t="str">
        <f t="shared" si="104"/>
        <v>OUTRAS ATIVIDADES DE ESPETACULOS, NAO ESPECIFICADAS ANTERIORMENTE</v>
      </c>
      <c r="O1099" t="s">
        <v>2343</v>
      </c>
      <c r="P1099">
        <v>0</v>
      </c>
      <c r="Q1099" s="46">
        <f t="shared" si="105"/>
        <v>0</v>
      </c>
    </row>
    <row r="1100" spans="1:17" x14ac:dyDescent="0.25">
      <c r="A1100" t="str">
        <f t="shared" si="107"/>
        <v>ATIVIDADES DE AGENCIAS DE NOTICIAS</v>
      </c>
      <c r="B1100" t="s">
        <v>2344</v>
      </c>
      <c r="C1100">
        <v>0</v>
      </c>
      <c r="D1100">
        <v>0</v>
      </c>
      <c r="E1100">
        <v>0</v>
      </c>
      <c r="F1100">
        <v>0</v>
      </c>
      <c r="G1100">
        <v>0</v>
      </c>
      <c r="H1100" s="46">
        <f t="shared" si="106"/>
        <v>0</v>
      </c>
      <c r="J1100" t="str">
        <f t="shared" si="102"/>
        <v>OUTRAS ATIVIDADES RELACIONADAS AO LAZER</v>
      </c>
      <c r="K1100" t="s">
        <v>2349</v>
      </c>
      <c r="L1100">
        <v>0</v>
      </c>
      <c r="M1100" s="46">
        <f t="shared" si="103"/>
        <v>0</v>
      </c>
      <c r="N1100" t="str">
        <f t="shared" si="104"/>
        <v>ATIVIDADES DE AGENCIAS DE NOTICIAS</v>
      </c>
      <c r="O1100" t="s">
        <v>2344</v>
      </c>
      <c r="P1100">
        <v>0</v>
      </c>
      <c r="Q1100" s="46">
        <f t="shared" si="105"/>
        <v>0</v>
      </c>
    </row>
    <row r="1101" spans="1:17" x14ac:dyDescent="0.25">
      <c r="A1101" t="str">
        <f t="shared" si="107"/>
        <v>ATIVIDADES DE BIBLIOTECAS E ARQUIVOS</v>
      </c>
      <c r="B1101" t="s">
        <v>2345</v>
      </c>
      <c r="C1101">
        <v>0</v>
      </c>
      <c r="D1101">
        <v>0</v>
      </c>
      <c r="E1101">
        <v>0</v>
      </c>
      <c r="F1101">
        <v>0</v>
      </c>
      <c r="G1101">
        <v>0</v>
      </c>
      <c r="H1101" s="46">
        <f t="shared" si="106"/>
        <v>0</v>
      </c>
      <c r="J1101" t="str">
        <f t="shared" si="102"/>
        <v>LAVANDERIAS E TINTURARIAS</v>
      </c>
      <c r="K1101" t="s">
        <v>2350</v>
      </c>
      <c r="L1101">
        <v>0</v>
      </c>
      <c r="M1101" s="46">
        <f t="shared" si="103"/>
        <v>0</v>
      </c>
      <c r="N1101" t="str">
        <f t="shared" si="104"/>
        <v>ATIVIDADES DE BIBLIOTECAS E ARQUIVOS</v>
      </c>
      <c r="O1101" t="s">
        <v>2345</v>
      </c>
      <c r="P1101">
        <v>0</v>
      </c>
      <c r="Q1101" s="46">
        <f t="shared" si="105"/>
        <v>0</v>
      </c>
    </row>
    <row r="1102" spans="1:17" x14ac:dyDescent="0.25">
      <c r="A1102" t="str">
        <f t="shared" si="107"/>
        <v>ATIVIDADES DE MUSEUS E DE CONSERVACAO DO PATRIMONIO HISTORICO</v>
      </c>
      <c r="B1102" t="s">
        <v>2346</v>
      </c>
      <c r="C1102">
        <v>0</v>
      </c>
      <c r="D1102">
        <v>0</v>
      </c>
      <c r="E1102">
        <v>0</v>
      </c>
      <c r="F1102">
        <v>0</v>
      </c>
      <c r="G1102">
        <v>0</v>
      </c>
      <c r="H1102" s="46">
        <f t="shared" si="106"/>
        <v>0</v>
      </c>
      <c r="J1102" t="str">
        <f t="shared" si="102"/>
        <v>CABELEIREIROS E OUTROS TRATAMENTOS DE BELEZA</v>
      </c>
      <c r="K1102" t="s">
        <v>2351</v>
      </c>
      <c r="L1102">
        <v>0</v>
      </c>
      <c r="M1102" s="46">
        <f t="shared" si="103"/>
        <v>0</v>
      </c>
      <c r="N1102" t="str">
        <f t="shared" si="104"/>
        <v>ATIVIDADES DE MUSEUS E DE CONSERVACAO DO PATRIMONIO HISTORICO</v>
      </c>
      <c r="O1102" t="s">
        <v>2346</v>
      </c>
      <c r="P1102">
        <v>0</v>
      </c>
      <c r="Q1102" s="46">
        <f t="shared" si="105"/>
        <v>0</v>
      </c>
    </row>
    <row r="1103" spans="1:17" x14ac:dyDescent="0.25">
      <c r="A1103" t="str">
        <f t="shared" si="107"/>
        <v>ATIVIDADES DE JARDINS BOTANICOS, ZOOLOGICOS, PARQUES NACIONAIS E RESERVAS ECOLOGICAS</v>
      </c>
      <c r="B1103" t="s">
        <v>2347</v>
      </c>
      <c r="C1103">
        <v>0</v>
      </c>
      <c r="D1103">
        <v>0</v>
      </c>
      <c r="E1103">
        <v>0</v>
      </c>
      <c r="F1103">
        <v>0</v>
      </c>
      <c r="G1103">
        <v>0</v>
      </c>
      <c r="H1103" s="46">
        <f t="shared" si="106"/>
        <v>0</v>
      </c>
      <c r="J1103" t="str">
        <f t="shared" si="102"/>
        <v>ATIVIDADES FUNERARIAS E SERVICOS RELACIONADOS</v>
      </c>
      <c r="K1103" t="s">
        <v>2352</v>
      </c>
      <c r="L1103">
        <v>0</v>
      </c>
      <c r="M1103" s="46">
        <f t="shared" si="103"/>
        <v>0</v>
      </c>
      <c r="N1103" t="str">
        <f t="shared" si="104"/>
        <v>ATIVIDADES DE JARDINS BOTANICOS, ZOOLOGICOS, PARQUES NACIONAIS E RESERVAS ECOLOGICAS</v>
      </c>
      <c r="O1103" t="s">
        <v>2347</v>
      </c>
      <c r="P1103">
        <v>0</v>
      </c>
      <c r="Q1103" s="46">
        <f t="shared" si="105"/>
        <v>0</v>
      </c>
    </row>
    <row r="1104" spans="1:17" x14ac:dyDescent="0.25">
      <c r="A1104" t="str">
        <f t="shared" si="107"/>
        <v>ATIVIDADES DESPORTIVAS</v>
      </c>
      <c r="B1104" t="s">
        <v>2348</v>
      </c>
      <c r="C1104">
        <v>0</v>
      </c>
      <c r="D1104">
        <v>0</v>
      </c>
      <c r="E1104">
        <v>0</v>
      </c>
      <c r="F1104">
        <v>0</v>
      </c>
      <c r="G1104">
        <v>0</v>
      </c>
      <c r="H1104" s="46">
        <f t="shared" si="106"/>
        <v>0</v>
      </c>
      <c r="J1104" t="str">
        <f t="shared" si="102"/>
        <v>ATIVIDADES DE MANUTENCAO DO FISICO CORPORAL</v>
      </c>
      <c r="K1104" t="s">
        <v>2353</v>
      </c>
      <c r="L1104">
        <v>0</v>
      </c>
      <c r="M1104" s="46">
        <f t="shared" si="103"/>
        <v>0</v>
      </c>
      <c r="N1104" t="str">
        <f t="shared" si="104"/>
        <v>ATIVIDADES DESPORTIVAS</v>
      </c>
      <c r="O1104" t="s">
        <v>2348</v>
      </c>
      <c r="P1104">
        <v>0</v>
      </c>
      <c r="Q1104" s="46">
        <f t="shared" si="105"/>
        <v>0</v>
      </c>
    </row>
    <row r="1105" spans="1:17" x14ac:dyDescent="0.25">
      <c r="A1105" t="str">
        <f t="shared" si="107"/>
        <v>OUTRAS ATIVIDADES RELACIONADAS AO LAZER</v>
      </c>
      <c r="B1105" t="s">
        <v>2349</v>
      </c>
      <c r="C1105">
        <v>0</v>
      </c>
      <c r="D1105">
        <v>0</v>
      </c>
      <c r="E1105">
        <v>0</v>
      </c>
      <c r="F1105">
        <v>0</v>
      </c>
      <c r="G1105">
        <v>0</v>
      </c>
      <c r="H1105" s="46">
        <f t="shared" si="106"/>
        <v>0</v>
      </c>
      <c r="J1105" t="str">
        <f t="shared" si="102"/>
        <v>OUTRAS ATIVIDADES DE SERVICOS PESSOAIS, NAO ESPECIFICADAS ANTERIORMENTE</v>
      </c>
      <c r="K1105" t="s">
        <v>2354</v>
      </c>
      <c r="L1105">
        <v>0</v>
      </c>
      <c r="M1105" s="46">
        <f t="shared" si="103"/>
        <v>0</v>
      </c>
      <c r="N1105" t="str">
        <f t="shared" si="104"/>
        <v>OUTRAS ATIVIDADES RELACIONADAS AO LAZER</v>
      </c>
      <c r="O1105" t="s">
        <v>2349</v>
      </c>
      <c r="P1105">
        <v>0</v>
      </c>
      <c r="Q1105" s="46">
        <f t="shared" si="105"/>
        <v>0</v>
      </c>
    </row>
    <row r="1106" spans="1:17" x14ac:dyDescent="0.25">
      <c r="A1106" t="str">
        <f t="shared" si="107"/>
        <v>LAVANDERIAS E TINTURARIAS</v>
      </c>
      <c r="B1106" t="s">
        <v>2350</v>
      </c>
      <c r="C1106">
        <v>0</v>
      </c>
      <c r="D1106">
        <v>0</v>
      </c>
      <c r="E1106">
        <v>0</v>
      </c>
      <c r="F1106">
        <v>0</v>
      </c>
      <c r="G1106">
        <v>0</v>
      </c>
      <c r="H1106" s="46">
        <f t="shared" si="106"/>
        <v>0</v>
      </c>
      <c r="J1106" t="str">
        <f t="shared" si="102"/>
        <v>GESTAO DE INSTALACOES DE ESPORTES</v>
      </c>
      <c r="K1106" t="s">
        <v>2355</v>
      </c>
      <c r="L1106">
        <v>0</v>
      </c>
      <c r="M1106" s="46">
        <f t="shared" si="103"/>
        <v>0</v>
      </c>
      <c r="N1106" t="str">
        <f t="shared" si="104"/>
        <v>LAVANDERIAS E TINTURARIAS</v>
      </c>
      <c r="O1106" t="s">
        <v>2350</v>
      </c>
      <c r="P1106">
        <v>0</v>
      </c>
      <c r="Q1106" s="46">
        <f t="shared" si="105"/>
        <v>0</v>
      </c>
    </row>
    <row r="1107" spans="1:17" x14ac:dyDescent="0.25">
      <c r="A1107" t="str">
        <f t="shared" si="107"/>
        <v>CABELEIREIROS E OUTROS TRATAMENTOS DE BELEZA</v>
      </c>
      <c r="B1107" t="s">
        <v>2351</v>
      </c>
      <c r="C1107">
        <v>0</v>
      </c>
      <c r="D1107">
        <v>0</v>
      </c>
      <c r="E1107">
        <v>0</v>
      </c>
      <c r="F1107">
        <v>0</v>
      </c>
      <c r="G1107">
        <v>0</v>
      </c>
      <c r="H1107" s="46">
        <f t="shared" si="106"/>
        <v>0</v>
      </c>
      <c r="J1107" t="str">
        <f t="shared" si="102"/>
        <v>CLUBES SOCIAIS, ESPORTIVOS E SIMILARES</v>
      </c>
      <c r="K1107" t="s">
        <v>2356</v>
      </c>
      <c r="L1107">
        <v>0</v>
      </c>
      <c r="M1107" s="46">
        <f t="shared" si="103"/>
        <v>0</v>
      </c>
      <c r="N1107" t="str">
        <f t="shared" si="104"/>
        <v>CABELEIREIROS E OUTROS TRATAMENTOS DE BELEZA</v>
      </c>
      <c r="O1107" t="s">
        <v>2351</v>
      </c>
      <c r="P1107">
        <v>0</v>
      </c>
      <c r="Q1107" s="46">
        <f t="shared" si="105"/>
        <v>0</v>
      </c>
    </row>
    <row r="1108" spans="1:17" x14ac:dyDescent="0.25">
      <c r="A1108" t="str">
        <f t="shared" si="107"/>
        <v>ATIVIDADES FUNERARIAS E SERVICOS RELACIONADOS</v>
      </c>
      <c r="B1108" t="s">
        <v>2352</v>
      </c>
      <c r="C1108">
        <v>0</v>
      </c>
      <c r="D1108">
        <v>0</v>
      </c>
      <c r="E1108">
        <v>0</v>
      </c>
      <c r="F1108">
        <v>0</v>
      </c>
      <c r="G1108">
        <v>0</v>
      </c>
      <c r="H1108" s="46">
        <f t="shared" si="106"/>
        <v>0</v>
      </c>
      <c r="J1108" t="str">
        <f t="shared" si="102"/>
        <v>ATIVIDADES DE CONDICIONAMENTO FISICO</v>
      </c>
      <c r="K1108" t="s">
        <v>2357</v>
      </c>
      <c r="L1108">
        <v>0</v>
      </c>
      <c r="M1108" s="46">
        <f t="shared" si="103"/>
        <v>0</v>
      </c>
      <c r="N1108" t="str">
        <f t="shared" si="104"/>
        <v>ATIVIDADES FUNERARIAS E SERVICOS RELACIONADOS</v>
      </c>
      <c r="O1108" t="s">
        <v>2352</v>
      </c>
      <c r="P1108">
        <v>0</v>
      </c>
      <c r="Q1108" s="46">
        <f t="shared" si="105"/>
        <v>0</v>
      </c>
    </row>
    <row r="1109" spans="1:17" x14ac:dyDescent="0.25">
      <c r="A1109" t="str">
        <f t="shared" si="107"/>
        <v>ATIVIDADES DE MANUTENCAO DO FISICO CORPORAL</v>
      </c>
      <c r="B1109" t="s">
        <v>2353</v>
      </c>
      <c r="C1109">
        <v>0</v>
      </c>
      <c r="D1109">
        <v>0</v>
      </c>
      <c r="E1109">
        <v>0</v>
      </c>
      <c r="F1109">
        <v>0</v>
      </c>
      <c r="G1109">
        <v>0</v>
      </c>
      <c r="H1109" s="46">
        <f t="shared" si="106"/>
        <v>0</v>
      </c>
      <c r="J1109" t="str">
        <f t="shared" si="102"/>
        <v>ATIVIDADES ESPORTIVAS NAO ESPECIFICADAS ANTERIORMENTE</v>
      </c>
      <c r="K1109" t="s">
        <v>2358</v>
      </c>
      <c r="L1109">
        <v>0</v>
      </c>
      <c r="M1109" s="46">
        <f t="shared" si="103"/>
        <v>0</v>
      </c>
      <c r="N1109" t="str">
        <f t="shared" si="104"/>
        <v>ATIVIDADES DE MANUTENCAO DO FISICO CORPORAL</v>
      </c>
      <c r="O1109" t="s">
        <v>2353</v>
      </c>
      <c r="P1109">
        <v>0</v>
      </c>
      <c r="Q1109" s="46">
        <f t="shared" si="105"/>
        <v>0</v>
      </c>
    </row>
    <row r="1110" spans="1:17" x14ac:dyDescent="0.25">
      <c r="A1110" t="str">
        <f t="shared" si="107"/>
        <v>GESTAO DE INSTALACOES DE ESPORTES</v>
      </c>
      <c r="B1110" t="s">
        <v>2355</v>
      </c>
      <c r="C1110">
        <v>0</v>
      </c>
      <c r="D1110">
        <v>0</v>
      </c>
      <c r="E1110">
        <v>0</v>
      </c>
      <c r="F1110">
        <v>0</v>
      </c>
      <c r="G1110">
        <v>0</v>
      </c>
      <c r="H1110" s="46">
        <f t="shared" si="106"/>
        <v>0</v>
      </c>
      <c r="J1110" t="str">
        <f t="shared" si="102"/>
        <v>PARQUES DE DIVERSAO E PARQUES TEMATICOS</v>
      </c>
      <c r="K1110" t="s">
        <v>2359</v>
      </c>
      <c r="L1110">
        <v>0</v>
      </c>
      <c r="M1110" s="46">
        <f t="shared" si="103"/>
        <v>0</v>
      </c>
      <c r="N1110" t="str">
        <f t="shared" si="104"/>
        <v>GESTAO DE INSTALACOES DE ESPORTES</v>
      </c>
      <c r="O1110" t="s">
        <v>2355</v>
      </c>
      <c r="P1110">
        <v>0</v>
      </c>
      <c r="Q1110" s="46">
        <f t="shared" si="105"/>
        <v>0</v>
      </c>
    </row>
    <row r="1111" spans="1:17" x14ac:dyDescent="0.25">
      <c r="A1111" t="str">
        <f t="shared" si="107"/>
        <v>CLUBES SOCIAIS, ESPORTIVOS E SIMILARES</v>
      </c>
      <c r="B1111" t="s">
        <v>2356</v>
      </c>
      <c r="C1111">
        <v>0</v>
      </c>
      <c r="D1111">
        <v>0</v>
      </c>
      <c r="E1111">
        <v>0</v>
      </c>
      <c r="F1111">
        <v>0</v>
      </c>
      <c r="G1111">
        <v>0</v>
      </c>
      <c r="H1111" s="46">
        <f t="shared" si="106"/>
        <v>0</v>
      </c>
      <c r="J1111" t="str">
        <f t="shared" si="102"/>
        <v>ATIVIDADES DE RECREACAO E LAZER NAO ESPECIFICADAS ANTERIORMENTE</v>
      </c>
      <c r="K1111" t="s">
        <v>2360</v>
      </c>
      <c r="L1111">
        <v>0</v>
      </c>
      <c r="M1111" s="46">
        <f t="shared" si="103"/>
        <v>0</v>
      </c>
      <c r="N1111" t="str">
        <f t="shared" si="104"/>
        <v>CLUBES SOCIAIS, ESPORTIVOS E SIMILARES</v>
      </c>
      <c r="O1111" t="s">
        <v>2356</v>
      </c>
      <c r="P1111">
        <v>0</v>
      </c>
      <c r="Q1111" s="46">
        <f t="shared" si="105"/>
        <v>0</v>
      </c>
    </row>
    <row r="1112" spans="1:17" x14ac:dyDescent="0.25">
      <c r="A1112" t="str">
        <f t="shared" si="107"/>
        <v>ATIVIDADES DE CONDICIONAMENTO FISICO</v>
      </c>
      <c r="B1112" t="s">
        <v>2357</v>
      </c>
      <c r="C1112">
        <v>0</v>
      </c>
      <c r="D1112">
        <v>0</v>
      </c>
      <c r="E1112">
        <v>0</v>
      </c>
      <c r="F1112">
        <v>0</v>
      </c>
      <c r="G1112">
        <v>0</v>
      </c>
      <c r="H1112" s="46">
        <f t="shared" si="106"/>
        <v>0</v>
      </c>
      <c r="J1112" t="str">
        <f t="shared" si="102"/>
        <v>ATIVIDADES DE ORGANIZACOES ASSOCIATIVAS PATRONAIS E EMPRESARIAIS</v>
      </c>
      <c r="K1112" t="s">
        <v>2361</v>
      </c>
      <c r="L1112">
        <v>0</v>
      </c>
      <c r="M1112" s="46">
        <f t="shared" si="103"/>
        <v>0</v>
      </c>
      <c r="N1112" t="str">
        <f t="shared" si="104"/>
        <v>ATIVIDADES DE CONDICIONAMENTO FISICO</v>
      </c>
      <c r="O1112" t="s">
        <v>2357</v>
      </c>
      <c r="P1112">
        <v>0</v>
      </c>
      <c r="Q1112" s="46">
        <f t="shared" si="105"/>
        <v>0</v>
      </c>
    </row>
    <row r="1113" spans="1:17" x14ac:dyDescent="0.25">
      <c r="A1113" t="str">
        <f t="shared" si="107"/>
        <v>ATIVIDADES ESPORTIVAS NAO ESPECIFICADAS ANTERIORMENTE</v>
      </c>
      <c r="B1113" t="s">
        <v>2358</v>
      </c>
      <c r="C1113">
        <v>0</v>
      </c>
      <c r="D1113">
        <v>0</v>
      </c>
      <c r="E1113">
        <v>0</v>
      </c>
      <c r="F1113">
        <v>0</v>
      </c>
      <c r="G1113">
        <v>0</v>
      </c>
      <c r="H1113" s="46">
        <f t="shared" si="106"/>
        <v>0</v>
      </c>
      <c r="J1113" t="str">
        <f t="shared" si="102"/>
        <v>ATIVIDADES DE ORGANIZACOES ASSOCIATIVAS PROFISSIONAIS</v>
      </c>
      <c r="K1113" t="s">
        <v>2362</v>
      </c>
      <c r="L1113">
        <v>0</v>
      </c>
      <c r="M1113" s="46">
        <f t="shared" si="103"/>
        <v>0</v>
      </c>
      <c r="N1113" t="str">
        <f t="shared" si="104"/>
        <v>ATIVIDADES ESPORTIVAS NAO ESPECIFICADAS ANTERIORMENTE</v>
      </c>
      <c r="O1113" t="s">
        <v>2358</v>
      </c>
      <c r="P1113">
        <v>0</v>
      </c>
      <c r="Q1113" s="46">
        <f t="shared" si="105"/>
        <v>0</v>
      </c>
    </row>
    <row r="1114" spans="1:17" x14ac:dyDescent="0.25">
      <c r="A1114" t="str">
        <f t="shared" si="107"/>
        <v>ATIVIDADES DE RECREACAO E LAZER NAO ESPECIFICADAS ANTERIORMENTE</v>
      </c>
      <c r="B1114" t="s">
        <v>2360</v>
      </c>
      <c r="C1114">
        <v>0</v>
      </c>
      <c r="D1114">
        <v>0</v>
      </c>
      <c r="E1114">
        <v>0</v>
      </c>
      <c r="F1114">
        <v>0</v>
      </c>
      <c r="G1114">
        <v>0</v>
      </c>
      <c r="H1114" s="46">
        <f t="shared" si="106"/>
        <v>0</v>
      </c>
      <c r="J1114" t="str">
        <f t="shared" si="102"/>
        <v>ATIVIDADES DE ASSOCIACOES DE DEFESA DE DIREITOS SOCIAIS</v>
      </c>
      <c r="K1114" t="s">
        <v>2363</v>
      </c>
      <c r="L1114">
        <v>0</v>
      </c>
      <c r="M1114" s="46">
        <f t="shared" si="103"/>
        <v>0</v>
      </c>
      <c r="N1114" t="str">
        <f t="shared" si="104"/>
        <v>ATIVIDADES DE RECREACAO E LAZER NAO ESPECIFICADAS ANTERIORMENTE</v>
      </c>
      <c r="O1114" t="s">
        <v>2360</v>
      </c>
      <c r="P1114">
        <v>0</v>
      </c>
      <c r="Q1114" s="46">
        <f t="shared" si="105"/>
        <v>0</v>
      </c>
    </row>
    <row r="1115" spans="1:17" x14ac:dyDescent="0.25">
      <c r="A1115" t="str">
        <f t="shared" si="107"/>
        <v>ATIVIDADES DE ORGANIZACOES ASSOCIATIVAS PROFISSIONAIS</v>
      </c>
      <c r="B1115" t="s">
        <v>2362</v>
      </c>
      <c r="C1115">
        <v>0</v>
      </c>
      <c r="D1115">
        <v>0</v>
      </c>
      <c r="E1115">
        <v>0</v>
      </c>
      <c r="F1115">
        <v>0</v>
      </c>
      <c r="G1115">
        <v>0</v>
      </c>
      <c r="H1115" s="46">
        <f t="shared" si="106"/>
        <v>0</v>
      </c>
      <c r="J1115" t="str">
        <f t="shared" si="102"/>
        <v>ATIVIDADES DE ORGANIZACOES ASSOCIATIVAS LIGADAS A CULTURA E A ARTE</v>
      </c>
      <c r="K1115" t="s">
        <v>2364</v>
      </c>
      <c r="L1115">
        <v>0</v>
      </c>
      <c r="M1115" s="46">
        <f t="shared" si="103"/>
        <v>0</v>
      </c>
      <c r="N1115" t="str">
        <f t="shared" si="104"/>
        <v>ATIVIDADES DE ORGANIZACOES ASSOCIATIVAS PROFISSIONAIS</v>
      </c>
      <c r="O1115" t="s">
        <v>2362</v>
      </c>
      <c r="P1115">
        <v>0</v>
      </c>
      <c r="Q1115" s="46">
        <f t="shared" si="105"/>
        <v>0</v>
      </c>
    </row>
    <row r="1116" spans="1:17" x14ac:dyDescent="0.25">
      <c r="A1116" t="str">
        <f t="shared" si="107"/>
        <v>ATIVIDADES DE ORGANIZACOES ASSOCIATIVAS LIGADAS A CULTURA E A ARTE</v>
      </c>
      <c r="B1116" t="s">
        <v>2364</v>
      </c>
      <c r="C1116">
        <v>0</v>
      </c>
      <c r="D1116">
        <v>0</v>
      </c>
      <c r="E1116">
        <v>0</v>
      </c>
      <c r="F1116">
        <v>0</v>
      </c>
      <c r="G1116">
        <v>0</v>
      </c>
      <c r="H1116" s="46">
        <f t="shared" si="106"/>
        <v>0</v>
      </c>
      <c r="J1116" t="str">
        <f t="shared" si="102"/>
        <v>ATIVIDADES ASSOCIATIVAS NAO ESPECIFICADAS ANTERIORMENTE</v>
      </c>
      <c r="K1116" t="s">
        <v>2365</v>
      </c>
      <c r="L1116">
        <v>0</v>
      </c>
      <c r="M1116" s="46">
        <f t="shared" si="103"/>
        <v>0</v>
      </c>
      <c r="N1116" t="str">
        <f t="shared" si="104"/>
        <v>ATIVIDADES DE ORGANIZACOES ASSOCIATIVAS LIGADAS A CULTURA E A ARTE</v>
      </c>
      <c r="O1116" t="s">
        <v>2364</v>
      </c>
      <c r="P1116">
        <v>0</v>
      </c>
      <c r="Q1116" s="46">
        <f t="shared" si="105"/>
        <v>0</v>
      </c>
    </row>
    <row r="1117" spans="1:17" x14ac:dyDescent="0.25">
      <c r="A1117" t="str">
        <f t="shared" si="107"/>
        <v>ATIVIDADES ASSOCIATIVAS NAO ESPECIFICADAS ANTERIORMENTE</v>
      </c>
      <c r="B1117" t="s">
        <v>2365</v>
      </c>
      <c r="C1117">
        <v>0</v>
      </c>
      <c r="D1117">
        <v>0</v>
      </c>
      <c r="E1117">
        <v>0</v>
      </c>
      <c r="F1117">
        <v>0</v>
      </c>
      <c r="G1117">
        <v>0</v>
      </c>
      <c r="H1117" s="46">
        <f t="shared" si="106"/>
        <v>0</v>
      </c>
      <c r="J1117" t="str">
        <f t="shared" si="102"/>
        <v>SERVICOS DOMESTICOS</v>
      </c>
      <c r="K1117" t="s">
        <v>2366</v>
      </c>
      <c r="L1117">
        <v>0</v>
      </c>
      <c r="M1117" s="46">
        <f t="shared" si="103"/>
        <v>0</v>
      </c>
      <c r="N1117" t="str">
        <f t="shared" si="104"/>
        <v>ATIVIDADES ASSOCIATIVAS NAO ESPECIFICADAS ANTERIORMENTE</v>
      </c>
      <c r="O1117" t="s">
        <v>2365</v>
      </c>
      <c r="P1117">
        <v>0</v>
      </c>
      <c r="Q1117" s="46">
        <f t="shared" si="105"/>
        <v>0</v>
      </c>
    </row>
    <row r="1118" spans="1:17" x14ac:dyDescent="0.25">
      <c r="A1118" t="str">
        <f t="shared" si="107"/>
        <v>REPARACAO E MANUTENCAO DE COMPUTADORES E DE EQUIPAMENTOS PERIFERICOS</v>
      </c>
      <c r="B1118" t="s">
        <v>2367</v>
      </c>
      <c r="C1118">
        <v>0</v>
      </c>
      <c r="D1118">
        <v>0</v>
      </c>
      <c r="E1118">
        <v>0</v>
      </c>
      <c r="F1118">
        <v>0</v>
      </c>
      <c r="G1118">
        <v>0</v>
      </c>
      <c r="H1118" s="46">
        <f t="shared" si="106"/>
        <v>0</v>
      </c>
      <c r="J1118" t="str">
        <f t="shared" si="102"/>
        <v>REPARACAO E MANUTENCAO DE COMPUTADORES E DE EQUIPAMENTOS PERIFERICOS</v>
      </c>
      <c r="K1118" t="s">
        <v>2367</v>
      </c>
      <c r="L1118">
        <v>0</v>
      </c>
      <c r="M1118" s="46">
        <f t="shared" si="103"/>
        <v>0</v>
      </c>
      <c r="N1118" t="str">
        <f t="shared" si="104"/>
        <v>REPARACAO E MANUTENCAO DE COMPUTADORES E DE EQUIPAMENTOS PERIFERICOS</v>
      </c>
      <c r="O1118" t="s">
        <v>2367</v>
      </c>
      <c r="P1118">
        <v>0</v>
      </c>
      <c r="Q1118" s="46">
        <f t="shared" si="105"/>
        <v>0</v>
      </c>
    </row>
    <row r="1119" spans="1:17" x14ac:dyDescent="0.25">
      <c r="A1119" t="str">
        <f t="shared" si="107"/>
        <v>REPARACAO E MANUTENCAO DE EQUIPAMENTOS DE COMUNICACAO</v>
      </c>
      <c r="B1119" t="s">
        <v>2368</v>
      </c>
      <c r="C1119">
        <v>0</v>
      </c>
      <c r="D1119">
        <v>0</v>
      </c>
      <c r="E1119">
        <v>0</v>
      </c>
      <c r="F1119">
        <v>0</v>
      </c>
      <c r="G1119">
        <v>0</v>
      </c>
      <c r="H1119" s="46">
        <f t="shared" si="106"/>
        <v>0</v>
      </c>
      <c r="J1119" t="str">
        <f t="shared" si="102"/>
        <v>REPARACAO E MANUTENCAO DE EQUIPAMENTOS DE COMUNICACAO</v>
      </c>
      <c r="K1119" t="s">
        <v>2368</v>
      </c>
      <c r="L1119">
        <v>0</v>
      </c>
      <c r="M1119" s="46">
        <f t="shared" si="103"/>
        <v>0</v>
      </c>
      <c r="N1119" t="str">
        <f t="shared" si="104"/>
        <v>REPARACAO E MANUTENCAO DE EQUIPAMENTOS DE COMUNICACAO</v>
      </c>
      <c r="O1119" t="s">
        <v>2368</v>
      </c>
      <c r="P1119">
        <v>0</v>
      </c>
      <c r="Q1119" s="46">
        <f t="shared" si="105"/>
        <v>0</v>
      </c>
    </row>
    <row r="1120" spans="1:17" x14ac:dyDescent="0.25">
      <c r="A1120" t="str">
        <f t="shared" si="107"/>
        <v>REPARACAO E MANUTENCAO DE EQUIPAMENTOS ELETROELETRONICOS DE USO PESSOAL E DOMESTICO</v>
      </c>
      <c r="B1120" t="s">
        <v>2369</v>
      </c>
      <c r="C1120">
        <v>0</v>
      </c>
      <c r="D1120">
        <v>0</v>
      </c>
      <c r="E1120">
        <v>0</v>
      </c>
      <c r="F1120">
        <v>0</v>
      </c>
      <c r="G1120">
        <v>0</v>
      </c>
      <c r="H1120" s="46">
        <f t="shared" si="106"/>
        <v>0</v>
      </c>
      <c r="J1120" t="str">
        <f t="shared" si="102"/>
        <v>REPARACAO E MANUTENCAO DE EQUIPAMENTOS ELETROELETRONICOS DE USO PESSOAL E DOMESTICO</v>
      </c>
      <c r="K1120" t="s">
        <v>2369</v>
      </c>
      <c r="L1120">
        <v>0</v>
      </c>
      <c r="M1120" s="46">
        <f t="shared" si="103"/>
        <v>0</v>
      </c>
      <c r="N1120" t="str">
        <f t="shared" si="104"/>
        <v>REPARACAO E MANUTENCAO DE EQUIPAMENTOS ELETROELETRONICOS DE USO PESSOAL E DOMESTICO</v>
      </c>
      <c r="O1120" t="s">
        <v>2369</v>
      </c>
      <c r="P1120">
        <v>0</v>
      </c>
      <c r="Q1120" s="46">
        <f t="shared" si="105"/>
        <v>0</v>
      </c>
    </row>
    <row r="1121" spans="1:17" x14ac:dyDescent="0.25">
      <c r="A1121" t="str">
        <f t="shared" si="107"/>
        <v>REPARACAO E MANUTENCAO DE OBJETOS E EQUIPAMENTOS PESSOAIS E DOMESTICOS NAO ESPECIFICADOS ANTERIORMEN</v>
      </c>
      <c r="B1121" t="s">
        <v>2370</v>
      </c>
      <c r="C1121">
        <v>0</v>
      </c>
      <c r="D1121">
        <v>0</v>
      </c>
      <c r="E1121">
        <v>0</v>
      </c>
      <c r="F1121">
        <v>0</v>
      </c>
      <c r="G1121">
        <v>0</v>
      </c>
      <c r="H1121" s="46">
        <f t="shared" si="106"/>
        <v>0</v>
      </c>
      <c r="J1121" t="str">
        <f t="shared" si="102"/>
        <v>REPARACAO E MANUTENCAO DE OBJETOS E EQUIPAMENTOS PESSOAIS E DOMESTICOS NAO ESPECIFICADOS ANTERIORMEN</v>
      </c>
      <c r="K1121" t="s">
        <v>2370</v>
      </c>
      <c r="L1121">
        <v>0</v>
      </c>
      <c r="M1121" s="46">
        <f t="shared" si="103"/>
        <v>0</v>
      </c>
      <c r="N1121" t="str">
        <f t="shared" si="104"/>
        <v>REPARACAO E MANUTENCAO DE OBJETOS E EQUIPAMENTOS PESSOAIS E DOMESTICOS NAO ESPECIFICADOS ANTERIORMEN</v>
      </c>
      <c r="O1121" t="s">
        <v>2370</v>
      </c>
      <c r="P1121">
        <v>0</v>
      </c>
      <c r="Q1121" s="46">
        <f t="shared" si="105"/>
        <v>0</v>
      </c>
    </row>
    <row r="1122" spans="1:17" x14ac:dyDescent="0.25">
      <c r="A1122" t="str">
        <f t="shared" si="107"/>
        <v>LAVANDERIAS, TINTURARIAS E TOALHEIROS</v>
      </c>
      <c r="B1122" t="s">
        <v>2371</v>
      </c>
      <c r="C1122">
        <v>0</v>
      </c>
      <c r="D1122">
        <v>0</v>
      </c>
      <c r="E1122">
        <v>0</v>
      </c>
      <c r="F1122">
        <v>0</v>
      </c>
      <c r="G1122">
        <v>0</v>
      </c>
      <c r="H1122" s="46">
        <f t="shared" si="106"/>
        <v>0</v>
      </c>
      <c r="J1122" t="str">
        <f t="shared" si="102"/>
        <v>LAVANDERIAS, TINTURARIAS E TOALHEIROS</v>
      </c>
      <c r="K1122" t="s">
        <v>2371</v>
      </c>
      <c r="L1122">
        <v>0</v>
      </c>
      <c r="M1122" s="46">
        <f t="shared" si="103"/>
        <v>0</v>
      </c>
      <c r="N1122" t="str">
        <f t="shared" si="104"/>
        <v>LAVANDERIAS, TINTURARIAS E TOALHEIROS</v>
      </c>
      <c r="O1122" t="s">
        <v>2371</v>
      </c>
      <c r="P1122">
        <v>0</v>
      </c>
      <c r="Q1122" s="46">
        <f t="shared" si="105"/>
        <v>0</v>
      </c>
    </row>
    <row r="1123" spans="1:17" x14ac:dyDescent="0.25">
      <c r="A1123" t="str">
        <f t="shared" si="107"/>
        <v>CABELEIREIROS E OUTRAS ATIVIDADES DE TRATAMENTO DE BELEZA</v>
      </c>
      <c r="B1123" t="s">
        <v>2372</v>
      </c>
      <c r="C1123">
        <v>0</v>
      </c>
      <c r="D1123">
        <v>0</v>
      </c>
      <c r="E1123">
        <v>0</v>
      </c>
      <c r="F1123">
        <v>0</v>
      </c>
      <c r="G1123">
        <v>0</v>
      </c>
      <c r="H1123" s="46">
        <f t="shared" si="106"/>
        <v>0</v>
      </c>
      <c r="J1123" t="str">
        <f t="shared" si="102"/>
        <v>CABELEIREIROS E OUTRAS ATIVIDADES DE TRATAMENTO DE BELEZA</v>
      </c>
      <c r="K1123" t="s">
        <v>2372</v>
      </c>
      <c r="L1123">
        <v>0</v>
      </c>
      <c r="M1123" s="46">
        <f t="shared" si="103"/>
        <v>0</v>
      </c>
      <c r="N1123" t="str">
        <f t="shared" si="104"/>
        <v>CABELEIREIROS E OUTRAS ATIVIDADES DE TRATAMENTO DE BELEZA</v>
      </c>
      <c r="O1123" t="s">
        <v>2372</v>
      </c>
      <c r="P1123">
        <v>0</v>
      </c>
      <c r="Q1123" s="46">
        <f t="shared" si="105"/>
        <v>0</v>
      </c>
    </row>
    <row r="1124" spans="1:17" x14ac:dyDescent="0.25">
      <c r="A1124" t="str">
        <f t="shared" si="107"/>
        <v>ATIVIDADES DE SERVICOS PESSOAIS NAO ESPECIFICADAS ANTERIORMENTE</v>
      </c>
      <c r="B1124" t="s">
        <v>2373</v>
      </c>
      <c r="C1124">
        <v>0</v>
      </c>
      <c r="D1124">
        <v>0</v>
      </c>
      <c r="E1124">
        <v>0</v>
      </c>
      <c r="F1124">
        <v>0</v>
      </c>
      <c r="G1124">
        <v>0</v>
      </c>
      <c r="H1124" s="46">
        <f t="shared" si="106"/>
        <v>0</v>
      </c>
      <c r="J1124" t="str">
        <f t="shared" si="102"/>
        <v>ATIVIDADES DE SERVICOS PESSOAIS NAO ESPECIFICADAS ANTERIORMENTE</v>
      </c>
      <c r="K1124" t="s">
        <v>2373</v>
      </c>
      <c r="L1124">
        <v>0</v>
      </c>
      <c r="M1124" s="46">
        <f t="shared" si="103"/>
        <v>0</v>
      </c>
      <c r="N1124" t="str">
        <f t="shared" si="104"/>
        <v>ATIVIDADES DE SERVICOS PESSOAIS NAO ESPECIFICADAS ANTERIORMENTE</v>
      </c>
      <c r="O1124" t="s">
        <v>2373</v>
      </c>
      <c r="P1124">
        <v>0</v>
      </c>
      <c r="Q1124" s="46">
        <f t="shared" si="105"/>
        <v>0</v>
      </c>
    </row>
    <row r="1125" spans="1:17" x14ac:dyDescent="0.25">
      <c r="A1125" t="str">
        <f t="shared" si="107"/>
        <v>ORGANISMOS INTERNACIONAIS E OUTRAS INSTITUICOES EXTRATERRITORIAIS</v>
      </c>
      <c r="B1125" t="s">
        <v>2374</v>
      </c>
      <c r="C1125">
        <v>0</v>
      </c>
      <c r="D1125">
        <v>0</v>
      </c>
      <c r="E1125">
        <v>0</v>
      </c>
      <c r="F1125">
        <v>0</v>
      </c>
      <c r="G1125">
        <v>0</v>
      </c>
      <c r="H1125" s="46">
        <f t="shared" si="106"/>
        <v>0</v>
      </c>
      <c r="J1125" t="str">
        <f t="shared" si="102"/>
        <v>ORGANISMOS INTERNACIONAIS E OUTRAS INSTITUICOES EXTRATERRITORIAIS</v>
      </c>
      <c r="K1125" t="s">
        <v>2374</v>
      </c>
      <c r="L1125">
        <v>0</v>
      </c>
      <c r="M1125" s="46">
        <f t="shared" si="103"/>
        <v>0</v>
      </c>
      <c r="N1125" t="str">
        <f t="shared" si="104"/>
        <v>ORGANISMOS INTERNACIONAIS E OUTRAS INSTITUICOES EXTRATERRITORIAIS</v>
      </c>
      <c r="O1125" t="s">
        <v>2374</v>
      </c>
      <c r="P1125">
        <v>0</v>
      </c>
      <c r="Q1125" s="46">
        <f t="shared" si="105"/>
        <v>0</v>
      </c>
    </row>
    <row r="1126" spans="1:17" x14ac:dyDescent="0.25">
      <c r="A1126" t="str">
        <f>B1126</f>
        <v>Total</v>
      </c>
      <c r="B1126" t="s">
        <v>8</v>
      </c>
      <c r="C1126">
        <v>0</v>
      </c>
      <c r="D1126">
        <v>1</v>
      </c>
      <c r="E1126">
        <v>2784</v>
      </c>
      <c r="F1126">
        <v>5376</v>
      </c>
      <c r="G1126">
        <v>8161</v>
      </c>
      <c r="H1126" s="46">
        <f t="shared" si="106"/>
        <v>100</v>
      </c>
      <c r="J1126" t="str">
        <f>K1126</f>
        <v>Total</v>
      </c>
      <c r="K1126" t="s">
        <v>8</v>
      </c>
      <c r="L1126">
        <v>2784</v>
      </c>
      <c r="M1126" s="46">
        <f t="shared" ref="M1126" si="108">L1126*100/L$1126</f>
        <v>100</v>
      </c>
      <c r="N1126" t="str">
        <f>O1126</f>
        <v>Total</v>
      </c>
      <c r="O1126" t="s">
        <v>8</v>
      </c>
      <c r="P1126">
        <v>5376</v>
      </c>
      <c r="Q1126" s="46">
        <f t="shared" ref="Q1126" si="109">P1126*100/P$1126</f>
        <v>100</v>
      </c>
    </row>
    <row r="1127" spans="1:17" x14ac:dyDescent="0.25">
      <c r="A1127" t="str">
        <f>MID(B1126,8,100)</f>
        <v/>
      </c>
    </row>
    <row r="1131" spans="1:17" x14ac:dyDescent="0.25">
      <c r="B1131" t="s">
        <v>9</v>
      </c>
      <c r="E1131" s="7" t="s">
        <v>958</v>
      </c>
    </row>
    <row r="1132" spans="1:17" x14ac:dyDescent="0.25">
      <c r="B1132" t="s">
        <v>63</v>
      </c>
      <c r="K1132" t="s">
        <v>9</v>
      </c>
      <c r="O1132" t="s">
        <v>9</v>
      </c>
    </row>
    <row r="1133" spans="1:17" x14ac:dyDescent="0.25">
      <c r="A1133" t="s">
        <v>4768</v>
      </c>
      <c r="B1133">
        <f>COUNTA(B1136:B1151)</f>
        <v>16</v>
      </c>
      <c r="E1133">
        <f>COUNTIF(E1136:E1151,"&gt;0")</f>
        <v>14</v>
      </c>
      <c r="F1133">
        <f t="shared" ref="F1133:G1133" si="110">COUNTIF(F1136:F1151,"&gt;0")</f>
        <v>14</v>
      </c>
      <c r="G1133">
        <f t="shared" si="110"/>
        <v>15</v>
      </c>
      <c r="K1133" t="s">
        <v>63</v>
      </c>
      <c r="O1133" t="s">
        <v>63</v>
      </c>
    </row>
    <row r="1134" spans="1:17" x14ac:dyDescent="0.25">
      <c r="B1134" t="s">
        <v>4740</v>
      </c>
      <c r="K1134" t="s">
        <v>4740</v>
      </c>
      <c r="L1134" t="s">
        <v>61</v>
      </c>
      <c r="O1134" t="s">
        <v>4740</v>
      </c>
      <c r="P1134" t="s">
        <v>62</v>
      </c>
    </row>
    <row r="1135" spans="1:17" x14ac:dyDescent="0.25">
      <c r="A1135" t="str">
        <f>B1135</f>
        <v>Ocupação NIVEL 1</v>
      </c>
      <c r="B1135" t="s">
        <v>64</v>
      </c>
      <c r="C1135" t="s">
        <v>84</v>
      </c>
      <c r="D1135" t="s">
        <v>85</v>
      </c>
      <c r="E1135" t="s">
        <v>61</v>
      </c>
      <c r="F1135" t="s">
        <v>62</v>
      </c>
      <c r="G1135" t="s">
        <v>8</v>
      </c>
      <c r="H1135" t="s">
        <v>0</v>
      </c>
      <c r="K1135" t="s">
        <v>64</v>
      </c>
      <c r="L1135" t="s">
        <v>1</v>
      </c>
      <c r="M1135" t="s">
        <v>0</v>
      </c>
      <c r="O1135" t="s">
        <v>64</v>
      </c>
      <c r="P1135" t="s">
        <v>1</v>
      </c>
      <c r="Q1135" t="s">
        <v>0</v>
      </c>
    </row>
    <row r="1136" spans="1:17" x14ac:dyDescent="0.25">
      <c r="A1136" t="str">
        <f t="shared" ref="A1136:A1143" si="111">MID(B1136,4,50)</f>
        <v>Técnicos de nível médio</v>
      </c>
      <c r="B1136" t="s">
        <v>1708</v>
      </c>
      <c r="C1136">
        <v>0</v>
      </c>
      <c r="D1136">
        <v>1</v>
      </c>
      <c r="E1136">
        <v>566</v>
      </c>
      <c r="F1136">
        <v>2018</v>
      </c>
      <c r="G1136">
        <v>2585</v>
      </c>
      <c r="H1136" s="46">
        <f t="shared" ref="H1136:H1152" si="112">G1136*100/G$1152</f>
        <v>31.675039823551035</v>
      </c>
      <c r="J1136" t="str">
        <f t="shared" ref="J1136:J1143" si="113">MID(K1136,4,50)</f>
        <v>Profissionais das ciências e das artes</v>
      </c>
      <c r="K1136" t="s">
        <v>1707</v>
      </c>
      <c r="L1136">
        <v>598</v>
      </c>
      <c r="M1136" s="46">
        <f t="shared" ref="M1136:M1151" si="114">L1136*100/$L$1152</f>
        <v>21.479885057471265</v>
      </c>
      <c r="N1136" t="str">
        <f t="shared" ref="N1136:N1141" si="115">MID(O1136,4,50)</f>
        <v>Técnicos de nível médio</v>
      </c>
      <c r="O1136" t="s">
        <v>1708</v>
      </c>
      <c r="P1136">
        <v>2018</v>
      </c>
      <c r="Q1136" s="46">
        <f t="shared" ref="Q1136:Q1151" si="116">P1136*100/$P$1152</f>
        <v>37.53720238095238</v>
      </c>
    </row>
    <row r="1137" spans="1:17" x14ac:dyDescent="0.25">
      <c r="A1137" t="str">
        <f t="shared" si="111"/>
        <v>Profissionais das ciências e das artes</v>
      </c>
      <c r="B1137" t="s">
        <v>1707</v>
      </c>
      <c r="C1137">
        <v>0</v>
      </c>
      <c r="D1137">
        <v>0</v>
      </c>
      <c r="E1137">
        <v>598</v>
      </c>
      <c r="F1137">
        <v>1648</v>
      </c>
      <c r="G1137">
        <v>2246</v>
      </c>
      <c r="H1137" s="46">
        <f t="shared" si="112"/>
        <v>27.521137115549564</v>
      </c>
      <c r="J1137" t="str">
        <f t="shared" si="113"/>
        <v>Técnicos de nível médio</v>
      </c>
      <c r="K1137" t="s">
        <v>1708</v>
      </c>
      <c r="L1137">
        <v>566</v>
      </c>
      <c r="M1137" s="46">
        <f t="shared" si="114"/>
        <v>20.330459770114942</v>
      </c>
      <c r="N1137" t="str">
        <f t="shared" si="115"/>
        <v>Profissionais das ciências e das artes</v>
      </c>
      <c r="O1137" t="s">
        <v>1707</v>
      </c>
      <c r="P1137">
        <v>1648</v>
      </c>
      <c r="Q1137" s="46">
        <f t="shared" si="116"/>
        <v>30.654761904761905</v>
      </c>
    </row>
    <row r="1138" spans="1:17" x14ac:dyDescent="0.25">
      <c r="A1138" t="str">
        <f t="shared" si="111"/>
        <v>Trabs. dos serviços, vendedores do comércio</v>
      </c>
      <c r="B1138" t="s">
        <v>1710</v>
      </c>
      <c r="C1138">
        <v>0</v>
      </c>
      <c r="D1138">
        <v>0</v>
      </c>
      <c r="E1138">
        <v>558</v>
      </c>
      <c r="F1138">
        <v>938</v>
      </c>
      <c r="G1138">
        <v>1496</v>
      </c>
      <c r="H1138" s="46">
        <f t="shared" si="112"/>
        <v>18.331086876608257</v>
      </c>
      <c r="J1138" t="str">
        <f t="shared" si="113"/>
        <v>Trabs. dos serviços, vendedores do comércio</v>
      </c>
      <c r="K1138" t="s">
        <v>1710</v>
      </c>
      <c r="L1138">
        <v>558</v>
      </c>
      <c r="M1138" s="46">
        <f t="shared" si="114"/>
        <v>20.043103448275861</v>
      </c>
      <c r="N1138" t="str">
        <f t="shared" si="115"/>
        <v>Trabs. dos serviços, vendedores do comércio</v>
      </c>
      <c r="O1138" t="s">
        <v>1710</v>
      </c>
      <c r="P1138">
        <v>938</v>
      </c>
      <c r="Q1138" s="46">
        <f t="shared" si="116"/>
        <v>17.447916666666668</v>
      </c>
    </row>
    <row r="1139" spans="1:17" x14ac:dyDescent="0.25">
      <c r="A1139" t="str">
        <f t="shared" si="111"/>
        <v>Trabalhadores de serviços administrativos</v>
      </c>
      <c r="B1139" t="s">
        <v>1709</v>
      </c>
      <c r="C1139">
        <v>0</v>
      </c>
      <c r="D1139">
        <v>0</v>
      </c>
      <c r="E1139">
        <v>242</v>
      </c>
      <c r="F1139">
        <v>573</v>
      </c>
      <c r="G1139">
        <v>815</v>
      </c>
      <c r="H1139" s="46">
        <f t="shared" si="112"/>
        <v>9.9865212596495532</v>
      </c>
      <c r="J1139" t="str">
        <f t="shared" si="113"/>
        <v>Trabalhadores produção de bens e serviços(I)</v>
      </c>
      <c r="K1139" t="s">
        <v>1712</v>
      </c>
      <c r="L1139">
        <v>451</v>
      </c>
      <c r="M1139" s="46">
        <f t="shared" si="114"/>
        <v>16.199712643678161</v>
      </c>
      <c r="N1139" t="str">
        <f t="shared" si="115"/>
        <v>Trabalhadores de serviços administrativos</v>
      </c>
      <c r="O1139" t="s">
        <v>1709</v>
      </c>
      <c r="P1139">
        <v>573</v>
      </c>
      <c r="Q1139" s="46">
        <f t="shared" si="116"/>
        <v>10.658482142857142</v>
      </c>
    </row>
    <row r="1140" spans="1:17" x14ac:dyDescent="0.25">
      <c r="A1140" t="str">
        <f t="shared" si="111"/>
        <v>Trabalhadores produção de bens e serviços(I)</v>
      </c>
      <c r="B1140" t="s">
        <v>1712</v>
      </c>
      <c r="C1140">
        <v>0</v>
      </c>
      <c r="D1140">
        <v>0</v>
      </c>
      <c r="E1140">
        <v>451</v>
      </c>
      <c r="F1140">
        <v>23</v>
      </c>
      <c r="G1140">
        <v>474</v>
      </c>
      <c r="H1140" s="46">
        <f t="shared" si="112"/>
        <v>5.8081117510109053</v>
      </c>
      <c r="J1140" t="str">
        <f t="shared" si="113"/>
        <v>Trabalhadores de serviços administrativos</v>
      </c>
      <c r="K1140" t="s">
        <v>1709</v>
      </c>
      <c r="L1140">
        <v>242</v>
      </c>
      <c r="M1140" s="46">
        <f t="shared" si="114"/>
        <v>8.6925287356321839</v>
      </c>
      <c r="N1140" t="str">
        <f t="shared" si="115"/>
        <v>Membros superiores do poder público, dirigentes</v>
      </c>
      <c r="O1140" t="s">
        <v>1706</v>
      </c>
      <c r="P1140">
        <v>52</v>
      </c>
      <c r="Q1140" s="46">
        <f t="shared" si="116"/>
        <v>0.96726190476190477</v>
      </c>
    </row>
    <row r="1141" spans="1:17" x14ac:dyDescent="0.25">
      <c r="A1141" t="str">
        <f t="shared" si="111"/>
        <v>Trabalhadores produção de bens e serviços(II)</v>
      </c>
      <c r="B1141" t="s">
        <v>1713</v>
      </c>
      <c r="C1141">
        <v>0</v>
      </c>
      <c r="D1141">
        <v>0</v>
      </c>
      <c r="E1141">
        <v>114</v>
      </c>
      <c r="F1141">
        <v>33</v>
      </c>
      <c r="G1141">
        <v>147</v>
      </c>
      <c r="H1141" s="46">
        <f t="shared" si="112"/>
        <v>1.801249846832496</v>
      </c>
      <c r="J1141" t="str">
        <f t="shared" si="113"/>
        <v>Trabalhadores produção de bens e serviços(II)</v>
      </c>
      <c r="K1141" t="s">
        <v>1713</v>
      </c>
      <c r="L1141">
        <v>114</v>
      </c>
      <c r="M1141" s="46">
        <f t="shared" si="114"/>
        <v>4.0948275862068968</v>
      </c>
      <c r="N1141" t="str">
        <f t="shared" si="115"/>
        <v>Trabalhadores produção de bens e serviços(II)</v>
      </c>
      <c r="O1141" t="s">
        <v>1713</v>
      </c>
      <c r="P1141">
        <v>33</v>
      </c>
      <c r="Q1141" s="46">
        <f t="shared" si="116"/>
        <v>0.6138392857142857</v>
      </c>
    </row>
    <row r="1142" spans="1:17" x14ac:dyDescent="0.25">
      <c r="A1142" t="str">
        <f t="shared" si="111"/>
        <v>Membros superiores do poder público, dirigentes</v>
      </c>
      <c r="B1142" t="s">
        <v>1706</v>
      </c>
      <c r="C1142">
        <v>0</v>
      </c>
      <c r="D1142">
        <v>0</v>
      </c>
      <c r="E1142">
        <v>89</v>
      </c>
      <c r="F1142">
        <v>52</v>
      </c>
      <c r="G1142">
        <v>141</v>
      </c>
      <c r="H1142" s="46">
        <f t="shared" si="112"/>
        <v>1.7277294449209655</v>
      </c>
      <c r="J1142" t="str">
        <f t="shared" si="113"/>
        <v>Membros superiores do poder público, dirigentes</v>
      </c>
      <c r="K1142" t="s">
        <v>1706</v>
      </c>
      <c r="L1142">
        <v>89</v>
      </c>
      <c r="M1142" s="46">
        <f t="shared" si="114"/>
        <v>3.1968390804597702</v>
      </c>
      <c r="N1142" t="str">
        <f>O1142</f>
        <v>NÃO INFORMADA, NÃO SE APLICA</v>
      </c>
      <c r="O1142" t="s">
        <v>1716</v>
      </c>
      <c r="P1142">
        <v>31</v>
      </c>
      <c r="Q1142" s="46">
        <f t="shared" si="116"/>
        <v>0.57663690476190477</v>
      </c>
    </row>
    <row r="1143" spans="1:17" x14ac:dyDescent="0.25">
      <c r="A1143" t="str">
        <f t="shared" si="111"/>
        <v>Trabs. agropecuários, florestais, da caça</v>
      </c>
      <c r="B1143" t="s">
        <v>1711</v>
      </c>
      <c r="C1143">
        <v>0</v>
      </c>
      <c r="D1143">
        <v>0</v>
      </c>
      <c r="E1143">
        <v>59</v>
      </c>
      <c r="F1143">
        <v>23</v>
      </c>
      <c r="G1143">
        <v>82</v>
      </c>
      <c r="H1143" s="46">
        <f t="shared" si="112"/>
        <v>1.0047788261242494</v>
      </c>
      <c r="J1143" t="str">
        <f t="shared" si="113"/>
        <v>Trabs. agropecuários, florestais, da caça</v>
      </c>
      <c r="K1143" t="s">
        <v>1711</v>
      </c>
      <c r="L1143">
        <v>59</v>
      </c>
      <c r="M1143" s="46">
        <f t="shared" si="114"/>
        <v>2.1192528735632186</v>
      </c>
      <c r="N1143" t="str">
        <f t="shared" ref="N1143:N1148" si="117">MID(O1143,4,50)</f>
        <v>Trabs. agropecuários, florestais, da caça</v>
      </c>
      <c r="O1143" t="s">
        <v>1711</v>
      </c>
      <c r="P1143">
        <v>23</v>
      </c>
      <c r="Q1143" s="46">
        <f t="shared" si="116"/>
        <v>0.42782738095238093</v>
      </c>
    </row>
    <row r="1144" spans="1:17" x14ac:dyDescent="0.25">
      <c r="A1144" t="str">
        <f>B1144</f>
        <v>NÃO INFORMADA, NÃO SE APLICA</v>
      </c>
      <c r="B1144" t="s">
        <v>1716</v>
      </c>
      <c r="C1144">
        <v>0</v>
      </c>
      <c r="D1144">
        <v>0</v>
      </c>
      <c r="E1144">
        <v>31</v>
      </c>
      <c r="F1144">
        <v>31</v>
      </c>
      <c r="G1144">
        <v>62</v>
      </c>
      <c r="H1144" s="46">
        <f t="shared" si="112"/>
        <v>0.75971081975248134</v>
      </c>
      <c r="J1144" t="str">
        <f>K1144</f>
        <v>NÃO INFORMADA, NÃO SE APLICA</v>
      </c>
      <c r="K1144" t="s">
        <v>1716</v>
      </c>
      <c r="L1144">
        <v>31</v>
      </c>
      <c r="M1144" s="46">
        <f t="shared" si="114"/>
        <v>1.1135057471264367</v>
      </c>
      <c r="N1144" t="str">
        <f t="shared" si="117"/>
        <v>Trabalhadores produção de bens e serviços(I)</v>
      </c>
      <c r="O1144" t="s">
        <v>1712</v>
      </c>
      <c r="P1144">
        <v>23</v>
      </c>
      <c r="Q1144" s="46">
        <f t="shared" si="116"/>
        <v>0.42782738095238093</v>
      </c>
    </row>
    <row r="1145" spans="1:17" x14ac:dyDescent="0.25">
      <c r="A1145" t="str">
        <f>MID(B1145,4,50)</f>
        <v>Forças Armadas, Policiais e Bombeiros Militares</v>
      </c>
      <c r="B1145" t="s">
        <v>1705</v>
      </c>
      <c r="C1145">
        <v>0</v>
      </c>
      <c r="D1145">
        <v>0</v>
      </c>
      <c r="E1145">
        <v>30</v>
      </c>
      <c r="F1145">
        <v>5</v>
      </c>
      <c r="G1145">
        <v>35</v>
      </c>
      <c r="H1145" s="46">
        <f t="shared" si="112"/>
        <v>0.42886901115059428</v>
      </c>
      <c r="J1145" t="str">
        <f>MID(K1145,4,50)</f>
        <v>Forças Armadas, Policiais e Bombeiros Militares</v>
      </c>
      <c r="K1145" t="s">
        <v>1705</v>
      </c>
      <c r="L1145">
        <v>30</v>
      </c>
      <c r="M1145" s="46">
        <f t="shared" si="114"/>
        <v>1.0775862068965518</v>
      </c>
      <c r="N1145" t="str">
        <f t="shared" si="117"/>
        <v>pações Especiais (estudante)</v>
      </c>
      <c r="O1145" t="s">
        <v>65</v>
      </c>
      <c r="P1145">
        <v>16</v>
      </c>
      <c r="Q1145" s="46">
        <f t="shared" si="116"/>
        <v>0.29761904761904762</v>
      </c>
    </row>
    <row r="1146" spans="1:17" x14ac:dyDescent="0.25">
      <c r="A1146" t="str">
        <f>B1146</f>
        <v>Ocupações Especiais (estudante)</v>
      </c>
      <c r="B1146" t="s">
        <v>65</v>
      </c>
      <c r="C1146">
        <v>0</v>
      </c>
      <c r="D1146">
        <v>0</v>
      </c>
      <c r="E1146">
        <v>16</v>
      </c>
      <c r="F1146">
        <v>16</v>
      </c>
      <c r="G1146">
        <v>32</v>
      </c>
      <c r="H1146" s="46">
        <f t="shared" si="112"/>
        <v>0.39210881019482907</v>
      </c>
      <c r="J1146" t="str">
        <f>MID(K1146,4,50)</f>
        <v>Trabalhadores de manutenção e reparação</v>
      </c>
      <c r="K1146" t="s">
        <v>1714</v>
      </c>
      <c r="L1146">
        <v>25</v>
      </c>
      <c r="M1146" s="46">
        <f t="shared" si="114"/>
        <v>0.89798850574712641</v>
      </c>
      <c r="N1146" t="str">
        <f t="shared" si="117"/>
        <v>pações Especiais (dona de casa)</v>
      </c>
      <c r="O1146" t="s">
        <v>66</v>
      </c>
      <c r="P1146">
        <v>9</v>
      </c>
      <c r="Q1146" s="46">
        <f t="shared" si="116"/>
        <v>0.16741071428571427</v>
      </c>
    </row>
    <row r="1147" spans="1:17" x14ac:dyDescent="0.25">
      <c r="A1147" t="str">
        <f>MID(B1147,4,50)</f>
        <v>Trabalhadores de manutenção e reparação</v>
      </c>
      <c r="B1147" t="s">
        <v>1714</v>
      </c>
      <c r="C1147">
        <v>0</v>
      </c>
      <c r="D1147">
        <v>0</v>
      </c>
      <c r="E1147">
        <v>25</v>
      </c>
      <c r="F1147">
        <v>6</v>
      </c>
      <c r="G1147">
        <v>31</v>
      </c>
      <c r="H1147" s="46">
        <f t="shared" si="112"/>
        <v>0.37985540987624067</v>
      </c>
      <c r="J1147" t="str">
        <f>MID(K1147,4,50)</f>
        <v>pações Especiais (estudante)</v>
      </c>
      <c r="K1147" t="s">
        <v>65</v>
      </c>
      <c r="L1147">
        <v>16</v>
      </c>
      <c r="M1147" s="46">
        <f t="shared" si="114"/>
        <v>0.57471264367816088</v>
      </c>
      <c r="N1147" t="str">
        <f t="shared" si="117"/>
        <v>Trabalhadores de manutenção e reparação</v>
      </c>
      <c r="O1147" t="s">
        <v>1714</v>
      </c>
      <c r="P1147">
        <v>6</v>
      </c>
      <c r="Q1147" s="46">
        <f t="shared" si="116"/>
        <v>0.11160714285714286</v>
      </c>
    </row>
    <row r="1148" spans="1:17" x14ac:dyDescent="0.25">
      <c r="A1148" t="str">
        <f>MID(B1148,4,50)</f>
        <v>pações Especiais (dona de casa)</v>
      </c>
      <c r="B1148" t="s">
        <v>66</v>
      </c>
      <c r="C1148">
        <v>0</v>
      </c>
      <c r="D1148">
        <v>0</v>
      </c>
      <c r="E1148">
        <v>0</v>
      </c>
      <c r="F1148">
        <v>9</v>
      </c>
      <c r="G1148">
        <v>9</v>
      </c>
      <c r="H1148" s="46">
        <f t="shared" si="112"/>
        <v>0.11028060286729567</v>
      </c>
      <c r="J1148" t="str">
        <f>K1148</f>
        <v>DESEMPREGADO CRONICO</v>
      </c>
      <c r="K1148" t="s">
        <v>68</v>
      </c>
      <c r="L1148">
        <v>4</v>
      </c>
      <c r="M1148" s="46">
        <f t="shared" si="114"/>
        <v>0.14367816091954022</v>
      </c>
      <c r="N1148" t="str">
        <f t="shared" si="117"/>
        <v>Forças Armadas, Policiais e Bombeiros Militares</v>
      </c>
      <c r="O1148" t="s">
        <v>1705</v>
      </c>
      <c r="P1148">
        <v>5</v>
      </c>
      <c r="Q1148" s="46">
        <f t="shared" si="116"/>
        <v>9.3005952380952384E-2</v>
      </c>
    </row>
    <row r="1149" spans="1:17" x14ac:dyDescent="0.25">
      <c r="A1149" t="str">
        <f>B1149</f>
        <v>DESEMPREGADO CRONICO</v>
      </c>
      <c r="B1149" t="s">
        <v>68</v>
      </c>
      <c r="C1149">
        <v>0</v>
      </c>
      <c r="D1149">
        <v>0</v>
      </c>
      <c r="E1149">
        <v>4</v>
      </c>
      <c r="F1149">
        <v>1</v>
      </c>
      <c r="G1149">
        <v>5</v>
      </c>
      <c r="H1149" s="46">
        <f t="shared" si="112"/>
        <v>6.1267001592942044E-2</v>
      </c>
      <c r="J1149" t="str">
        <f>MID(K1149,4,50)</f>
        <v>pações Especiais (aposentado/pensionista)</v>
      </c>
      <c r="K1149" t="s">
        <v>67</v>
      </c>
      <c r="L1149">
        <v>1</v>
      </c>
      <c r="M1149" s="46">
        <f t="shared" si="114"/>
        <v>3.5919540229885055E-2</v>
      </c>
      <c r="N1149" t="str">
        <f>O1149</f>
        <v>DESEMPREGADO CRONICO</v>
      </c>
      <c r="O1149" t="s">
        <v>68</v>
      </c>
      <c r="P1149">
        <v>1</v>
      </c>
      <c r="Q1149" s="46">
        <f t="shared" si="116"/>
        <v>1.8601190476190476E-2</v>
      </c>
    </row>
    <row r="1150" spans="1:17" x14ac:dyDescent="0.25">
      <c r="A1150" t="str">
        <f>B1150</f>
        <v>Ocupações Especiais (aposentado/pensionista)</v>
      </c>
      <c r="B1150" t="s">
        <v>67</v>
      </c>
      <c r="C1150">
        <v>0</v>
      </c>
      <c r="D1150">
        <v>0</v>
      </c>
      <c r="E1150">
        <v>1</v>
      </c>
      <c r="F1150">
        <v>0</v>
      </c>
      <c r="G1150">
        <v>1</v>
      </c>
      <c r="H1150" s="46">
        <f t="shared" si="112"/>
        <v>1.2253400318588408E-2</v>
      </c>
      <c r="J1150" t="str">
        <f>MID(K1150,4,50)</f>
        <v>pações Especiais (dona de casa)</v>
      </c>
      <c r="K1150" t="s">
        <v>66</v>
      </c>
      <c r="L1150">
        <v>0</v>
      </c>
      <c r="M1150" s="46">
        <f t="shared" si="114"/>
        <v>0</v>
      </c>
      <c r="N1150" t="str">
        <f>MID(O1150,4,50)</f>
        <v>pações Especiais (aposentado/pensionista)</v>
      </c>
      <c r="O1150" t="s">
        <v>67</v>
      </c>
      <c r="P1150">
        <v>0</v>
      </c>
      <c r="Q1150" s="46">
        <f t="shared" si="116"/>
        <v>0</v>
      </c>
    </row>
    <row r="1151" spans="1:17" x14ac:dyDescent="0.25">
      <c r="A1151" t="str">
        <f>B1151</f>
        <v>PRESIDIÁRIO(PESSOAS CONF.INST.PENAIS, MENOR IDADE)</v>
      </c>
      <c r="B1151" t="s">
        <v>1715</v>
      </c>
      <c r="C1151">
        <v>0</v>
      </c>
      <c r="D1151">
        <v>0</v>
      </c>
      <c r="E1151">
        <v>0</v>
      </c>
      <c r="F1151">
        <v>0</v>
      </c>
      <c r="G1151">
        <v>0</v>
      </c>
      <c r="H1151" s="46">
        <f t="shared" si="112"/>
        <v>0</v>
      </c>
      <c r="J1151" t="str">
        <f>K1151</f>
        <v>PRESIDIÁRIO(PESSOAS CONF.INST.PENAIS, MENOR IDADE)</v>
      </c>
      <c r="K1151" t="s">
        <v>1715</v>
      </c>
      <c r="L1151">
        <v>0</v>
      </c>
      <c r="M1151" s="46">
        <f t="shared" si="114"/>
        <v>0</v>
      </c>
      <c r="N1151" t="str">
        <f>O1151</f>
        <v>PRESIDIÁRIO(PESSOAS CONF.INST.PENAIS, MENOR IDADE)</v>
      </c>
      <c r="O1151" t="s">
        <v>1715</v>
      </c>
      <c r="P1151">
        <v>0</v>
      </c>
      <c r="Q1151" s="46">
        <f t="shared" si="116"/>
        <v>0</v>
      </c>
    </row>
    <row r="1152" spans="1:17" x14ac:dyDescent="0.25">
      <c r="A1152" t="str">
        <f>B1152</f>
        <v>Total</v>
      </c>
      <c r="B1152" t="s">
        <v>8</v>
      </c>
      <c r="C1152">
        <v>0</v>
      </c>
      <c r="D1152">
        <v>1</v>
      </c>
      <c r="E1152">
        <v>2784</v>
      </c>
      <c r="F1152">
        <v>5376</v>
      </c>
      <c r="G1152">
        <v>8161</v>
      </c>
      <c r="H1152" s="46">
        <f t="shared" si="112"/>
        <v>100</v>
      </c>
      <c r="J1152" t="str">
        <f>K1152</f>
        <v>Total</v>
      </c>
      <c r="K1152" t="s">
        <v>8</v>
      </c>
      <c r="L1152">
        <v>2784</v>
      </c>
      <c r="M1152" s="46">
        <f t="shared" ref="M1152" si="118">L1152*100/$L$1152</f>
        <v>100</v>
      </c>
      <c r="N1152" t="str">
        <f>O1152</f>
        <v>Total</v>
      </c>
      <c r="O1152" t="s">
        <v>8</v>
      </c>
      <c r="P1152">
        <v>5376</v>
      </c>
      <c r="Q1152" s="46">
        <f t="shared" ref="Q1152" si="119">P1152*100/$P$1152</f>
        <v>100</v>
      </c>
    </row>
    <row r="1153" spans="1:17" x14ac:dyDescent="0.25">
      <c r="A1153" t="str">
        <f t="shared" ref="A1153:A1158" si="120">MID(B1153,4,50)</f>
        <v/>
      </c>
    </row>
    <row r="1154" spans="1:17" x14ac:dyDescent="0.25">
      <c r="A1154" t="str">
        <f t="shared" si="120"/>
        <v/>
      </c>
    </row>
    <row r="1155" spans="1:17" x14ac:dyDescent="0.25">
      <c r="A1155" t="str">
        <f t="shared" si="120"/>
        <v/>
      </c>
    </row>
    <row r="1156" spans="1:17" x14ac:dyDescent="0.25">
      <c r="A1156" t="str">
        <f t="shared" si="120"/>
        <v/>
      </c>
    </row>
    <row r="1157" spans="1:17" x14ac:dyDescent="0.25">
      <c r="A1157" t="str">
        <f t="shared" si="120"/>
        <v/>
      </c>
    </row>
    <row r="1158" spans="1:17" x14ac:dyDescent="0.25">
      <c r="A1158" t="str">
        <f t="shared" si="120"/>
        <v/>
      </c>
    </row>
    <row r="1161" spans="1:17" x14ac:dyDescent="0.25">
      <c r="B1161" t="s">
        <v>9</v>
      </c>
    </row>
    <row r="1162" spans="1:17" x14ac:dyDescent="0.25">
      <c r="B1162" t="s">
        <v>63</v>
      </c>
      <c r="K1162" t="s">
        <v>9</v>
      </c>
      <c r="O1162" t="s">
        <v>9</v>
      </c>
    </row>
    <row r="1163" spans="1:17" x14ac:dyDescent="0.25">
      <c r="A1163" s="7" t="s">
        <v>4767</v>
      </c>
      <c r="B1163">
        <f>COUNTA(B1166:B3764)</f>
        <v>2599</v>
      </c>
      <c r="E1163">
        <f>COUNTIF(E1166:E3764,"&gt;0")</f>
        <v>398</v>
      </c>
      <c r="F1163">
        <f t="shared" ref="F1163:G1163" si="121">COUNTIF(F1166:F3764,"&gt;0")</f>
        <v>322</v>
      </c>
      <c r="G1163">
        <f t="shared" si="121"/>
        <v>527</v>
      </c>
      <c r="K1163" t="s">
        <v>63</v>
      </c>
      <c r="L1163" t="s">
        <v>61</v>
      </c>
      <c r="O1163" t="s">
        <v>63</v>
      </c>
      <c r="P1163" t="s">
        <v>62</v>
      </c>
    </row>
    <row r="1164" spans="1:17" x14ac:dyDescent="0.25">
      <c r="B1164" t="s">
        <v>4740</v>
      </c>
      <c r="K1164" t="s">
        <v>4740</v>
      </c>
      <c r="O1164" t="s">
        <v>4740</v>
      </c>
    </row>
    <row r="1165" spans="1:17" x14ac:dyDescent="0.25">
      <c r="A1165" t="str">
        <f>B1165</f>
        <v>Ocupação NIVEL 6</v>
      </c>
      <c r="B1165" t="s">
        <v>50</v>
      </c>
      <c r="C1165" t="s">
        <v>84</v>
      </c>
      <c r="D1165" t="s">
        <v>85</v>
      </c>
      <c r="E1165" t="s">
        <v>61</v>
      </c>
      <c r="F1165" t="s">
        <v>62</v>
      </c>
      <c r="G1165" t="s">
        <v>8</v>
      </c>
      <c r="H1165" t="s">
        <v>0</v>
      </c>
      <c r="K1165" t="s">
        <v>50</v>
      </c>
      <c r="L1165" t="s">
        <v>1</v>
      </c>
      <c r="M1165" t="s">
        <v>0</v>
      </c>
      <c r="O1165" t="s">
        <v>50</v>
      </c>
      <c r="P1165" t="s">
        <v>1</v>
      </c>
      <c r="Q1165" t="s">
        <v>0</v>
      </c>
    </row>
    <row r="1166" spans="1:17" x14ac:dyDescent="0.25">
      <c r="A1166" t="str">
        <f t="shared" ref="A1166:A1229" si="122">MID(B1166,8,100)</f>
        <v>TECNICO DE ENFERMAGEM</v>
      </c>
      <c r="B1166" t="s">
        <v>3040</v>
      </c>
      <c r="C1166">
        <v>0</v>
      </c>
      <c r="D1166">
        <v>1</v>
      </c>
      <c r="E1166">
        <v>277</v>
      </c>
      <c r="F1166">
        <v>1675</v>
      </c>
      <c r="G1166">
        <v>1953</v>
      </c>
      <c r="H1166" s="46">
        <f t="shared" ref="H1166:H1229" si="123">G1166*100/G$3765</f>
        <v>23.93089082220316</v>
      </c>
      <c r="J1166" t="str">
        <f t="shared" ref="J1166:J1229" si="124">MID(K1166,8,100)</f>
        <v>TECNICO DE ENFERMAGEM</v>
      </c>
      <c r="K1166" t="s">
        <v>3040</v>
      </c>
      <c r="L1166">
        <v>277</v>
      </c>
      <c r="M1166" s="46">
        <f t="shared" ref="M1166:M1229" si="125">L1166*100/L$3765</f>
        <v>9.9497126436781613</v>
      </c>
      <c r="N1166" t="str">
        <f t="shared" ref="N1166:N1229" si="126">MID(O1166,8,100)</f>
        <v>TECNICO DE ENFERMAGEM</v>
      </c>
      <c r="O1166" t="s">
        <v>3040</v>
      </c>
      <c r="P1166">
        <v>1675</v>
      </c>
      <c r="Q1166" s="46">
        <f t="shared" ref="Q1166:Q1229" si="127">P1166*100/P$3765</f>
        <v>31.156994047619047</v>
      </c>
    </row>
    <row r="1167" spans="1:17" x14ac:dyDescent="0.25">
      <c r="A1167" t="str">
        <f t="shared" si="122"/>
        <v>ENFERMEIRO</v>
      </c>
      <c r="B1167" t="s">
        <v>2537</v>
      </c>
      <c r="C1167">
        <v>0</v>
      </c>
      <c r="D1167">
        <v>0</v>
      </c>
      <c r="E1167">
        <v>167</v>
      </c>
      <c r="F1167">
        <v>898</v>
      </c>
      <c r="G1167">
        <v>1065</v>
      </c>
      <c r="H1167" s="46">
        <f t="shared" si="123"/>
        <v>13.049871339296654</v>
      </c>
      <c r="J1167" t="str">
        <f t="shared" si="124"/>
        <v>ENFERMEIRO</v>
      </c>
      <c r="K1167" t="s">
        <v>2537</v>
      </c>
      <c r="L1167">
        <v>167</v>
      </c>
      <c r="M1167" s="46">
        <f t="shared" si="125"/>
        <v>5.9985632183908049</v>
      </c>
      <c r="N1167" t="str">
        <f t="shared" si="126"/>
        <v>ENFERMEIRO</v>
      </c>
      <c r="O1167" t="s">
        <v>2537</v>
      </c>
      <c r="P1167">
        <v>898</v>
      </c>
      <c r="Q1167" s="46">
        <f t="shared" si="127"/>
        <v>16.703869047619047</v>
      </c>
    </row>
    <row r="1168" spans="1:17" x14ac:dyDescent="0.25">
      <c r="A1168" t="str">
        <f t="shared" si="122"/>
        <v>AGENTE COMUNITARIO DE SAUDE</v>
      </c>
      <c r="B1168" t="s">
        <v>3440</v>
      </c>
      <c r="C1168">
        <v>0</v>
      </c>
      <c r="D1168">
        <v>0</v>
      </c>
      <c r="E1168">
        <v>115</v>
      </c>
      <c r="F1168">
        <v>298</v>
      </c>
      <c r="G1168">
        <v>413</v>
      </c>
      <c r="H1168" s="46">
        <f t="shared" si="123"/>
        <v>5.0606543315770125</v>
      </c>
      <c r="J1168" t="str">
        <f t="shared" si="124"/>
        <v>AGENTE COMUNITARIO DE SAUDE</v>
      </c>
      <c r="K1168" t="s">
        <v>3440</v>
      </c>
      <c r="L1168">
        <v>115</v>
      </c>
      <c r="M1168" s="46">
        <f t="shared" si="125"/>
        <v>4.1307471264367814</v>
      </c>
      <c r="N1168" t="str">
        <f t="shared" si="126"/>
        <v>AGENTE COMUNITARIO DE SAUDE</v>
      </c>
      <c r="O1168" t="s">
        <v>3440</v>
      </c>
      <c r="P1168">
        <v>298</v>
      </c>
      <c r="Q1168" s="46">
        <f t="shared" si="127"/>
        <v>5.5431547619047619</v>
      </c>
    </row>
    <row r="1169" spans="1:17" x14ac:dyDescent="0.25">
      <c r="A1169" t="str">
        <f t="shared" si="122"/>
        <v>ASSISTENTE ADMINISTRATIVO</v>
      </c>
      <c r="B1169" t="s">
        <v>3308</v>
      </c>
      <c r="C1169">
        <v>0</v>
      </c>
      <c r="D1169">
        <v>0</v>
      </c>
      <c r="E1169">
        <v>76</v>
      </c>
      <c r="F1169">
        <v>175</v>
      </c>
      <c r="G1169">
        <v>251</v>
      </c>
      <c r="H1169" s="46">
        <f t="shared" si="123"/>
        <v>3.0756034799656904</v>
      </c>
      <c r="J1169" t="str">
        <f t="shared" si="124"/>
        <v>MOTORISTA DE CARRO DE PASSEIO</v>
      </c>
      <c r="K1169" t="s">
        <v>4284</v>
      </c>
      <c r="L1169">
        <v>111</v>
      </c>
      <c r="M1169" s="46">
        <f t="shared" si="125"/>
        <v>3.9870689655172415</v>
      </c>
      <c r="N1169" t="str">
        <f t="shared" si="126"/>
        <v>ASSISTENTE ADMINISTRATIVO</v>
      </c>
      <c r="O1169" t="s">
        <v>3308</v>
      </c>
      <c r="P1169">
        <v>175</v>
      </c>
      <c r="Q1169" s="46">
        <f t="shared" si="127"/>
        <v>3.2552083333333335</v>
      </c>
    </row>
    <row r="1170" spans="1:17" x14ac:dyDescent="0.25">
      <c r="A1170" t="str">
        <f t="shared" si="122"/>
        <v>FAXINEIRO</v>
      </c>
      <c r="B1170" t="s">
        <v>3433</v>
      </c>
      <c r="C1170">
        <v>0</v>
      </c>
      <c r="D1170">
        <v>0</v>
      </c>
      <c r="E1170">
        <v>25</v>
      </c>
      <c r="F1170">
        <v>166</v>
      </c>
      <c r="G1170">
        <v>191</v>
      </c>
      <c r="H1170" s="46">
        <f t="shared" si="123"/>
        <v>2.340399460850386</v>
      </c>
      <c r="J1170" t="str">
        <f t="shared" si="124"/>
        <v>MEDICO CLINICO</v>
      </c>
      <c r="K1170" t="s">
        <v>2451</v>
      </c>
      <c r="L1170">
        <v>99</v>
      </c>
      <c r="M1170" s="46">
        <f t="shared" si="125"/>
        <v>3.5560344827586206</v>
      </c>
      <c r="N1170" t="str">
        <f t="shared" si="126"/>
        <v>FAXINEIRO</v>
      </c>
      <c r="O1170" t="s">
        <v>3433</v>
      </c>
      <c r="P1170">
        <v>166</v>
      </c>
      <c r="Q1170" s="46">
        <f t="shared" si="127"/>
        <v>3.0877976190476191</v>
      </c>
    </row>
    <row r="1171" spans="1:17" x14ac:dyDescent="0.25">
      <c r="A1171" t="str">
        <f t="shared" si="122"/>
        <v>RECEPCIONISTA, EM GERAL</v>
      </c>
      <c r="B1171" t="s">
        <v>3361</v>
      </c>
      <c r="C1171">
        <v>0</v>
      </c>
      <c r="D1171">
        <v>0</v>
      </c>
      <c r="E1171">
        <v>40</v>
      </c>
      <c r="F1171">
        <v>128</v>
      </c>
      <c r="G1171">
        <v>168</v>
      </c>
      <c r="H1171" s="46">
        <f t="shared" si="123"/>
        <v>2.0585712535228526</v>
      </c>
      <c r="J1171" t="str">
        <f t="shared" si="124"/>
        <v>MOTORISTA DE FURGAO OU VEICULO SIMILAR</v>
      </c>
      <c r="K1171" t="s">
        <v>4285</v>
      </c>
      <c r="L1171">
        <v>87</v>
      </c>
      <c r="M1171" s="46">
        <f t="shared" si="125"/>
        <v>3.125</v>
      </c>
      <c r="N1171" t="str">
        <f t="shared" si="126"/>
        <v>RECEPCIONISTA, EM GERAL</v>
      </c>
      <c r="O1171" t="s">
        <v>3361</v>
      </c>
      <c r="P1171">
        <v>128</v>
      </c>
      <c r="Q1171" s="46">
        <f t="shared" si="127"/>
        <v>2.3809523809523809</v>
      </c>
    </row>
    <row r="1172" spans="1:17" x14ac:dyDescent="0.25">
      <c r="A1172" t="str">
        <f t="shared" si="122"/>
        <v>MEDICO CLINICO</v>
      </c>
      <c r="B1172" t="s">
        <v>2451</v>
      </c>
      <c r="C1172">
        <v>0</v>
      </c>
      <c r="D1172">
        <v>0</v>
      </c>
      <c r="E1172">
        <v>99</v>
      </c>
      <c r="F1172">
        <v>65</v>
      </c>
      <c r="G1172">
        <v>164</v>
      </c>
      <c r="H1172" s="46">
        <f t="shared" si="123"/>
        <v>2.0095576522484988</v>
      </c>
      <c r="J1172" t="str">
        <f t="shared" si="124"/>
        <v>SOCORRISTA HABILITADO</v>
      </c>
      <c r="K1172" t="s">
        <v>3050</v>
      </c>
      <c r="L1172">
        <v>79</v>
      </c>
      <c r="M1172" s="46">
        <f t="shared" si="125"/>
        <v>2.8376436781609193</v>
      </c>
      <c r="N1172" t="str">
        <f t="shared" si="126"/>
        <v>FISIOTERAPEUTA</v>
      </c>
      <c r="O1172" t="s">
        <v>2553</v>
      </c>
      <c r="P1172">
        <v>107</v>
      </c>
      <c r="Q1172" s="46">
        <f t="shared" si="127"/>
        <v>1.9903273809523809</v>
      </c>
    </row>
    <row r="1173" spans="1:17" x14ac:dyDescent="0.25">
      <c r="A1173" t="str">
        <f t="shared" si="122"/>
        <v>FISIOTERAPEUTA</v>
      </c>
      <c r="B1173" t="s">
        <v>2553</v>
      </c>
      <c r="C1173">
        <v>0</v>
      </c>
      <c r="D1173">
        <v>0</v>
      </c>
      <c r="E1173">
        <v>57</v>
      </c>
      <c r="F1173">
        <v>107</v>
      </c>
      <c r="G1173">
        <v>164</v>
      </c>
      <c r="H1173" s="46">
        <f t="shared" si="123"/>
        <v>2.0095576522484988</v>
      </c>
      <c r="J1173" t="str">
        <f t="shared" si="124"/>
        <v>ASSISTENTE ADMINISTRATIVO</v>
      </c>
      <c r="K1173" t="s">
        <v>3308</v>
      </c>
      <c r="L1173">
        <v>76</v>
      </c>
      <c r="M1173" s="46">
        <f t="shared" si="125"/>
        <v>2.7298850574712645</v>
      </c>
      <c r="N1173" t="str">
        <f t="shared" si="126"/>
        <v>ASSISTENTE SOCIAL</v>
      </c>
      <c r="O1173" t="s">
        <v>2779</v>
      </c>
      <c r="P1173">
        <v>78</v>
      </c>
      <c r="Q1173" s="46">
        <f t="shared" si="127"/>
        <v>1.4508928571428572</v>
      </c>
    </row>
    <row r="1174" spans="1:17" x14ac:dyDescent="0.25">
      <c r="A1174" t="str">
        <f t="shared" si="122"/>
        <v>MOTORISTA DE CARRO DE PASSEIO</v>
      </c>
      <c r="B1174" t="s">
        <v>4284</v>
      </c>
      <c r="C1174">
        <v>0</v>
      </c>
      <c r="D1174">
        <v>0</v>
      </c>
      <c r="E1174">
        <v>111</v>
      </c>
      <c r="F1174">
        <v>1</v>
      </c>
      <c r="G1174">
        <v>112</v>
      </c>
      <c r="H1174" s="46">
        <f t="shared" si="123"/>
        <v>1.3723808356819018</v>
      </c>
      <c r="J1174" t="str">
        <f t="shared" si="124"/>
        <v>FISIOTERAPEUTA</v>
      </c>
      <c r="K1174" t="s">
        <v>2553</v>
      </c>
      <c r="L1174">
        <v>57</v>
      </c>
      <c r="M1174" s="46">
        <f t="shared" si="125"/>
        <v>2.0474137931034484</v>
      </c>
      <c r="N1174" t="str">
        <f t="shared" si="126"/>
        <v>MEDICO CLINICO</v>
      </c>
      <c r="O1174" t="s">
        <v>2451</v>
      </c>
      <c r="P1174">
        <v>65</v>
      </c>
      <c r="Q1174" s="46">
        <f t="shared" si="127"/>
        <v>1.2090773809523809</v>
      </c>
    </row>
    <row r="1175" spans="1:17" x14ac:dyDescent="0.25">
      <c r="A1175" t="str">
        <f t="shared" si="122"/>
        <v>AGENTE DE SAUDE PUBLICA</v>
      </c>
      <c r="B1175" t="s">
        <v>3164</v>
      </c>
      <c r="C1175">
        <v>0</v>
      </c>
      <c r="D1175">
        <v>0</v>
      </c>
      <c r="E1175">
        <v>51</v>
      </c>
      <c r="F1175">
        <v>53</v>
      </c>
      <c r="G1175">
        <v>104</v>
      </c>
      <c r="H1175" s="46">
        <f t="shared" si="123"/>
        <v>1.2743536331331944</v>
      </c>
      <c r="J1175" t="str">
        <f t="shared" si="124"/>
        <v>AGENTE DE SAUDE PUBLICA</v>
      </c>
      <c r="K1175" t="s">
        <v>3164</v>
      </c>
      <c r="L1175">
        <v>51</v>
      </c>
      <c r="M1175" s="46">
        <f t="shared" si="125"/>
        <v>1.8318965517241379</v>
      </c>
      <c r="N1175" t="str">
        <f t="shared" si="126"/>
        <v>VENDEDOR DE COMERCIO VAREJISTA</v>
      </c>
      <c r="O1175" t="s">
        <v>3529</v>
      </c>
      <c r="P1175">
        <v>58</v>
      </c>
      <c r="Q1175" s="46">
        <f t="shared" si="127"/>
        <v>1.0788690476190477</v>
      </c>
    </row>
    <row r="1176" spans="1:17" x14ac:dyDescent="0.25">
      <c r="A1176" t="str">
        <f t="shared" si="122"/>
        <v>VENDEDOR DE COMERCIO VAREJISTA</v>
      </c>
      <c r="B1176" t="s">
        <v>3529</v>
      </c>
      <c r="C1176">
        <v>0</v>
      </c>
      <c r="D1176">
        <v>0</v>
      </c>
      <c r="E1176">
        <v>40</v>
      </c>
      <c r="F1176">
        <v>58</v>
      </c>
      <c r="G1176">
        <v>98</v>
      </c>
      <c r="H1176" s="46">
        <f t="shared" si="123"/>
        <v>1.2008332312216641</v>
      </c>
      <c r="J1176" t="str">
        <f t="shared" si="124"/>
        <v>TRABALHADOR DE FABRICACAO DE MARGARINA</v>
      </c>
      <c r="K1176" t="s">
        <v>4507</v>
      </c>
      <c r="L1176">
        <v>51</v>
      </c>
      <c r="M1176" s="46">
        <f t="shared" si="125"/>
        <v>1.8318965517241379</v>
      </c>
      <c r="N1176" t="str">
        <f t="shared" si="126"/>
        <v>AUXILIAR DE ENFERMAGEM</v>
      </c>
      <c r="O1176" t="s">
        <v>3045</v>
      </c>
      <c r="P1176">
        <v>55</v>
      </c>
      <c r="Q1176" s="46">
        <f t="shared" si="127"/>
        <v>1.0230654761904763</v>
      </c>
    </row>
    <row r="1177" spans="1:17" x14ac:dyDescent="0.25">
      <c r="A1177" t="str">
        <f t="shared" si="122"/>
        <v>MOTORISTA DE FURGAO OU VEICULO SIMILAR</v>
      </c>
      <c r="B1177" t="s">
        <v>4285</v>
      </c>
      <c r="C1177">
        <v>0</v>
      </c>
      <c r="D1177">
        <v>0</v>
      </c>
      <c r="E1177">
        <v>87</v>
      </c>
      <c r="F1177">
        <v>0</v>
      </c>
      <c r="G1177">
        <v>87</v>
      </c>
      <c r="H1177" s="46">
        <f t="shared" si="123"/>
        <v>1.0660458277171916</v>
      </c>
      <c r="J1177" t="str">
        <f t="shared" si="124"/>
        <v>VIGILANTE</v>
      </c>
      <c r="K1177" t="s">
        <v>3501</v>
      </c>
      <c r="L1177">
        <v>48</v>
      </c>
      <c r="M1177" s="46">
        <f t="shared" si="125"/>
        <v>1.7241379310344827</v>
      </c>
      <c r="N1177" t="str">
        <f t="shared" si="126"/>
        <v>NUTRICIONISTA</v>
      </c>
      <c r="O1177" t="s">
        <v>2567</v>
      </c>
      <c r="P1177">
        <v>53</v>
      </c>
      <c r="Q1177" s="46">
        <f t="shared" si="127"/>
        <v>0.98586309523809523</v>
      </c>
    </row>
    <row r="1178" spans="1:17" x14ac:dyDescent="0.25">
      <c r="A1178" t="str">
        <f t="shared" si="122"/>
        <v>ASSISTENTE SOCIAL</v>
      </c>
      <c r="B1178" t="s">
        <v>2779</v>
      </c>
      <c r="C1178">
        <v>0</v>
      </c>
      <c r="D1178">
        <v>0</v>
      </c>
      <c r="E1178">
        <v>2</v>
      </c>
      <c r="F1178">
        <v>78</v>
      </c>
      <c r="G1178">
        <v>80</v>
      </c>
      <c r="H1178" s="46">
        <f t="shared" si="123"/>
        <v>0.98027202548707271</v>
      </c>
      <c r="J1178" t="str">
        <f t="shared" si="124"/>
        <v>RECEPCIONISTA, EM GERAL</v>
      </c>
      <c r="K1178" t="s">
        <v>3361</v>
      </c>
      <c r="L1178">
        <v>40</v>
      </c>
      <c r="M1178" s="46">
        <f t="shared" si="125"/>
        <v>1.4367816091954022</v>
      </c>
      <c r="N1178" t="str">
        <f t="shared" si="126"/>
        <v>AGENTE DE SAUDE PUBLICA</v>
      </c>
      <c r="O1178" t="s">
        <v>3164</v>
      </c>
      <c r="P1178">
        <v>53</v>
      </c>
      <c r="Q1178" s="46">
        <f t="shared" si="127"/>
        <v>0.98586309523809523</v>
      </c>
    </row>
    <row r="1179" spans="1:17" x14ac:dyDescent="0.25">
      <c r="A1179" t="str">
        <f t="shared" si="122"/>
        <v>SOCORRISTA HABILITADO</v>
      </c>
      <c r="B1179" t="s">
        <v>3050</v>
      </c>
      <c r="C1179">
        <v>0</v>
      </c>
      <c r="D1179">
        <v>0</v>
      </c>
      <c r="E1179">
        <v>79</v>
      </c>
      <c r="F1179">
        <v>0</v>
      </c>
      <c r="G1179">
        <v>79</v>
      </c>
      <c r="H1179" s="46">
        <f t="shared" si="123"/>
        <v>0.96801862516848425</v>
      </c>
      <c r="J1179" t="str">
        <f t="shared" si="124"/>
        <v>VENDEDOR DE COMERCIO VAREJISTA</v>
      </c>
      <c r="K1179" t="s">
        <v>3529</v>
      </c>
      <c r="L1179">
        <v>40</v>
      </c>
      <c r="M1179" s="46">
        <f t="shared" si="125"/>
        <v>1.4367816091954022</v>
      </c>
      <c r="N1179" t="str">
        <f t="shared" si="126"/>
        <v>AUXILIAR DE ESCRITORIO, EM GERAL</v>
      </c>
      <c r="O1179" t="s">
        <v>3307</v>
      </c>
      <c r="P1179">
        <v>50</v>
      </c>
      <c r="Q1179" s="46">
        <f t="shared" si="127"/>
        <v>0.93005952380952384</v>
      </c>
    </row>
    <row r="1180" spans="1:17" x14ac:dyDescent="0.25">
      <c r="A1180" t="str">
        <f t="shared" si="122"/>
        <v>AUXILIAR DE ESCRITORIO, EM GERAL</v>
      </c>
      <c r="B1180" t="s">
        <v>3307</v>
      </c>
      <c r="C1180">
        <v>0</v>
      </c>
      <c r="D1180">
        <v>0</v>
      </c>
      <c r="E1180">
        <v>24</v>
      </c>
      <c r="F1180">
        <v>50</v>
      </c>
      <c r="G1180">
        <v>74</v>
      </c>
      <c r="H1180" s="46">
        <f t="shared" si="123"/>
        <v>0.90675162357554218</v>
      </c>
      <c r="J1180" t="str">
        <f t="shared" si="124"/>
        <v>ATENDENTE DE ENFERMAGEM</v>
      </c>
      <c r="K1180" t="s">
        <v>3441</v>
      </c>
      <c r="L1180">
        <v>39</v>
      </c>
      <c r="M1180" s="46">
        <f t="shared" si="125"/>
        <v>1.4008620689655173</v>
      </c>
      <c r="N1180" t="str">
        <f t="shared" si="126"/>
        <v>AUXILIAR DE LABORATORIO DE ANALISES CLINICAS</v>
      </c>
      <c r="O1180" t="s">
        <v>3449</v>
      </c>
      <c r="P1180">
        <v>49</v>
      </c>
      <c r="Q1180" s="46">
        <f t="shared" si="127"/>
        <v>0.91145833333333337</v>
      </c>
    </row>
    <row r="1181" spans="1:17" x14ac:dyDescent="0.25">
      <c r="A1181" t="str">
        <f t="shared" si="122"/>
        <v>TRABALHADOR DE FABRICACAO DE MARGARINA</v>
      </c>
      <c r="B1181" t="s">
        <v>4507</v>
      </c>
      <c r="C1181">
        <v>0</v>
      </c>
      <c r="D1181">
        <v>0</v>
      </c>
      <c r="E1181">
        <v>51</v>
      </c>
      <c r="F1181">
        <v>20</v>
      </c>
      <c r="G1181">
        <v>71</v>
      </c>
      <c r="H1181" s="46">
        <f t="shared" si="123"/>
        <v>0.86999142261977702</v>
      </c>
      <c r="J1181" t="str">
        <f t="shared" si="124"/>
        <v>MEDICO GENERALISTA</v>
      </c>
      <c r="K1181" t="s">
        <v>2465</v>
      </c>
      <c r="L1181">
        <v>36</v>
      </c>
      <c r="M1181" s="46">
        <f t="shared" si="125"/>
        <v>1.2931034482758621</v>
      </c>
      <c r="N1181" t="str">
        <f t="shared" si="126"/>
        <v>FARMACEUTICO</v>
      </c>
      <c r="O1181" t="s">
        <v>2528</v>
      </c>
      <c r="P1181">
        <v>48</v>
      </c>
      <c r="Q1181" s="46">
        <f t="shared" si="127"/>
        <v>0.8928571428571429</v>
      </c>
    </row>
    <row r="1182" spans="1:17" x14ac:dyDescent="0.25">
      <c r="A1182" t="str">
        <f t="shared" si="122"/>
        <v>MEDICO GENERALISTA</v>
      </c>
      <c r="B1182" t="s">
        <v>2465</v>
      </c>
      <c r="C1182">
        <v>0</v>
      </c>
      <c r="D1182">
        <v>0</v>
      </c>
      <c r="E1182">
        <v>36</v>
      </c>
      <c r="F1182">
        <v>30</v>
      </c>
      <c r="G1182">
        <v>66</v>
      </c>
      <c r="H1182" s="46">
        <f t="shared" si="123"/>
        <v>0.80872442102683495</v>
      </c>
      <c r="J1182" t="str">
        <f t="shared" si="124"/>
        <v>TECNICO EM RADIOLOGIA E IMAGENOLOGIA</v>
      </c>
      <c r="K1182" t="s">
        <v>3068</v>
      </c>
      <c r="L1182">
        <v>31</v>
      </c>
      <c r="M1182" s="46">
        <f t="shared" si="125"/>
        <v>1.1135057471264367</v>
      </c>
      <c r="N1182" t="str">
        <f t="shared" si="126"/>
        <v>RECEPCIONISTA DE CONSULTORIO MEDICO OU DENTARIO</v>
      </c>
      <c r="O1182" t="s">
        <v>3362</v>
      </c>
      <c r="P1182">
        <v>48</v>
      </c>
      <c r="Q1182" s="46">
        <f t="shared" si="127"/>
        <v>0.8928571428571429</v>
      </c>
    </row>
    <row r="1183" spans="1:17" x14ac:dyDescent="0.25">
      <c r="A1183" t="str">
        <f t="shared" si="122"/>
        <v>FARMACEUTICO</v>
      </c>
      <c r="B1183" t="s">
        <v>2528</v>
      </c>
      <c r="C1183">
        <v>0</v>
      </c>
      <c r="D1183">
        <v>0</v>
      </c>
      <c r="E1183">
        <v>17</v>
      </c>
      <c r="F1183">
        <v>48</v>
      </c>
      <c r="G1183">
        <v>65</v>
      </c>
      <c r="H1183" s="46">
        <f t="shared" si="123"/>
        <v>0.79647102070824649</v>
      </c>
      <c r="J1183" t="str">
        <f t="shared" si="124"/>
        <v>MOTORISTA DE CAMINHAO (ROTAS REGIONAIS E INTERNACIONAIS)</v>
      </c>
      <c r="K1183" t="s">
        <v>4291</v>
      </c>
      <c r="L1183">
        <v>30</v>
      </c>
      <c r="M1183" s="46">
        <f t="shared" si="125"/>
        <v>1.0775862068965518</v>
      </c>
      <c r="N1183" t="str">
        <f t="shared" si="126"/>
        <v>COLETOR DE RESIDUOS SOLIDOS DE SERVICOS DE SAUDE</v>
      </c>
      <c r="O1183" t="s">
        <v>3437</v>
      </c>
      <c r="P1183">
        <v>42</v>
      </c>
      <c r="Q1183" s="46">
        <f t="shared" si="127"/>
        <v>0.78125</v>
      </c>
    </row>
    <row r="1184" spans="1:17" x14ac:dyDescent="0.25">
      <c r="A1184" t="str">
        <f t="shared" si="122"/>
        <v>AUXILIAR DE ENFERMAGEM</v>
      </c>
      <c r="B1184" t="s">
        <v>3045</v>
      </c>
      <c r="C1184">
        <v>0</v>
      </c>
      <c r="D1184">
        <v>0</v>
      </c>
      <c r="E1184">
        <v>9</v>
      </c>
      <c r="F1184">
        <v>55</v>
      </c>
      <c r="G1184">
        <v>64</v>
      </c>
      <c r="H1184" s="46">
        <f t="shared" si="123"/>
        <v>0.78421762038965814</v>
      </c>
      <c r="J1184" t="str">
        <f t="shared" si="124"/>
        <v>PEDREIRO</v>
      </c>
      <c r="K1184" t="s">
        <v>3786</v>
      </c>
      <c r="L1184">
        <v>26</v>
      </c>
      <c r="M1184" s="46">
        <f t="shared" si="125"/>
        <v>0.93390804597701149</v>
      </c>
      <c r="N1184" t="str">
        <f t="shared" si="126"/>
        <v>PSICOLOGO CLINICO</v>
      </c>
      <c r="O1184" t="s">
        <v>2769</v>
      </c>
      <c r="P1184">
        <v>41</v>
      </c>
      <c r="Q1184" s="46">
        <f t="shared" si="127"/>
        <v>0.76264880952380953</v>
      </c>
    </row>
    <row r="1185" spans="1:17" x14ac:dyDescent="0.25">
      <c r="A1185" t="str">
        <f t="shared" si="122"/>
        <v>AUXILIAR DE LABORATORIO DE ANALISES CLINICAS</v>
      </c>
      <c r="B1185" t="s">
        <v>3449</v>
      </c>
      <c r="C1185">
        <v>0</v>
      </c>
      <c r="D1185">
        <v>0</v>
      </c>
      <c r="E1185">
        <v>11</v>
      </c>
      <c r="F1185">
        <v>49</v>
      </c>
      <c r="G1185">
        <v>60</v>
      </c>
      <c r="H1185" s="46">
        <f t="shared" si="123"/>
        <v>0.73520401911530453</v>
      </c>
      <c r="J1185" t="str">
        <f t="shared" si="124"/>
        <v>FAXINEIRO</v>
      </c>
      <c r="K1185" t="s">
        <v>3433</v>
      </c>
      <c r="L1185">
        <v>25</v>
      </c>
      <c r="M1185" s="46">
        <f t="shared" si="125"/>
        <v>0.89798850574712641</v>
      </c>
      <c r="N1185" t="str">
        <f t="shared" si="126"/>
        <v>OPERADOR DE CAIXA</v>
      </c>
      <c r="O1185" t="s">
        <v>3355</v>
      </c>
      <c r="P1185">
        <v>40</v>
      </c>
      <c r="Q1185" s="46">
        <f t="shared" si="127"/>
        <v>0.74404761904761907</v>
      </c>
    </row>
    <row r="1186" spans="1:17" x14ac:dyDescent="0.25">
      <c r="A1186" t="str">
        <f t="shared" si="122"/>
        <v>RECEPCIONISTA DE CONSULTORIO MEDICO OU DENTARIO</v>
      </c>
      <c r="B1186" t="s">
        <v>3362</v>
      </c>
      <c r="C1186">
        <v>0</v>
      </c>
      <c r="D1186">
        <v>0</v>
      </c>
      <c r="E1186">
        <v>6</v>
      </c>
      <c r="F1186">
        <v>48</v>
      </c>
      <c r="G1186">
        <v>54</v>
      </c>
      <c r="H1186" s="46">
        <f t="shared" si="123"/>
        <v>0.661683617203774</v>
      </c>
      <c r="J1186" t="str">
        <f t="shared" si="124"/>
        <v>AUXILIAR DE ESCRITORIO, EM GERAL</v>
      </c>
      <c r="K1186" t="s">
        <v>3307</v>
      </c>
      <c r="L1186">
        <v>24</v>
      </c>
      <c r="M1186" s="46">
        <f t="shared" si="125"/>
        <v>0.86206896551724133</v>
      </c>
      <c r="N1186" t="str">
        <f t="shared" si="126"/>
        <v>CIRURGIAO DENTISTA - CLINICO GERAL</v>
      </c>
      <c r="O1186" t="s">
        <v>2503</v>
      </c>
      <c r="P1186">
        <v>39</v>
      </c>
      <c r="Q1186" s="46">
        <f t="shared" si="127"/>
        <v>0.7254464285714286</v>
      </c>
    </row>
    <row r="1187" spans="1:17" x14ac:dyDescent="0.25">
      <c r="A1187" t="str">
        <f t="shared" si="122"/>
        <v>NUTRICIONISTA</v>
      </c>
      <c r="B1187" t="s">
        <v>2567</v>
      </c>
      <c r="C1187">
        <v>0</v>
      </c>
      <c r="D1187">
        <v>0</v>
      </c>
      <c r="E1187">
        <v>0</v>
      </c>
      <c r="F1187">
        <v>53</v>
      </c>
      <c r="G1187">
        <v>53</v>
      </c>
      <c r="H1187" s="46">
        <f t="shared" si="123"/>
        <v>0.64943021688518565</v>
      </c>
      <c r="J1187" t="str">
        <f t="shared" si="124"/>
        <v>MOTORISTA DE TAXI</v>
      </c>
      <c r="K1187" t="s">
        <v>4286</v>
      </c>
      <c r="L1187">
        <v>23</v>
      </c>
      <c r="M1187" s="46">
        <f t="shared" si="125"/>
        <v>0.82614942528735635</v>
      </c>
      <c r="N1187" t="str">
        <f t="shared" si="126"/>
        <v>AUXILIAR DE PESSOAL</v>
      </c>
      <c r="O1187" t="s">
        <v>3312</v>
      </c>
      <c r="P1187">
        <v>31</v>
      </c>
      <c r="Q1187" s="46">
        <f t="shared" si="127"/>
        <v>0.57663690476190477</v>
      </c>
    </row>
    <row r="1188" spans="1:17" x14ac:dyDescent="0.25">
      <c r="A1188" t="str">
        <f t="shared" si="122"/>
        <v>COLETOR DE RESIDUOS SOLIDOS DE SERVICOS DE SAUDE</v>
      </c>
      <c r="B1188" t="s">
        <v>3437</v>
      </c>
      <c r="C1188">
        <v>0</v>
      </c>
      <c r="D1188">
        <v>0</v>
      </c>
      <c r="E1188">
        <v>11</v>
      </c>
      <c r="F1188">
        <v>42</v>
      </c>
      <c r="G1188">
        <v>53</v>
      </c>
      <c r="H1188" s="46">
        <f t="shared" si="123"/>
        <v>0.64943021688518565</v>
      </c>
      <c r="J1188" t="str">
        <f t="shared" si="124"/>
        <v>COMERCIANTE VAREJISTA</v>
      </c>
      <c r="K1188" t="s">
        <v>1844</v>
      </c>
      <c r="L1188">
        <v>22</v>
      </c>
      <c r="M1188" s="46">
        <f t="shared" si="125"/>
        <v>0.79022988505747127</v>
      </c>
      <c r="N1188" t="str">
        <f t="shared" si="126"/>
        <v>MEDICO GENERALISTA</v>
      </c>
      <c r="O1188" t="s">
        <v>2465</v>
      </c>
      <c r="P1188">
        <v>30</v>
      </c>
      <c r="Q1188" s="46">
        <f t="shared" si="127"/>
        <v>0.5580357142857143</v>
      </c>
    </row>
    <row r="1189" spans="1:17" x14ac:dyDescent="0.25">
      <c r="A1189" t="str">
        <f t="shared" si="122"/>
        <v>ATENDENTE DE ENFERMAGEM</v>
      </c>
      <c r="B1189" t="s">
        <v>3441</v>
      </c>
      <c r="C1189">
        <v>0</v>
      </c>
      <c r="D1189">
        <v>0</v>
      </c>
      <c r="E1189">
        <v>39</v>
      </c>
      <c r="F1189">
        <v>14</v>
      </c>
      <c r="G1189">
        <v>53</v>
      </c>
      <c r="H1189" s="46">
        <f t="shared" si="123"/>
        <v>0.64943021688518565</v>
      </c>
      <c r="J1189" t="str">
        <f t="shared" si="124"/>
        <v>SOLDADO DA POLICIA MILITAR</v>
      </c>
      <c r="K1189" t="s">
        <v>1739</v>
      </c>
      <c r="L1189">
        <v>21</v>
      </c>
      <c r="M1189" s="46">
        <f t="shared" si="125"/>
        <v>0.75431034482758619</v>
      </c>
      <c r="N1189" t="str">
        <f t="shared" si="126"/>
        <v>TECNICO EM PATOLOGIA CLINICA</v>
      </c>
      <c r="O1189" t="s">
        <v>3071</v>
      </c>
      <c r="P1189">
        <v>30</v>
      </c>
      <c r="Q1189" s="46">
        <f t="shared" si="127"/>
        <v>0.5580357142857143</v>
      </c>
    </row>
    <row r="1190" spans="1:17" x14ac:dyDescent="0.25">
      <c r="A1190" t="str">
        <f t="shared" si="122"/>
        <v>VIGILANTE</v>
      </c>
      <c r="B1190" t="s">
        <v>3501</v>
      </c>
      <c r="C1190">
        <v>0</v>
      </c>
      <c r="D1190">
        <v>0</v>
      </c>
      <c r="E1190">
        <v>48</v>
      </c>
      <c r="F1190">
        <v>3</v>
      </c>
      <c r="G1190">
        <v>51</v>
      </c>
      <c r="H1190" s="46">
        <f t="shared" si="123"/>
        <v>0.62492341624800885</v>
      </c>
      <c r="J1190" t="str">
        <f t="shared" si="124"/>
        <v>ADMINISTRADOR</v>
      </c>
      <c r="K1190" t="s">
        <v>2781</v>
      </c>
      <c r="L1190">
        <v>21</v>
      </c>
      <c r="M1190" s="46">
        <f t="shared" si="125"/>
        <v>0.75431034482758619</v>
      </c>
      <c r="N1190" t="str">
        <f t="shared" si="126"/>
        <v>ADMINISTRADOR</v>
      </c>
      <c r="O1190" t="s">
        <v>2781</v>
      </c>
      <c r="P1190">
        <v>29</v>
      </c>
      <c r="Q1190" s="46">
        <f t="shared" si="127"/>
        <v>0.53943452380952384</v>
      </c>
    </row>
    <row r="1191" spans="1:17" x14ac:dyDescent="0.25">
      <c r="A1191" t="str">
        <f t="shared" si="122"/>
        <v>CIRURGIAO DENTISTA - CLINICO GERAL</v>
      </c>
      <c r="B1191" t="s">
        <v>2503</v>
      </c>
      <c r="C1191">
        <v>0</v>
      </c>
      <c r="D1191">
        <v>0</v>
      </c>
      <c r="E1191">
        <v>11</v>
      </c>
      <c r="F1191">
        <v>39</v>
      </c>
      <c r="G1191">
        <v>50</v>
      </c>
      <c r="H1191" s="46">
        <f t="shared" si="123"/>
        <v>0.61267001592942039</v>
      </c>
      <c r="J1191" t="str">
        <f t="shared" si="124"/>
        <v>SERVENTE DE OBRAS</v>
      </c>
      <c r="K1191" t="s">
        <v>3838</v>
      </c>
      <c r="L1191">
        <v>21</v>
      </c>
      <c r="M1191" s="46">
        <f t="shared" si="125"/>
        <v>0.75431034482758619</v>
      </c>
      <c r="N1191" t="str">
        <f t="shared" si="126"/>
        <v>AGENTE DE HIGIENE E SEGURANCA</v>
      </c>
      <c r="O1191" t="s">
        <v>2814</v>
      </c>
      <c r="P1191">
        <v>29</v>
      </c>
      <c r="Q1191" s="46">
        <f t="shared" si="127"/>
        <v>0.53943452380952384</v>
      </c>
    </row>
    <row r="1192" spans="1:17" x14ac:dyDescent="0.25">
      <c r="A1192" t="str">
        <f t="shared" si="122"/>
        <v>ADMINISTRADOR</v>
      </c>
      <c r="B1192" t="s">
        <v>2781</v>
      </c>
      <c r="C1192">
        <v>0</v>
      </c>
      <c r="D1192">
        <v>0</v>
      </c>
      <c r="E1192">
        <v>21</v>
      </c>
      <c r="F1192">
        <v>29</v>
      </c>
      <c r="G1192">
        <v>50</v>
      </c>
      <c r="H1192" s="46">
        <f t="shared" si="123"/>
        <v>0.61267001592942039</v>
      </c>
      <c r="J1192" t="str">
        <f t="shared" si="124"/>
        <v>AGENTE DE SEGURANCA</v>
      </c>
      <c r="K1192" t="s">
        <v>3497</v>
      </c>
      <c r="L1192">
        <v>20</v>
      </c>
      <c r="M1192" s="46">
        <f t="shared" si="125"/>
        <v>0.7183908045977011</v>
      </c>
      <c r="N1192" t="str">
        <f t="shared" si="126"/>
        <v>AUXILIAR EM SAUDE BUCAL DA ESTRATEGIA DE SAUDE DA FAMILIA</v>
      </c>
      <c r="O1192" t="s">
        <v>3060</v>
      </c>
      <c r="P1192">
        <v>23</v>
      </c>
      <c r="Q1192" s="46">
        <f t="shared" si="127"/>
        <v>0.42782738095238093</v>
      </c>
    </row>
    <row r="1193" spans="1:17" x14ac:dyDescent="0.25">
      <c r="A1193" t="str">
        <f t="shared" si="122"/>
        <v>AUXILIAR DE PESSOAL</v>
      </c>
      <c r="B1193" t="s">
        <v>3312</v>
      </c>
      <c r="C1193">
        <v>0</v>
      </c>
      <c r="D1193">
        <v>0</v>
      </c>
      <c r="E1193">
        <v>19</v>
      </c>
      <c r="F1193">
        <v>31</v>
      </c>
      <c r="G1193">
        <v>50</v>
      </c>
      <c r="H1193" s="46">
        <f t="shared" si="123"/>
        <v>0.61267001592942039</v>
      </c>
      <c r="J1193" t="str">
        <f t="shared" si="124"/>
        <v>AUXILIAR DE PESSOAL</v>
      </c>
      <c r="K1193" t="s">
        <v>3312</v>
      </c>
      <c r="L1193">
        <v>19</v>
      </c>
      <c r="M1193" s="46">
        <f t="shared" si="125"/>
        <v>0.68247126436781613</v>
      </c>
      <c r="N1193" t="str">
        <f t="shared" si="126"/>
        <v>ZELADOR DE EDIFICIO</v>
      </c>
      <c r="O1193" t="s">
        <v>3431</v>
      </c>
      <c r="P1193">
        <v>23</v>
      </c>
      <c r="Q1193" s="46">
        <f t="shared" si="127"/>
        <v>0.42782738095238093</v>
      </c>
    </row>
    <row r="1194" spans="1:17" x14ac:dyDescent="0.25">
      <c r="A1194" t="str">
        <f t="shared" si="122"/>
        <v>TECNICO EM RADIOLOGIA E IMAGENOLOGIA</v>
      </c>
      <c r="B1194" t="s">
        <v>3068</v>
      </c>
      <c r="C1194">
        <v>0</v>
      </c>
      <c r="D1194">
        <v>0</v>
      </c>
      <c r="E1194">
        <v>31</v>
      </c>
      <c r="F1194">
        <v>16</v>
      </c>
      <c r="G1194">
        <v>47</v>
      </c>
      <c r="H1194" s="46">
        <f t="shared" si="123"/>
        <v>0.57590981497365523</v>
      </c>
      <c r="J1194" t="str">
        <f t="shared" si="124"/>
        <v>REPOSITOR DE MERCADORIAS</v>
      </c>
      <c r="K1194" t="s">
        <v>3532</v>
      </c>
      <c r="L1194">
        <v>19</v>
      </c>
      <c r="M1194" s="46">
        <f t="shared" si="125"/>
        <v>0.68247126436781613</v>
      </c>
      <c r="N1194" t="str">
        <f t="shared" si="126"/>
        <v>ATENDENTE DE FARMACIA - BALCONISTA</v>
      </c>
      <c r="O1194" t="s">
        <v>3533</v>
      </c>
      <c r="P1194">
        <v>21</v>
      </c>
      <c r="Q1194" s="46">
        <f t="shared" si="127"/>
        <v>0.390625</v>
      </c>
    </row>
    <row r="1195" spans="1:17" x14ac:dyDescent="0.25">
      <c r="A1195" t="str">
        <f t="shared" si="122"/>
        <v>OPERADOR DE CAIXA</v>
      </c>
      <c r="B1195" t="s">
        <v>3355</v>
      </c>
      <c r="C1195">
        <v>0</v>
      </c>
      <c r="D1195">
        <v>0</v>
      </c>
      <c r="E1195">
        <v>7</v>
      </c>
      <c r="F1195">
        <v>40</v>
      </c>
      <c r="G1195">
        <v>47</v>
      </c>
      <c r="H1195" s="46">
        <f t="shared" si="123"/>
        <v>0.57590981497365523</v>
      </c>
      <c r="J1195" t="str">
        <f t="shared" si="124"/>
        <v>DIGITADOR</v>
      </c>
      <c r="K1195" t="s">
        <v>3318</v>
      </c>
      <c r="L1195">
        <v>18</v>
      </c>
      <c r="M1195" s="46">
        <f t="shared" si="125"/>
        <v>0.64655172413793105</v>
      </c>
      <c r="N1195" t="str">
        <f t="shared" si="126"/>
        <v>TRABALHADOR DE FABRICACAO DE MARGARINA</v>
      </c>
      <c r="O1195" t="s">
        <v>4507</v>
      </c>
      <c r="P1195">
        <v>20</v>
      </c>
      <c r="Q1195" s="46">
        <f t="shared" si="127"/>
        <v>0.37202380952380953</v>
      </c>
    </row>
    <row r="1196" spans="1:17" x14ac:dyDescent="0.25">
      <c r="A1196" t="str">
        <f t="shared" si="122"/>
        <v>PSICOLOGO CLINICO</v>
      </c>
      <c r="B1196" t="s">
        <v>2769</v>
      </c>
      <c r="C1196">
        <v>0</v>
      </c>
      <c r="D1196">
        <v>0</v>
      </c>
      <c r="E1196">
        <v>3</v>
      </c>
      <c r="F1196">
        <v>41</v>
      </c>
      <c r="G1196">
        <v>44</v>
      </c>
      <c r="H1196" s="46">
        <f t="shared" si="123"/>
        <v>0.53914961401788997</v>
      </c>
      <c r="J1196" t="str">
        <f t="shared" si="124"/>
        <v>TRABALHADOR DE TRATAMENTO DO LEITE E FABRICACAO DE LATICINIOS E AFINS</v>
      </c>
      <c r="K1196" t="s">
        <v>4509</v>
      </c>
      <c r="L1196">
        <v>18</v>
      </c>
      <c r="M1196" s="46">
        <f t="shared" si="125"/>
        <v>0.64655172413793105</v>
      </c>
      <c r="N1196" t="str">
        <f t="shared" si="126"/>
        <v>COZINHEIRO GERAL</v>
      </c>
      <c r="O1196" t="s">
        <v>3406</v>
      </c>
      <c r="P1196">
        <v>19</v>
      </c>
      <c r="Q1196" s="46">
        <f t="shared" si="127"/>
        <v>0.35342261904761907</v>
      </c>
    </row>
    <row r="1197" spans="1:17" x14ac:dyDescent="0.25">
      <c r="A1197" t="str">
        <f t="shared" si="122"/>
        <v>COMERCIANTE VAREJISTA</v>
      </c>
      <c r="B1197" t="s">
        <v>1844</v>
      </c>
      <c r="C1197">
        <v>0</v>
      </c>
      <c r="D1197">
        <v>0</v>
      </c>
      <c r="E1197">
        <v>22</v>
      </c>
      <c r="F1197">
        <v>12</v>
      </c>
      <c r="G1197">
        <v>34</v>
      </c>
      <c r="H1197" s="46">
        <f t="shared" si="123"/>
        <v>0.41661561083200588</v>
      </c>
      <c r="J1197" t="str">
        <f t="shared" si="124"/>
        <v>FARMACEUTICO</v>
      </c>
      <c r="K1197" t="s">
        <v>2528</v>
      </c>
      <c r="L1197">
        <v>17</v>
      </c>
      <c r="M1197" s="46">
        <f t="shared" si="125"/>
        <v>0.61063218390804597</v>
      </c>
      <c r="N1197" t="str">
        <f t="shared" si="126"/>
        <v>COPEIRO DE HOSPITAL</v>
      </c>
      <c r="O1197" t="s">
        <v>3421</v>
      </c>
      <c r="P1197">
        <v>18</v>
      </c>
      <c r="Q1197" s="46">
        <f t="shared" si="127"/>
        <v>0.33482142857142855</v>
      </c>
    </row>
    <row r="1198" spans="1:17" x14ac:dyDescent="0.25">
      <c r="A1198" t="str">
        <f t="shared" si="122"/>
        <v>AGENTE DE HIGIENE E SEGURANCA</v>
      </c>
      <c r="B1198" t="s">
        <v>2814</v>
      </c>
      <c r="C1198">
        <v>0</v>
      </c>
      <c r="D1198">
        <v>0</v>
      </c>
      <c r="E1198">
        <v>5</v>
      </c>
      <c r="F1198">
        <v>29</v>
      </c>
      <c r="G1198">
        <v>34</v>
      </c>
      <c r="H1198" s="46">
        <f t="shared" si="123"/>
        <v>0.41661561083200588</v>
      </c>
      <c r="J1198" t="str">
        <f t="shared" si="124"/>
        <v>PORTEIRO DE EDIFICIOS</v>
      </c>
      <c r="K1198" t="s">
        <v>3504</v>
      </c>
      <c r="L1198">
        <v>17</v>
      </c>
      <c r="M1198" s="46">
        <f t="shared" si="125"/>
        <v>0.61063218390804597</v>
      </c>
      <c r="N1198" t="str">
        <f t="shared" si="126"/>
        <v>CUIDADOR DE IDOSOS</v>
      </c>
      <c r="O1198" t="s">
        <v>3467</v>
      </c>
      <c r="P1198">
        <v>18</v>
      </c>
      <c r="Q1198" s="46">
        <f t="shared" si="127"/>
        <v>0.33482142857142855</v>
      </c>
    </row>
    <row r="1199" spans="1:17" x14ac:dyDescent="0.25">
      <c r="A1199" t="str">
        <f t="shared" si="122"/>
        <v>TECNICO EM PATOLOGIA CLINICA</v>
      </c>
      <c r="B1199" t="s">
        <v>3071</v>
      </c>
      <c r="C1199">
        <v>0</v>
      </c>
      <c r="D1199">
        <v>0</v>
      </c>
      <c r="E1199">
        <v>4</v>
      </c>
      <c r="F1199">
        <v>30</v>
      </c>
      <c r="G1199">
        <v>34</v>
      </c>
      <c r="H1199" s="46">
        <f t="shared" si="123"/>
        <v>0.41661561083200588</v>
      </c>
      <c r="J1199" t="str">
        <f t="shared" si="124"/>
        <v>TRABALHADOR DA CULTURA DE CANA-DE-ACUCAR</v>
      </c>
      <c r="K1199" t="s">
        <v>3608</v>
      </c>
      <c r="L1199">
        <v>17</v>
      </c>
      <c r="M1199" s="46">
        <f t="shared" si="125"/>
        <v>0.61063218390804597</v>
      </c>
      <c r="N1199" t="str">
        <f t="shared" si="126"/>
        <v>AUXILIAR NOS SERVICOS DE ALIMENTACAO</v>
      </c>
      <c r="O1199" t="s">
        <v>3424</v>
      </c>
      <c r="P1199">
        <v>17</v>
      </c>
      <c r="Q1199" s="46">
        <f t="shared" si="127"/>
        <v>0.31622023809523808</v>
      </c>
    </row>
    <row r="1200" spans="1:17" x14ac:dyDescent="0.25">
      <c r="A1200" t="str">
        <f t="shared" si="122"/>
        <v>DIGITADOR</v>
      </c>
      <c r="B1200" t="s">
        <v>3318</v>
      </c>
      <c r="C1200">
        <v>0</v>
      </c>
      <c r="D1200">
        <v>0</v>
      </c>
      <c r="E1200">
        <v>18</v>
      </c>
      <c r="F1200">
        <v>14</v>
      </c>
      <c r="G1200">
        <v>32</v>
      </c>
      <c r="H1200" s="46">
        <f t="shared" si="123"/>
        <v>0.39210881019482907</v>
      </c>
      <c r="J1200" t="str">
        <f t="shared" si="124"/>
        <v>VENDEDOR AMBULANTE</v>
      </c>
      <c r="K1200" t="s">
        <v>3542</v>
      </c>
      <c r="L1200">
        <v>16</v>
      </c>
      <c r="M1200" s="46">
        <f t="shared" si="125"/>
        <v>0.57471264367816088</v>
      </c>
      <c r="N1200" t="str">
        <f t="shared" si="126"/>
        <v>AUXILIAR DE CONSULTORIO DENTARIO DE SAUDE DA FAMILIA</v>
      </c>
      <c r="O1200" t="s">
        <v>3062</v>
      </c>
      <c r="P1200">
        <v>16</v>
      </c>
      <c r="Q1200" s="46">
        <f t="shared" si="127"/>
        <v>0.29761904761904762</v>
      </c>
    </row>
    <row r="1201" spans="1:17" x14ac:dyDescent="0.25">
      <c r="A1201" t="str">
        <f t="shared" si="122"/>
        <v>MOTORISTA DE CAMINHAO (ROTAS REGIONAIS E INTERNACIONAIS)</v>
      </c>
      <c r="B1201" t="s">
        <v>4291</v>
      </c>
      <c r="C1201">
        <v>0</v>
      </c>
      <c r="D1201">
        <v>0</v>
      </c>
      <c r="E1201">
        <v>30</v>
      </c>
      <c r="F1201">
        <v>2</v>
      </c>
      <c r="G1201">
        <v>32</v>
      </c>
      <c r="H1201" s="46">
        <f t="shared" si="123"/>
        <v>0.39210881019482907</v>
      </c>
      <c r="J1201" t="str">
        <f t="shared" si="124"/>
        <v>ESTUDANTE</v>
      </c>
      <c r="K1201" t="s">
        <v>4675</v>
      </c>
      <c r="L1201">
        <v>16</v>
      </c>
      <c r="M1201" s="46">
        <f t="shared" si="125"/>
        <v>0.57471264367816088</v>
      </c>
      <c r="N1201" t="str">
        <f t="shared" si="126"/>
        <v>TECNICO EM RADIOLOGIA E IMAGENOLOGIA</v>
      </c>
      <c r="O1201" t="s">
        <v>3068</v>
      </c>
      <c r="P1201">
        <v>16</v>
      </c>
      <c r="Q1201" s="46">
        <f t="shared" si="127"/>
        <v>0.29761904761904762</v>
      </c>
    </row>
    <row r="1202" spans="1:17" x14ac:dyDescent="0.25">
      <c r="A1202" t="str">
        <f t="shared" si="122"/>
        <v>ESTUDANTE</v>
      </c>
      <c r="B1202" t="s">
        <v>4675</v>
      </c>
      <c r="C1202">
        <v>0</v>
      </c>
      <c r="D1202">
        <v>0</v>
      </c>
      <c r="E1202">
        <v>16</v>
      </c>
      <c r="F1202">
        <v>16</v>
      </c>
      <c r="G1202">
        <v>32</v>
      </c>
      <c r="H1202" s="46">
        <f t="shared" si="123"/>
        <v>0.39210881019482907</v>
      </c>
      <c r="J1202" t="str">
        <f t="shared" si="124"/>
        <v>GUARDA-CIVIL MUNICIPAL</v>
      </c>
      <c r="K1202" t="s">
        <v>3494</v>
      </c>
      <c r="L1202">
        <v>15</v>
      </c>
      <c r="M1202" s="46">
        <f t="shared" si="125"/>
        <v>0.53879310344827591</v>
      </c>
      <c r="N1202" t="str">
        <f t="shared" si="126"/>
        <v>COZINHEIRO DE HOSPITAL</v>
      </c>
      <c r="O1202" t="s">
        <v>3409</v>
      </c>
      <c r="P1202">
        <v>16</v>
      </c>
      <c r="Q1202" s="46">
        <f t="shared" si="127"/>
        <v>0.29761904761904762</v>
      </c>
    </row>
    <row r="1203" spans="1:17" x14ac:dyDescent="0.25">
      <c r="A1203" t="str">
        <f t="shared" si="122"/>
        <v>ZELADOR DE EDIFICIO</v>
      </c>
      <c r="B1203" t="s">
        <v>3431</v>
      </c>
      <c r="C1203">
        <v>0</v>
      </c>
      <c r="D1203">
        <v>0</v>
      </c>
      <c r="E1203">
        <v>6</v>
      </c>
      <c r="F1203">
        <v>23</v>
      </c>
      <c r="G1203">
        <v>29</v>
      </c>
      <c r="H1203" s="46">
        <f t="shared" si="123"/>
        <v>0.35534860923906386</v>
      </c>
      <c r="J1203" t="str">
        <f t="shared" si="124"/>
        <v>ELETRICISTA DE INSTALACOES</v>
      </c>
      <c r="K1203" t="s">
        <v>3808</v>
      </c>
      <c r="L1203">
        <v>15</v>
      </c>
      <c r="M1203" s="46">
        <f t="shared" si="125"/>
        <v>0.53879310344827591</v>
      </c>
      <c r="N1203" t="str">
        <f t="shared" si="126"/>
        <v>ESTUDANTE</v>
      </c>
      <c r="O1203" t="s">
        <v>4675</v>
      </c>
      <c r="P1203">
        <v>16</v>
      </c>
      <c r="Q1203" s="46">
        <f t="shared" si="127"/>
        <v>0.29761904761904762</v>
      </c>
    </row>
    <row r="1204" spans="1:17" x14ac:dyDescent="0.25">
      <c r="A1204" t="str">
        <f t="shared" si="122"/>
        <v>ATENDENTE DE FARMACIA - BALCONISTA</v>
      </c>
      <c r="B1204" t="s">
        <v>3533</v>
      </c>
      <c r="C1204">
        <v>0</v>
      </c>
      <c r="D1204">
        <v>0</v>
      </c>
      <c r="E1204">
        <v>6</v>
      </c>
      <c r="F1204">
        <v>21</v>
      </c>
      <c r="G1204">
        <v>27</v>
      </c>
      <c r="H1204" s="46">
        <f t="shared" si="123"/>
        <v>0.330841808601887</v>
      </c>
      <c r="J1204" t="str">
        <f t="shared" si="124"/>
        <v>IGNORADA</v>
      </c>
      <c r="K1204" t="s">
        <v>1718</v>
      </c>
      <c r="L1204">
        <v>14</v>
      </c>
      <c r="M1204" s="46">
        <f t="shared" si="125"/>
        <v>0.50287356321839083</v>
      </c>
      <c r="N1204" t="str">
        <f t="shared" si="126"/>
        <v>EM BRANCO</v>
      </c>
      <c r="O1204" t="s">
        <v>1720</v>
      </c>
      <c r="P1204">
        <v>15</v>
      </c>
      <c r="Q1204" s="46">
        <f t="shared" si="127"/>
        <v>0.27901785714285715</v>
      </c>
    </row>
    <row r="1205" spans="1:17" x14ac:dyDescent="0.25">
      <c r="A1205" t="str">
        <f t="shared" si="122"/>
        <v>EM BRANCO</v>
      </c>
      <c r="B1205" t="s">
        <v>1720</v>
      </c>
      <c r="C1205">
        <v>0</v>
      </c>
      <c r="D1205">
        <v>0</v>
      </c>
      <c r="E1205">
        <v>11</v>
      </c>
      <c r="F1205">
        <v>15</v>
      </c>
      <c r="G1205">
        <v>26</v>
      </c>
      <c r="H1205" s="46">
        <f t="shared" si="123"/>
        <v>0.3185884082832986</v>
      </c>
      <c r="J1205" t="str">
        <f t="shared" si="124"/>
        <v>ALMOXARIFE</v>
      </c>
      <c r="K1205" t="s">
        <v>3331</v>
      </c>
      <c r="L1205">
        <v>14</v>
      </c>
      <c r="M1205" s="46">
        <f t="shared" si="125"/>
        <v>0.50287356321839083</v>
      </c>
      <c r="N1205" t="str">
        <f t="shared" si="126"/>
        <v>MEDICO PEDIATRA</v>
      </c>
      <c r="O1205" t="s">
        <v>2485</v>
      </c>
      <c r="P1205">
        <v>14</v>
      </c>
      <c r="Q1205" s="46">
        <f t="shared" si="127"/>
        <v>0.26041666666666669</v>
      </c>
    </row>
    <row r="1206" spans="1:17" x14ac:dyDescent="0.25">
      <c r="A1206" t="str">
        <f t="shared" si="122"/>
        <v>VENDEDOR AMBULANTE</v>
      </c>
      <c r="B1206" t="s">
        <v>3542</v>
      </c>
      <c r="C1206">
        <v>0</v>
      </c>
      <c r="D1206">
        <v>0</v>
      </c>
      <c r="E1206">
        <v>16</v>
      </c>
      <c r="F1206">
        <v>10</v>
      </c>
      <c r="G1206">
        <v>26</v>
      </c>
      <c r="H1206" s="46">
        <f t="shared" si="123"/>
        <v>0.3185884082832986</v>
      </c>
      <c r="J1206" t="str">
        <f t="shared" si="124"/>
        <v>VIGIA</v>
      </c>
      <c r="K1206" t="s">
        <v>3506</v>
      </c>
      <c r="L1206">
        <v>14</v>
      </c>
      <c r="M1206" s="46">
        <f t="shared" si="125"/>
        <v>0.50287356321839083</v>
      </c>
      <c r="N1206" t="str">
        <f t="shared" si="126"/>
        <v>DIGITADOR</v>
      </c>
      <c r="O1206" t="s">
        <v>3318</v>
      </c>
      <c r="P1206">
        <v>14</v>
      </c>
      <c r="Q1206" s="46">
        <f t="shared" si="127"/>
        <v>0.26041666666666669</v>
      </c>
    </row>
    <row r="1207" spans="1:17" x14ac:dyDescent="0.25">
      <c r="A1207" t="str">
        <f t="shared" si="122"/>
        <v>TRABALHADOR DA CULTURA DE CANA-DE-ACUCAR</v>
      </c>
      <c r="B1207" t="s">
        <v>3608</v>
      </c>
      <c r="C1207">
        <v>0</v>
      </c>
      <c r="D1207">
        <v>0</v>
      </c>
      <c r="E1207">
        <v>17</v>
      </c>
      <c r="F1207">
        <v>9</v>
      </c>
      <c r="G1207">
        <v>26</v>
      </c>
      <c r="H1207" s="46">
        <f t="shared" si="123"/>
        <v>0.3185884082832986</v>
      </c>
      <c r="J1207" t="str">
        <f t="shared" si="124"/>
        <v>MOTORISTA DE ONIBUS URBANO</v>
      </c>
      <c r="K1207" t="s">
        <v>4288</v>
      </c>
      <c r="L1207">
        <v>14</v>
      </c>
      <c r="M1207" s="46">
        <f t="shared" si="125"/>
        <v>0.50287356321839083</v>
      </c>
      <c r="N1207" t="str">
        <f t="shared" si="126"/>
        <v>ATENDENTE DE ENFERMAGEM</v>
      </c>
      <c r="O1207" t="s">
        <v>3441</v>
      </c>
      <c r="P1207">
        <v>14</v>
      </c>
      <c r="Q1207" s="46">
        <f t="shared" si="127"/>
        <v>0.26041666666666669</v>
      </c>
    </row>
    <row r="1208" spans="1:17" x14ac:dyDescent="0.25">
      <c r="A1208" t="str">
        <f t="shared" si="122"/>
        <v>PEDREIRO</v>
      </c>
      <c r="B1208" t="s">
        <v>3786</v>
      </c>
      <c r="C1208">
        <v>0</v>
      </c>
      <c r="D1208">
        <v>0</v>
      </c>
      <c r="E1208">
        <v>26</v>
      </c>
      <c r="F1208">
        <v>0</v>
      </c>
      <c r="G1208">
        <v>26</v>
      </c>
      <c r="H1208" s="46">
        <f t="shared" si="123"/>
        <v>0.3185884082832986</v>
      </c>
      <c r="J1208" t="str">
        <f t="shared" si="124"/>
        <v>CASEIRO (AGRICULTURA)</v>
      </c>
      <c r="K1208" t="s">
        <v>3603</v>
      </c>
      <c r="L1208">
        <v>13</v>
      </c>
      <c r="M1208" s="46">
        <f t="shared" si="125"/>
        <v>0.46695402298850575</v>
      </c>
      <c r="N1208" t="str">
        <f t="shared" si="126"/>
        <v>AUXILIAR DE LAVANDERIA</v>
      </c>
      <c r="O1208" t="s">
        <v>3478</v>
      </c>
      <c r="P1208">
        <v>14</v>
      </c>
      <c r="Q1208" s="46">
        <f t="shared" si="127"/>
        <v>0.26041666666666669</v>
      </c>
    </row>
    <row r="1209" spans="1:17" x14ac:dyDescent="0.25">
      <c r="A1209" t="str">
        <f t="shared" si="122"/>
        <v>IGNORADA</v>
      </c>
      <c r="B1209" t="s">
        <v>1718</v>
      </c>
      <c r="C1209">
        <v>0</v>
      </c>
      <c r="D1209">
        <v>0</v>
      </c>
      <c r="E1209">
        <v>14</v>
      </c>
      <c r="F1209">
        <v>11</v>
      </c>
      <c r="G1209">
        <v>25</v>
      </c>
      <c r="H1209" s="46">
        <f t="shared" si="123"/>
        <v>0.30633500796471019</v>
      </c>
      <c r="J1209" t="str">
        <f t="shared" si="124"/>
        <v>ACOUGUEIRO</v>
      </c>
      <c r="K1209" t="s">
        <v>4558</v>
      </c>
      <c r="L1209">
        <v>13</v>
      </c>
      <c r="M1209" s="46">
        <f t="shared" si="125"/>
        <v>0.46695402298850575</v>
      </c>
      <c r="N1209" t="str">
        <f t="shared" si="126"/>
        <v>BIOMEDICO</v>
      </c>
      <c r="O1209" t="s">
        <v>2430</v>
      </c>
      <c r="P1209">
        <v>13</v>
      </c>
      <c r="Q1209" s="46">
        <f t="shared" si="127"/>
        <v>0.24181547619047619</v>
      </c>
    </row>
    <row r="1210" spans="1:17" x14ac:dyDescent="0.25">
      <c r="A1210" t="str">
        <f t="shared" si="122"/>
        <v>SOLDADO DA POLICIA MILITAR</v>
      </c>
      <c r="B1210" t="s">
        <v>1739</v>
      </c>
      <c r="C1210">
        <v>0</v>
      </c>
      <c r="D1210">
        <v>0</v>
      </c>
      <c r="E1210">
        <v>21</v>
      </c>
      <c r="F1210">
        <v>4</v>
      </c>
      <c r="G1210">
        <v>25</v>
      </c>
      <c r="H1210" s="46">
        <f t="shared" si="123"/>
        <v>0.30633500796471019</v>
      </c>
      <c r="J1210" t="str">
        <f t="shared" si="124"/>
        <v>AUXILIAR DE MANUTENCAO PREDIAL</v>
      </c>
      <c r="K1210" t="s">
        <v>3438</v>
      </c>
      <c r="L1210">
        <v>12</v>
      </c>
      <c r="M1210" s="46">
        <f t="shared" si="125"/>
        <v>0.43103448275862066</v>
      </c>
      <c r="N1210" t="str">
        <f t="shared" si="126"/>
        <v>TECNICO EM FARMACIA</v>
      </c>
      <c r="O1210" t="s">
        <v>3078</v>
      </c>
      <c r="P1210">
        <v>13</v>
      </c>
      <c r="Q1210" s="46">
        <f t="shared" si="127"/>
        <v>0.24181547619047619</v>
      </c>
    </row>
    <row r="1211" spans="1:17" x14ac:dyDescent="0.25">
      <c r="A1211" t="str">
        <f t="shared" si="122"/>
        <v>AUXILIAR EM SAUDE BUCAL DA ESTRATEGIA DE SAUDE DA FAMILIA</v>
      </c>
      <c r="B1211" t="s">
        <v>3060</v>
      </c>
      <c r="C1211">
        <v>0</v>
      </c>
      <c r="D1211">
        <v>0</v>
      </c>
      <c r="E1211">
        <v>2</v>
      </c>
      <c r="F1211">
        <v>23</v>
      </c>
      <c r="G1211">
        <v>25</v>
      </c>
      <c r="H1211" s="46">
        <f t="shared" si="123"/>
        <v>0.30633500796471019</v>
      </c>
      <c r="J1211" t="str">
        <f t="shared" si="124"/>
        <v>POLICIAL RODOVIARIO FEDERAL</v>
      </c>
      <c r="K1211" t="s">
        <v>3493</v>
      </c>
      <c r="L1211">
        <v>12</v>
      </c>
      <c r="M1211" s="46">
        <f t="shared" si="125"/>
        <v>0.43103448275862066</v>
      </c>
      <c r="N1211" t="str">
        <f t="shared" si="126"/>
        <v>COMERCIANTE VAREJISTA</v>
      </c>
      <c r="O1211" t="s">
        <v>1844</v>
      </c>
      <c r="P1211">
        <v>12</v>
      </c>
      <c r="Q1211" s="46">
        <f t="shared" si="127"/>
        <v>0.22321428571428573</v>
      </c>
    </row>
    <row r="1212" spans="1:17" x14ac:dyDescent="0.25">
      <c r="A1212" t="str">
        <f t="shared" si="122"/>
        <v>TRABALHADOR DE TRATAMENTO DO LEITE E FABRICACAO DE LATICINIOS E AFINS</v>
      </c>
      <c r="B1212" t="s">
        <v>4509</v>
      </c>
      <c r="C1212">
        <v>0</v>
      </c>
      <c r="D1212">
        <v>0</v>
      </c>
      <c r="E1212">
        <v>18</v>
      </c>
      <c r="F1212">
        <v>6</v>
      </c>
      <c r="G1212">
        <v>24</v>
      </c>
      <c r="H1212" s="46">
        <f t="shared" si="123"/>
        <v>0.29408160764612179</v>
      </c>
      <c r="J1212" t="str">
        <f t="shared" si="124"/>
        <v>EM BRANCO</v>
      </c>
      <c r="K1212" t="s">
        <v>1720</v>
      </c>
      <c r="L1212">
        <v>11</v>
      </c>
      <c r="M1212" s="46">
        <f t="shared" si="125"/>
        <v>0.39511494252873564</v>
      </c>
      <c r="N1212" t="str">
        <f t="shared" si="126"/>
        <v>MEDICO GINECOLOGISTA E OBSTETRA</v>
      </c>
      <c r="O1212" t="s">
        <v>2468</v>
      </c>
      <c r="P1212">
        <v>12</v>
      </c>
      <c r="Q1212" s="46">
        <f t="shared" si="127"/>
        <v>0.22321428571428573</v>
      </c>
    </row>
    <row r="1213" spans="1:17" x14ac:dyDescent="0.25">
      <c r="A1213" t="str">
        <f t="shared" si="122"/>
        <v>AUXILIAR NOS SERVICOS DE ALIMENTACAO</v>
      </c>
      <c r="B1213" t="s">
        <v>3424</v>
      </c>
      <c r="C1213">
        <v>0</v>
      </c>
      <c r="D1213">
        <v>0</v>
      </c>
      <c r="E1213">
        <v>6</v>
      </c>
      <c r="F1213">
        <v>17</v>
      </c>
      <c r="G1213">
        <v>23</v>
      </c>
      <c r="H1213" s="46">
        <f t="shared" si="123"/>
        <v>0.28182820732753339</v>
      </c>
      <c r="J1213" t="str">
        <f t="shared" si="124"/>
        <v>MEDICO CIRURGIAO GERAL</v>
      </c>
      <c r="K1213" t="s">
        <v>2446</v>
      </c>
      <c r="L1213">
        <v>11</v>
      </c>
      <c r="M1213" s="46">
        <f t="shared" si="125"/>
        <v>0.39511494252873564</v>
      </c>
      <c r="N1213" t="str">
        <f t="shared" si="126"/>
        <v>TELEOPERADOR</v>
      </c>
      <c r="O1213" t="s">
        <v>3367</v>
      </c>
      <c r="P1213">
        <v>12</v>
      </c>
      <c r="Q1213" s="46">
        <f t="shared" si="127"/>
        <v>0.22321428571428573</v>
      </c>
    </row>
    <row r="1214" spans="1:17" x14ac:dyDescent="0.25">
      <c r="A1214" t="str">
        <f t="shared" si="122"/>
        <v>REPOSITOR DE MERCADORIAS</v>
      </c>
      <c r="B1214" t="s">
        <v>3532</v>
      </c>
      <c r="C1214">
        <v>0</v>
      </c>
      <c r="D1214">
        <v>0</v>
      </c>
      <c r="E1214">
        <v>19</v>
      </c>
      <c r="F1214">
        <v>4</v>
      </c>
      <c r="G1214">
        <v>23</v>
      </c>
      <c r="H1214" s="46">
        <f t="shared" si="123"/>
        <v>0.28182820732753339</v>
      </c>
      <c r="J1214" t="str">
        <f t="shared" si="124"/>
        <v>MEDICO ORTOPEDISTA E TRAUMATOLOGISTA</v>
      </c>
      <c r="K1214" t="s">
        <v>2482</v>
      </c>
      <c r="L1214">
        <v>11</v>
      </c>
      <c r="M1214" s="46">
        <f t="shared" si="125"/>
        <v>0.39511494252873564</v>
      </c>
      <c r="N1214" t="str">
        <f t="shared" si="126"/>
        <v>IGNORADA</v>
      </c>
      <c r="O1214" t="s">
        <v>1718</v>
      </c>
      <c r="P1214">
        <v>11</v>
      </c>
      <c r="Q1214" s="46">
        <f t="shared" si="127"/>
        <v>0.20461309523809523</v>
      </c>
    </row>
    <row r="1215" spans="1:17" x14ac:dyDescent="0.25">
      <c r="A1215" t="str">
        <f t="shared" si="122"/>
        <v>SERVENTE DE OBRAS</v>
      </c>
      <c r="B1215" t="s">
        <v>3838</v>
      </c>
      <c r="C1215">
        <v>0</v>
      </c>
      <c r="D1215">
        <v>0</v>
      </c>
      <c r="E1215">
        <v>21</v>
      </c>
      <c r="F1215">
        <v>2</v>
      </c>
      <c r="G1215">
        <v>23</v>
      </c>
      <c r="H1215" s="46">
        <f t="shared" si="123"/>
        <v>0.28182820732753339</v>
      </c>
      <c r="J1215" t="str">
        <f t="shared" si="124"/>
        <v>CIRURGIAO DENTISTA - CLINICO GERAL</v>
      </c>
      <c r="K1215" t="s">
        <v>2503</v>
      </c>
      <c r="L1215">
        <v>11</v>
      </c>
      <c r="M1215" s="46">
        <f t="shared" si="125"/>
        <v>0.39511494252873564</v>
      </c>
      <c r="N1215" t="str">
        <f t="shared" si="126"/>
        <v>TECNICO DE ENFERMAGEM DA ESTRATEGIA DE SAUDE DA FAMILIA</v>
      </c>
      <c r="O1215" t="s">
        <v>3048</v>
      </c>
      <c r="P1215">
        <v>11</v>
      </c>
      <c r="Q1215" s="46">
        <f t="shared" si="127"/>
        <v>0.20461309523809523</v>
      </c>
    </row>
    <row r="1216" spans="1:17" x14ac:dyDescent="0.25">
      <c r="A1216" t="str">
        <f t="shared" si="122"/>
        <v>MOTORISTA DE TAXI</v>
      </c>
      <c r="B1216" t="s">
        <v>4286</v>
      </c>
      <c r="C1216">
        <v>0</v>
      </c>
      <c r="D1216">
        <v>0</v>
      </c>
      <c r="E1216">
        <v>23</v>
      </c>
      <c r="F1216">
        <v>0</v>
      </c>
      <c r="G1216">
        <v>23</v>
      </c>
      <c r="H1216" s="46">
        <f t="shared" si="123"/>
        <v>0.28182820732753339</v>
      </c>
      <c r="J1216" t="str">
        <f t="shared" si="124"/>
        <v>COLETOR DE RESIDUOS SOLIDOS DE SERVICOS DE SAUDE</v>
      </c>
      <c r="K1216" t="s">
        <v>3437</v>
      </c>
      <c r="L1216">
        <v>11</v>
      </c>
      <c r="M1216" s="46">
        <f t="shared" si="125"/>
        <v>0.39511494252873564</v>
      </c>
      <c r="N1216" t="str">
        <f t="shared" si="126"/>
        <v>TECNICO EM SAUDE BUCAL DA ESTRATEGIA DE SAUDE DA FAMILIA</v>
      </c>
      <c r="O1216" t="s">
        <v>3059</v>
      </c>
      <c r="P1216">
        <v>11</v>
      </c>
      <c r="Q1216" s="46">
        <f t="shared" si="127"/>
        <v>0.20461309523809523</v>
      </c>
    </row>
    <row r="1217" spans="1:17" x14ac:dyDescent="0.25">
      <c r="A1217" t="str">
        <f t="shared" si="122"/>
        <v>TECNICO EM FARMACIA</v>
      </c>
      <c r="B1217" t="s">
        <v>3078</v>
      </c>
      <c r="C1217">
        <v>0</v>
      </c>
      <c r="D1217">
        <v>0</v>
      </c>
      <c r="E1217">
        <v>9</v>
      </c>
      <c r="F1217">
        <v>13</v>
      </c>
      <c r="G1217">
        <v>22</v>
      </c>
      <c r="H1217" s="46">
        <f t="shared" si="123"/>
        <v>0.26957480700894498</v>
      </c>
      <c r="J1217" t="str">
        <f t="shared" si="124"/>
        <v>AUXILIAR DE LABORATORIO DE ANALISES CLINICAS</v>
      </c>
      <c r="K1217" t="s">
        <v>3449</v>
      </c>
      <c r="L1217">
        <v>11</v>
      </c>
      <c r="M1217" s="46">
        <f t="shared" si="125"/>
        <v>0.39511494252873564</v>
      </c>
      <c r="N1217" t="str">
        <f t="shared" si="126"/>
        <v>TECNICO EM ADMINISTRACAO</v>
      </c>
      <c r="O1217" t="s">
        <v>3137</v>
      </c>
      <c r="P1217">
        <v>11</v>
      </c>
      <c r="Q1217" s="46">
        <f t="shared" si="127"/>
        <v>0.20461309523809523</v>
      </c>
    </row>
    <row r="1218" spans="1:17" x14ac:dyDescent="0.25">
      <c r="A1218" t="str">
        <f t="shared" si="122"/>
        <v>AUXILIAR DE MANUTENCAO PREDIAL</v>
      </c>
      <c r="B1218" t="s">
        <v>3438</v>
      </c>
      <c r="C1218">
        <v>0</v>
      </c>
      <c r="D1218">
        <v>0</v>
      </c>
      <c r="E1218">
        <v>12</v>
      </c>
      <c r="F1218">
        <v>10</v>
      </c>
      <c r="G1218">
        <v>22</v>
      </c>
      <c r="H1218" s="46">
        <f t="shared" si="123"/>
        <v>0.26957480700894498</v>
      </c>
      <c r="J1218" t="str">
        <f t="shared" si="124"/>
        <v>MOTOCICLISTA NO TRANSPORTE DE DOCUMENTOS E PEQUENOS VOLUMES</v>
      </c>
      <c r="K1218" t="s">
        <v>3508</v>
      </c>
      <c r="L1218">
        <v>11</v>
      </c>
      <c r="M1218" s="46">
        <f t="shared" si="125"/>
        <v>0.39511494252873564</v>
      </c>
      <c r="N1218" t="str">
        <f t="shared" si="126"/>
        <v>EMPREGADO DOMESTICO NOS SERVICOS GERAIS</v>
      </c>
      <c r="O1218" t="s">
        <v>3399</v>
      </c>
      <c r="P1218">
        <v>11</v>
      </c>
      <c r="Q1218" s="46">
        <f t="shared" si="127"/>
        <v>0.20461309523809523</v>
      </c>
    </row>
    <row r="1219" spans="1:17" x14ac:dyDescent="0.25">
      <c r="A1219" t="str">
        <f t="shared" si="122"/>
        <v>MEDICO GINECOLOGISTA E OBSTETRA</v>
      </c>
      <c r="B1219" t="s">
        <v>2468</v>
      </c>
      <c r="C1219">
        <v>0</v>
      </c>
      <c r="D1219">
        <v>0</v>
      </c>
      <c r="E1219">
        <v>9</v>
      </c>
      <c r="F1219">
        <v>12</v>
      </c>
      <c r="G1219">
        <v>21</v>
      </c>
      <c r="H1219" s="46">
        <f t="shared" si="123"/>
        <v>0.25732140669035658</v>
      </c>
      <c r="J1219" t="str">
        <f t="shared" si="124"/>
        <v>CONDUTOR DE VEICULOS A PEDAIS</v>
      </c>
      <c r="K1219" t="s">
        <v>4307</v>
      </c>
      <c r="L1219">
        <v>10</v>
      </c>
      <c r="M1219" s="46">
        <f t="shared" si="125"/>
        <v>0.35919540229885055</v>
      </c>
      <c r="N1219" t="str">
        <f t="shared" si="126"/>
        <v>BABA</v>
      </c>
      <c r="O1219" t="s">
        <v>3466</v>
      </c>
      <c r="P1219">
        <v>11</v>
      </c>
      <c r="Q1219" s="46">
        <f t="shared" si="127"/>
        <v>0.20461309523809523</v>
      </c>
    </row>
    <row r="1220" spans="1:17" x14ac:dyDescent="0.25">
      <c r="A1220" t="str">
        <f t="shared" si="122"/>
        <v>COZINHEIRO GERAL</v>
      </c>
      <c r="B1220" t="s">
        <v>3406</v>
      </c>
      <c r="C1220">
        <v>0</v>
      </c>
      <c r="D1220">
        <v>0</v>
      </c>
      <c r="E1220">
        <v>2</v>
      </c>
      <c r="F1220">
        <v>19</v>
      </c>
      <c r="G1220">
        <v>21</v>
      </c>
      <c r="H1220" s="46">
        <f t="shared" si="123"/>
        <v>0.25732140669035658</v>
      </c>
      <c r="J1220" t="str">
        <f t="shared" si="124"/>
        <v>MECANICO DE MANUTENCAO DE AUTOMOVEIS, MOTOCICLETAS E VEICULOS SIMILARES</v>
      </c>
      <c r="K1220" t="s">
        <v>4617</v>
      </c>
      <c r="L1220">
        <v>10</v>
      </c>
      <c r="M1220" s="46">
        <f t="shared" si="125"/>
        <v>0.35919540229885055</v>
      </c>
      <c r="N1220" t="str">
        <f t="shared" si="126"/>
        <v>TECNICO DE ENFERMAGEM DE SAUDE DA FAMILIA</v>
      </c>
      <c r="O1220" t="s">
        <v>3051</v>
      </c>
      <c r="P1220">
        <v>10</v>
      </c>
      <c r="Q1220" s="46">
        <f t="shared" si="127"/>
        <v>0.18601190476190477</v>
      </c>
    </row>
    <row r="1221" spans="1:17" x14ac:dyDescent="0.25">
      <c r="A1221" t="str">
        <f t="shared" si="122"/>
        <v>AGENTE DE SEGURANCA</v>
      </c>
      <c r="B1221" t="s">
        <v>3497</v>
      </c>
      <c r="C1221">
        <v>0</v>
      </c>
      <c r="D1221">
        <v>0</v>
      </c>
      <c r="E1221">
        <v>20</v>
      </c>
      <c r="F1221">
        <v>1</v>
      </c>
      <c r="G1221">
        <v>21</v>
      </c>
      <c r="H1221" s="46">
        <f t="shared" si="123"/>
        <v>0.25732140669035658</v>
      </c>
      <c r="J1221" t="str">
        <f t="shared" si="124"/>
        <v>MEDICO GINECOLOGISTA E OBSTETRA</v>
      </c>
      <c r="K1221" t="s">
        <v>2468</v>
      </c>
      <c r="L1221">
        <v>9</v>
      </c>
      <c r="M1221" s="46">
        <f t="shared" si="125"/>
        <v>0.32327586206896552</v>
      </c>
      <c r="N1221" t="str">
        <f t="shared" si="126"/>
        <v>COPEIRO</v>
      </c>
      <c r="O1221" t="s">
        <v>3420</v>
      </c>
      <c r="P1221">
        <v>10</v>
      </c>
      <c r="Q1221" s="46">
        <f t="shared" si="127"/>
        <v>0.18601190476190477</v>
      </c>
    </row>
    <row r="1222" spans="1:17" x14ac:dyDescent="0.25">
      <c r="A1222" t="str">
        <f t="shared" si="122"/>
        <v>COPEIRO DE HOSPITAL</v>
      </c>
      <c r="B1222" t="s">
        <v>3421</v>
      </c>
      <c r="C1222">
        <v>0</v>
      </c>
      <c r="D1222">
        <v>0</v>
      </c>
      <c r="E1222">
        <v>2</v>
      </c>
      <c r="F1222">
        <v>18</v>
      </c>
      <c r="G1222">
        <v>20</v>
      </c>
      <c r="H1222" s="46">
        <f t="shared" si="123"/>
        <v>0.24506800637176818</v>
      </c>
      <c r="J1222" t="str">
        <f t="shared" si="124"/>
        <v>MEDICO RESIDENTE</v>
      </c>
      <c r="K1222" t="s">
        <v>2500</v>
      </c>
      <c r="L1222">
        <v>9</v>
      </c>
      <c r="M1222" s="46">
        <f t="shared" si="125"/>
        <v>0.32327586206896552</v>
      </c>
      <c r="N1222" t="str">
        <f t="shared" si="126"/>
        <v>AUXILIAR DE MANUTENCAO PREDIAL</v>
      </c>
      <c r="O1222" t="s">
        <v>3438</v>
      </c>
      <c r="P1222">
        <v>10</v>
      </c>
      <c r="Q1222" s="46">
        <f t="shared" si="127"/>
        <v>0.18601190476190477</v>
      </c>
    </row>
    <row r="1223" spans="1:17" x14ac:dyDescent="0.25">
      <c r="A1223" t="str">
        <f t="shared" si="122"/>
        <v>CUIDADOR DE IDOSOS</v>
      </c>
      <c r="B1223" t="s">
        <v>3467</v>
      </c>
      <c r="C1223">
        <v>0</v>
      </c>
      <c r="D1223">
        <v>0</v>
      </c>
      <c r="E1223">
        <v>1</v>
      </c>
      <c r="F1223">
        <v>18</v>
      </c>
      <c r="G1223">
        <v>19</v>
      </c>
      <c r="H1223" s="46">
        <f t="shared" si="123"/>
        <v>0.23281460605317975</v>
      </c>
      <c r="J1223" t="str">
        <f t="shared" si="124"/>
        <v>AUXILIAR DE ENFERMAGEM</v>
      </c>
      <c r="K1223" t="s">
        <v>3045</v>
      </c>
      <c r="L1223">
        <v>9</v>
      </c>
      <c r="M1223" s="46">
        <f t="shared" si="125"/>
        <v>0.32327586206896552</v>
      </c>
      <c r="N1223" t="str">
        <f t="shared" si="126"/>
        <v>AUXILIAR DE FARMACIA DE MANIPULACAO</v>
      </c>
      <c r="O1223" t="s">
        <v>3448</v>
      </c>
      <c r="P1223">
        <v>10</v>
      </c>
      <c r="Q1223" s="46">
        <f t="shared" si="127"/>
        <v>0.18601190476190477</v>
      </c>
    </row>
    <row r="1224" spans="1:17" x14ac:dyDescent="0.25">
      <c r="A1224" t="str">
        <f t="shared" si="122"/>
        <v>COZINHEIRO DE HOSPITAL</v>
      </c>
      <c r="B1224" t="s">
        <v>3409</v>
      </c>
      <c r="C1224">
        <v>0</v>
      </c>
      <c r="D1224">
        <v>0</v>
      </c>
      <c r="E1224">
        <v>2</v>
      </c>
      <c r="F1224">
        <v>16</v>
      </c>
      <c r="G1224">
        <v>18</v>
      </c>
      <c r="H1224" s="46">
        <f t="shared" si="123"/>
        <v>0.22056120573459134</v>
      </c>
      <c r="J1224" t="str">
        <f t="shared" si="124"/>
        <v>TECNICO EM FARMACIA</v>
      </c>
      <c r="K1224" t="s">
        <v>3078</v>
      </c>
      <c r="L1224">
        <v>9</v>
      </c>
      <c r="M1224" s="46">
        <f t="shared" si="125"/>
        <v>0.32327586206896552</v>
      </c>
      <c r="N1224" t="str">
        <f t="shared" si="126"/>
        <v>VENDEDOR AMBULANTE</v>
      </c>
      <c r="O1224" t="s">
        <v>3542</v>
      </c>
      <c r="P1224">
        <v>10</v>
      </c>
      <c r="Q1224" s="46">
        <f t="shared" si="127"/>
        <v>0.18601190476190477</v>
      </c>
    </row>
    <row r="1225" spans="1:17" x14ac:dyDescent="0.25">
      <c r="A1225" t="str">
        <f t="shared" si="122"/>
        <v>PORTEIRO DE EDIFICIOS</v>
      </c>
      <c r="B1225" t="s">
        <v>3504</v>
      </c>
      <c r="C1225">
        <v>0</v>
      </c>
      <c r="D1225">
        <v>0</v>
      </c>
      <c r="E1225">
        <v>17</v>
      </c>
      <c r="F1225">
        <v>1</v>
      </c>
      <c r="G1225">
        <v>18</v>
      </c>
      <c r="H1225" s="46">
        <f t="shared" si="123"/>
        <v>0.22056120573459134</v>
      </c>
      <c r="J1225" t="str">
        <f t="shared" si="124"/>
        <v>REPRESENTANTE COMERCIAL AUTONOMO</v>
      </c>
      <c r="K1225" t="s">
        <v>3196</v>
      </c>
      <c r="L1225">
        <v>9</v>
      </c>
      <c r="M1225" s="46">
        <f t="shared" si="125"/>
        <v>0.32327586206896552</v>
      </c>
      <c r="N1225" t="str">
        <f t="shared" si="126"/>
        <v>TERAPEUTA OCUPACIONAL</v>
      </c>
      <c r="O1225" t="s">
        <v>2556</v>
      </c>
      <c r="P1225">
        <v>9</v>
      </c>
      <c r="Q1225" s="46">
        <f t="shared" si="127"/>
        <v>0.16741071428571427</v>
      </c>
    </row>
    <row r="1226" spans="1:17" x14ac:dyDescent="0.25">
      <c r="A1226" t="str">
        <f t="shared" si="122"/>
        <v>CASEIRO (AGRICULTURA)</v>
      </c>
      <c r="B1226" t="s">
        <v>3603</v>
      </c>
      <c r="C1226">
        <v>0</v>
      </c>
      <c r="D1226">
        <v>0</v>
      </c>
      <c r="E1226">
        <v>13</v>
      </c>
      <c r="F1226">
        <v>5</v>
      </c>
      <c r="G1226">
        <v>18</v>
      </c>
      <c r="H1226" s="46">
        <f t="shared" si="123"/>
        <v>0.22056120573459134</v>
      </c>
      <c r="J1226" t="str">
        <f t="shared" si="124"/>
        <v>SOCORRISTA (EXCETO MEDICOS E ENFERMEIROS)</v>
      </c>
      <c r="K1226" t="s">
        <v>3446</v>
      </c>
      <c r="L1226">
        <v>9</v>
      </c>
      <c r="M1226" s="46">
        <f t="shared" si="125"/>
        <v>0.32327586206896552</v>
      </c>
      <c r="N1226" t="str">
        <f t="shared" si="126"/>
        <v>TECNICO EM NUTRICAO E DIETETICA</v>
      </c>
      <c r="O1226" t="s">
        <v>3080</v>
      </c>
      <c r="P1226">
        <v>9</v>
      </c>
      <c r="Q1226" s="46">
        <f t="shared" si="127"/>
        <v>0.16741071428571427</v>
      </c>
    </row>
    <row r="1227" spans="1:17" x14ac:dyDescent="0.25">
      <c r="A1227" t="str">
        <f t="shared" si="122"/>
        <v>BIOMEDICO</v>
      </c>
      <c r="B1227" t="s">
        <v>2430</v>
      </c>
      <c r="C1227">
        <v>0</v>
      </c>
      <c r="D1227">
        <v>0</v>
      </c>
      <c r="E1227">
        <v>4</v>
      </c>
      <c r="F1227">
        <v>13</v>
      </c>
      <c r="G1227">
        <v>17</v>
      </c>
      <c r="H1227" s="46">
        <f t="shared" si="123"/>
        <v>0.20830780541600294</v>
      </c>
      <c r="J1227" t="str">
        <f t="shared" si="124"/>
        <v>PORTEIRO DE LOCAIS DE DIVERSAO</v>
      </c>
      <c r="K1227" t="s">
        <v>3505</v>
      </c>
      <c r="L1227">
        <v>9</v>
      </c>
      <c r="M1227" s="46">
        <f t="shared" si="125"/>
        <v>0.32327586206896552</v>
      </c>
      <c r="N1227" t="str">
        <f t="shared" si="126"/>
        <v>SUPERVISOR ADMINISTRATIVO</v>
      </c>
      <c r="O1227" t="s">
        <v>3299</v>
      </c>
      <c r="P1227">
        <v>9</v>
      </c>
      <c r="Q1227" s="46">
        <f t="shared" si="127"/>
        <v>0.16741071428571427</v>
      </c>
    </row>
    <row r="1228" spans="1:17" x14ac:dyDescent="0.25">
      <c r="A1228" t="str">
        <f t="shared" si="122"/>
        <v>AUXILIAR DE CONSULTORIO DENTARIO DE SAUDE DA FAMILIA</v>
      </c>
      <c r="B1228" t="s">
        <v>3062</v>
      </c>
      <c r="C1228">
        <v>0</v>
      </c>
      <c r="D1228">
        <v>0</v>
      </c>
      <c r="E1228">
        <v>1</v>
      </c>
      <c r="F1228">
        <v>16</v>
      </c>
      <c r="G1228">
        <v>17</v>
      </c>
      <c r="H1228" s="46">
        <f t="shared" si="123"/>
        <v>0.20830780541600294</v>
      </c>
      <c r="J1228" t="str">
        <f t="shared" si="124"/>
        <v>FRENTISTA</v>
      </c>
      <c r="K1228" t="s">
        <v>3534</v>
      </c>
      <c r="L1228">
        <v>9</v>
      </c>
      <c r="M1228" s="46">
        <f t="shared" si="125"/>
        <v>0.32327586206896552</v>
      </c>
      <c r="N1228" t="str">
        <f t="shared" si="126"/>
        <v>CAIXA DE BANCO</v>
      </c>
      <c r="O1228" t="s">
        <v>3326</v>
      </c>
      <c r="P1228">
        <v>9</v>
      </c>
      <c r="Q1228" s="46">
        <f t="shared" si="127"/>
        <v>0.16741071428571427</v>
      </c>
    </row>
    <row r="1229" spans="1:17" x14ac:dyDescent="0.25">
      <c r="A1229" t="str">
        <f t="shared" si="122"/>
        <v>TECNICO EM ADMINISTRACAO</v>
      </c>
      <c r="B1229" t="s">
        <v>3137</v>
      </c>
      <c r="C1229">
        <v>0</v>
      </c>
      <c r="D1229">
        <v>0</v>
      </c>
      <c r="E1229">
        <v>6</v>
      </c>
      <c r="F1229">
        <v>11</v>
      </c>
      <c r="G1229">
        <v>17</v>
      </c>
      <c r="H1229" s="46">
        <f t="shared" si="123"/>
        <v>0.20830780541600294</v>
      </c>
      <c r="J1229" t="str">
        <f t="shared" si="124"/>
        <v>CAMINHONEIRO AUTONOMO (ROTAS REGIONAIS E INTERNACIONAIS)</v>
      </c>
      <c r="K1229" t="s">
        <v>4290</v>
      </c>
      <c r="L1229">
        <v>9</v>
      </c>
      <c r="M1229" s="46">
        <f t="shared" si="125"/>
        <v>0.32327586206896552</v>
      </c>
      <c r="N1229" t="str">
        <f t="shared" si="126"/>
        <v>TELEFONISTA</v>
      </c>
      <c r="O1229" t="s">
        <v>3366</v>
      </c>
      <c r="P1229">
        <v>9</v>
      </c>
      <c r="Q1229" s="46">
        <f t="shared" si="127"/>
        <v>0.16741071428571427</v>
      </c>
    </row>
    <row r="1230" spans="1:17" x14ac:dyDescent="0.25">
      <c r="A1230" t="str">
        <f t="shared" ref="A1230:A1293" si="128">MID(B1230,8,100)</f>
        <v>GUARDA-CIVIL MUNICIPAL</v>
      </c>
      <c r="B1230" t="s">
        <v>3494</v>
      </c>
      <c r="C1230">
        <v>0</v>
      </c>
      <c r="D1230">
        <v>0</v>
      </c>
      <c r="E1230">
        <v>15</v>
      </c>
      <c r="F1230">
        <v>2</v>
      </c>
      <c r="G1230">
        <v>17</v>
      </c>
      <c r="H1230" s="46">
        <f t="shared" ref="H1230:H1293" si="129">G1230*100/G$3765</f>
        <v>0.20830780541600294</v>
      </c>
      <c r="J1230" t="str">
        <f t="shared" ref="J1230:J1293" si="130">MID(K1230,8,100)</f>
        <v>GERENTE COMERCIAL</v>
      </c>
      <c r="K1230" t="s">
        <v>1868</v>
      </c>
      <c r="L1230">
        <v>8</v>
      </c>
      <c r="M1230" s="46">
        <f t="shared" ref="M1230:M1293" si="131">L1230*100/L$3765</f>
        <v>0.28735632183908044</v>
      </c>
      <c r="N1230" t="str">
        <f t="shared" ref="N1230:N1293" si="132">MID(O1230,8,100)</f>
        <v>ATENDENTE DE LANCHONETE</v>
      </c>
      <c r="O1230" t="s">
        <v>3422</v>
      </c>
      <c r="P1230">
        <v>9</v>
      </c>
      <c r="Q1230" s="46">
        <f t="shared" ref="Q1230:Q1293" si="133">P1230*100/P$3765</f>
        <v>0.16741071428571427</v>
      </c>
    </row>
    <row r="1231" spans="1:17" x14ac:dyDescent="0.25">
      <c r="A1231" t="str">
        <f t="shared" si="128"/>
        <v>MEDICO PEDIATRA</v>
      </c>
      <c r="B1231" t="s">
        <v>2485</v>
      </c>
      <c r="C1231">
        <v>0</v>
      </c>
      <c r="D1231">
        <v>0</v>
      </c>
      <c r="E1231">
        <v>2</v>
      </c>
      <c r="F1231">
        <v>14</v>
      </c>
      <c r="G1231">
        <v>16</v>
      </c>
      <c r="H1231" s="46">
        <f t="shared" si="129"/>
        <v>0.19605440509741454</v>
      </c>
      <c r="J1231" t="str">
        <f t="shared" si="130"/>
        <v>MARCENEIRO</v>
      </c>
      <c r="K1231" t="s">
        <v>4217</v>
      </c>
      <c r="L1231">
        <v>8</v>
      </c>
      <c r="M1231" s="46">
        <f t="shared" si="131"/>
        <v>0.28735632183908044</v>
      </c>
      <c r="N1231" t="str">
        <f t="shared" si="132"/>
        <v>TRABALHADOR DA CULTURA DE CANA-DE-ACUCAR</v>
      </c>
      <c r="O1231" t="s">
        <v>3608</v>
      </c>
      <c r="P1231">
        <v>9</v>
      </c>
      <c r="Q1231" s="46">
        <f t="shared" si="133"/>
        <v>0.16741071428571427</v>
      </c>
    </row>
    <row r="1232" spans="1:17" x14ac:dyDescent="0.25">
      <c r="A1232" t="str">
        <f t="shared" si="128"/>
        <v>MEDICO RESIDENTE</v>
      </c>
      <c r="B1232" t="s">
        <v>2500</v>
      </c>
      <c r="C1232">
        <v>0</v>
      </c>
      <c r="D1232">
        <v>0</v>
      </c>
      <c r="E1232">
        <v>9</v>
      </c>
      <c r="F1232">
        <v>7</v>
      </c>
      <c r="G1232">
        <v>16</v>
      </c>
      <c r="H1232" s="46">
        <f t="shared" si="129"/>
        <v>0.19605440509741454</v>
      </c>
      <c r="J1232" t="str">
        <f t="shared" si="130"/>
        <v>OPERADOR DE EMPILHADEIRA</v>
      </c>
      <c r="K1232" t="s">
        <v>4283</v>
      </c>
      <c r="L1232">
        <v>8</v>
      </c>
      <c r="M1232" s="46">
        <f t="shared" si="131"/>
        <v>0.28735632183908044</v>
      </c>
      <c r="N1232" t="str">
        <f t="shared" si="132"/>
        <v>DONA DE CASA</v>
      </c>
      <c r="O1232" t="s">
        <v>4676</v>
      </c>
      <c r="P1232">
        <v>9</v>
      </c>
      <c r="Q1232" s="46">
        <f t="shared" si="133"/>
        <v>0.16741071428571427</v>
      </c>
    </row>
    <row r="1233" spans="1:17" x14ac:dyDescent="0.25">
      <c r="A1233" t="str">
        <f t="shared" si="128"/>
        <v>ALMOXARIFE</v>
      </c>
      <c r="B1233" t="s">
        <v>3331</v>
      </c>
      <c r="C1233">
        <v>0</v>
      </c>
      <c r="D1233">
        <v>0</v>
      </c>
      <c r="E1233">
        <v>14</v>
      </c>
      <c r="F1233">
        <v>1</v>
      </c>
      <c r="G1233">
        <v>15</v>
      </c>
      <c r="H1233" s="46">
        <f t="shared" si="129"/>
        <v>0.18380100477882613</v>
      </c>
      <c r="J1233" t="str">
        <f t="shared" si="130"/>
        <v>MOTORISTA DE ONIBUS RODOVIARIO</v>
      </c>
      <c r="K1233" t="s">
        <v>4287</v>
      </c>
      <c r="L1233">
        <v>8</v>
      </c>
      <c r="M1233" s="46">
        <f t="shared" si="131"/>
        <v>0.28735632183908044</v>
      </c>
      <c r="N1233" t="str">
        <f t="shared" si="132"/>
        <v>CIRURGIAO DENTISTA - DENTISTICA</v>
      </c>
      <c r="O1233" t="s">
        <v>2521</v>
      </c>
      <c r="P1233">
        <v>8</v>
      </c>
      <c r="Q1233" s="46">
        <f t="shared" si="133"/>
        <v>0.14880952380952381</v>
      </c>
    </row>
    <row r="1234" spans="1:17" x14ac:dyDescent="0.25">
      <c r="A1234" t="str">
        <f t="shared" si="128"/>
        <v>EMPREGADO DOMESTICO NOS SERVICOS GERAIS</v>
      </c>
      <c r="B1234" t="s">
        <v>3399</v>
      </c>
      <c r="C1234">
        <v>0</v>
      </c>
      <c r="D1234">
        <v>0</v>
      </c>
      <c r="E1234">
        <v>4</v>
      </c>
      <c r="F1234">
        <v>11</v>
      </c>
      <c r="G1234">
        <v>15</v>
      </c>
      <c r="H1234" s="46">
        <f t="shared" si="129"/>
        <v>0.18380100477882613</v>
      </c>
      <c r="J1234" t="str">
        <f t="shared" si="130"/>
        <v>MEDICO ANESTESIOLOGISTA</v>
      </c>
      <c r="K1234" t="s">
        <v>2440</v>
      </c>
      <c r="L1234">
        <v>7</v>
      </c>
      <c r="M1234" s="46">
        <f t="shared" si="131"/>
        <v>0.25143678160919541</v>
      </c>
      <c r="N1234" t="str">
        <f t="shared" si="132"/>
        <v>FONOAUDIOLOGO</v>
      </c>
      <c r="O1234" t="s">
        <v>2554</v>
      </c>
      <c r="P1234">
        <v>8</v>
      </c>
      <c r="Q1234" s="46">
        <f t="shared" si="133"/>
        <v>0.14880952380952381</v>
      </c>
    </row>
    <row r="1235" spans="1:17" x14ac:dyDescent="0.25">
      <c r="A1235" t="str">
        <f t="shared" si="128"/>
        <v>ATENDENTE DE LANCHONETE</v>
      </c>
      <c r="B1235" t="s">
        <v>3422</v>
      </c>
      <c r="C1235">
        <v>0</v>
      </c>
      <c r="D1235">
        <v>0</v>
      </c>
      <c r="E1235">
        <v>6</v>
      </c>
      <c r="F1235">
        <v>9</v>
      </c>
      <c r="G1235">
        <v>15</v>
      </c>
      <c r="H1235" s="46">
        <f t="shared" si="129"/>
        <v>0.18380100477882613</v>
      </c>
      <c r="J1235" t="str">
        <f t="shared" si="130"/>
        <v>OPERADOR DE CAIXA</v>
      </c>
      <c r="K1235" t="s">
        <v>3355</v>
      </c>
      <c r="L1235">
        <v>7</v>
      </c>
      <c r="M1235" s="46">
        <f t="shared" si="131"/>
        <v>0.25143678160919541</v>
      </c>
      <c r="N1235" t="str">
        <f t="shared" si="132"/>
        <v>TECNICO EM SEGURANCA NO TRABALHO</v>
      </c>
      <c r="O1235" t="s">
        <v>3149</v>
      </c>
      <c r="P1235">
        <v>8</v>
      </c>
      <c r="Q1235" s="46">
        <f t="shared" si="133"/>
        <v>0.14880952380952381</v>
      </c>
    </row>
    <row r="1236" spans="1:17" x14ac:dyDescent="0.25">
      <c r="A1236" t="str">
        <f t="shared" si="128"/>
        <v>AUXILIAR DE LAVANDERIA</v>
      </c>
      <c r="B1236" t="s">
        <v>3478</v>
      </c>
      <c r="C1236">
        <v>0</v>
      </c>
      <c r="D1236">
        <v>0</v>
      </c>
      <c r="E1236">
        <v>1</v>
      </c>
      <c r="F1236">
        <v>14</v>
      </c>
      <c r="G1236">
        <v>15</v>
      </c>
      <c r="H1236" s="46">
        <f t="shared" si="129"/>
        <v>0.18380100477882613</v>
      </c>
      <c r="J1236" t="str">
        <f t="shared" si="130"/>
        <v>TRABALHADOR AGROPECUARIO EM GERAL</v>
      </c>
      <c r="K1236" t="s">
        <v>3602</v>
      </c>
      <c r="L1236">
        <v>7</v>
      </c>
      <c r="M1236" s="46">
        <f t="shared" si="131"/>
        <v>0.25143678160919541</v>
      </c>
      <c r="N1236" t="str">
        <f t="shared" si="132"/>
        <v>AUXILIAR DE CONTABILIDADE</v>
      </c>
      <c r="O1236" t="s">
        <v>3323</v>
      </c>
      <c r="P1236">
        <v>8</v>
      </c>
      <c r="Q1236" s="46">
        <f t="shared" si="133"/>
        <v>0.14880952380952381</v>
      </c>
    </row>
    <row r="1237" spans="1:17" x14ac:dyDescent="0.25">
      <c r="A1237" t="str">
        <f t="shared" si="128"/>
        <v>VIGIA</v>
      </c>
      <c r="B1237" t="s">
        <v>3506</v>
      </c>
      <c r="C1237">
        <v>0</v>
      </c>
      <c r="D1237">
        <v>0</v>
      </c>
      <c r="E1237">
        <v>14</v>
      </c>
      <c r="F1237">
        <v>1</v>
      </c>
      <c r="G1237">
        <v>15</v>
      </c>
      <c r="H1237" s="46">
        <f t="shared" si="129"/>
        <v>0.18380100477882613</v>
      </c>
      <c r="J1237" t="str">
        <f t="shared" si="130"/>
        <v>AJUDANTE DE MOTORISTA</v>
      </c>
      <c r="K1237" t="s">
        <v>4314</v>
      </c>
      <c r="L1237">
        <v>7</v>
      </c>
      <c r="M1237" s="46">
        <f t="shared" si="131"/>
        <v>0.25143678160919541</v>
      </c>
      <c r="N1237" t="str">
        <f t="shared" si="132"/>
        <v>MEDICO CARDIOLOGISTA</v>
      </c>
      <c r="O1237" t="s">
        <v>2442</v>
      </c>
      <c r="P1237">
        <v>7</v>
      </c>
      <c r="Q1237" s="46">
        <f t="shared" si="133"/>
        <v>0.13020833333333334</v>
      </c>
    </row>
    <row r="1238" spans="1:17" x14ac:dyDescent="0.25">
      <c r="A1238" t="str">
        <f t="shared" si="128"/>
        <v>ELETRICISTA DE INSTALACOES</v>
      </c>
      <c r="B1238" t="s">
        <v>3808</v>
      </c>
      <c r="C1238">
        <v>0</v>
      </c>
      <c r="D1238">
        <v>0</v>
      </c>
      <c r="E1238">
        <v>15</v>
      </c>
      <c r="F1238">
        <v>0</v>
      </c>
      <c r="G1238">
        <v>15</v>
      </c>
      <c r="H1238" s="46">
        <f t="shared" si="129"/>
        <v>0.18380100477882613</v>
      </c>
      <c r="J1238" t="str">
        <f t="shared" si="130"/>
        <v>DIRETOR ADMINISTRATIVO</v>
      </c>
      <c r="K1238" t="s">
        <v>1814</v>
      </c>
      <c r="L1238">
        <v>6</v>
      </c>
      <c r="M1238" s="46">
        <f t="shared" si="131"/>
        <v>0.21551724137931033</v>
      </c>
      <c r="N1238" t="str">
        <f t="shared" si="132"/>
        <v>MEDICO RESIDENTE</v>
      </c>
      <c r="O1238" t="s">
        <v>2500</v>
      </c>
      <c r="P1238">
        <v>7</v>
      </c>
      <c r="Q1238" s="46">
        <f t="shared" si="133"/>
        <v>0.13020833333333334</v>
      </c>
    </row>
    <row r="1239" spans="1:17" x14ac:dyDescent="0.25">
      <c r="A1239" t="str">
        <f t="shared" si="128"/>
        <v>MEDICO CIRURGIAO GERAL</v>
      </c>
      <c r="B1239" t="s">
        <v>2446</v>
      </c>
      <c r="C1239">
        <v>0</v>
      </c>
      <c r="D1239">
        <v>0</v>
      </c>
      <c r="E1239">
        <v>11</v>
      </c>
      <c r="F1239">
        <v>3</v>
      </c>
      <c r="G1239">
        <v>14</v>
      </c>
      <c r="H1239" s="46">
        <f t="shared" si="129"/>
        <v>0.17154760446023773</v>
      </c>
      <c r="J1239" t="str">
        <f t="shared" si="130"/>
        <v>MEDICO CARDIOLOGISTA</v>
      </c>
      <c r="K1239" t="s">
        <v>2442</v>
      </c>
      <c r="L1239">
        <v>6</v>
      </c>
      <c r="M1239" s="46">
        <f t="shared" si="131"/>
        <v>0.21551724137931033</v>
      </c>
      <c r="N1239" t="str">
        <f t="shared" si="132"/>
        <v>ENFERMEIRO DA ESTRATEGIA DE SAUDE DA FAMILIA</v>
      </c>
      <c r="O1239" t="s">
        <v>2549</v>
      </c>
      <c r="P1239">
        <v>7</v>
      </c>
      <c r="Q1239" s="46">
        <f t="shared" si="133"/>
        <v>0.13020833333333334</v>
      </c>
    </row>
    <row r="1240" spans="1:17" x14ac:dyDescent="0.25">
      <c r="A1240" t="str">
        <f t="shared" si="128"/>
        <v>CAIXA DE BANCO</v>
      </c>
      <c r="B1240" t="s">
        <v>3326</v>
      </c>
      <c r="C1240">
        <v>0</v>
      </c>
      <c r="D1240">
        <v>0</v>
      </c>
      <c r="E1240">
        <v>5</v>
      </c>
      <c r="F1240">
        <v>9</v>
      </c>
      <c r="G1240">
        <v>14</v>
      </c>
      <c r="H1240" s="46">
        <f t="shared" si="129"/>
        <v>0.17154760446023773</v>
      </c>
      <c r="J1240" t="str">
        <f t="shared" si="130"/>
        <v>MEDICO EM MEDICINA INTENSIVA</v>
      </c>
      <c r="K1240" t="s">
        <v>2458</v>
      </c>
      <c r="L1240">
        <v>6</v>
      </c>
      <c r="M1240" s="46">
        <f t="shared" si="131"/>
        <v>0.21551724137931033</v>
      </c>
      <c r="N1240" t="str">
        <f t="shared" si="132"/>
        <v>TECNICO DE LABORATORIO DE ANALISES FISICO-QUIMICAS (MATERIAIS DE CONSTRUCAO)</v>
      </c>
      <c r="O1240" t="s">
        <v>2903</v>
      </c>
      <c r="P1240">
        <v>7</v>
      </c>
      <c r="Q1240" s="46">
        <f t="shared" si="133"/>
        <v>0.13020833333333334</v>
      </c>
    </row>
    <row r="1241" spans="1:17" x14ac:dyDescent="0.25">
      <c r="A1241" t="str">
        <f t="shared" si="128"/>
        <v>MOTORISTA DE ONIBUS URBANO</v>
      </c>
      <c r="B1241" t="s">
        <v>4288</v>
      </c>
      <c r="C1241">
        <v>0</v>
      </c>
      <c r="D1241">
        <v>0</v>
      </c>
      <c r="E1241">
        <v>14</v>
      </c>
      <c r="F1241">
        <v>0</v>
      </c>
      <c r="G1241">
        <v>14</v>
      </c>
      <c r="H1241" s="46">
        <f t="shared" si="129"/>
        <v>0.17154760446023773</v>
      </c>
      <c r="J1241" t="str">
        <f t="shared" si="130"/>
        <v>TECNICO EM ADMINISTRACAO</v>
      </c>
      <c r="K1241" t="s">
        <v>3137</v>
      </c>
      <c r="L1241">
        <v>6</v>
      </c>
      <c r="M1241" s="46">
        <f t="shared" si="131"/>
        <v>0.21551724137931033</v>
      </c>
      <c r="N1241" t="str">
        <f t="shared" si="132"/>
        <v>EMPREGADO DOMESTICO DIARISTA</v>
      </c>
      <c r="O1241" t="s">
        <v>3402</v>
      </c>
      <c r="P1241">
        <v>7</v>
      </c>
      <c r="Q1241" s="46">
        <f t="shared" si="133"/>
        <v>0.13020833333333334</v>
      </c>
    </row>
    <row r="1242" spans="1:17" x14ac:dyDescent="0.25">
      <c r="A1242" t="str">
        <f t="shared" si="128"/>
        <v>MEDICO CARDIOLOGISTA</v>
      </c>
      <c r="B1242" t="s">
        <v>2442</v>
      </c>
      <c r="C1242">
        <v>0</v>
      </c>
      <c r="D1242">
        <v>0</v>
      </c>
      <c r="E1242">
        <v>6</v>
      </c>
      <c r="F1242">
        <v>7</v>
      </c>
      <c r="G1242">
        <v>13</v>
      </c>
      <c r="H1242" s="46">
        <f t="shared" si="129"/>
        <v>0.1592942041416493</v>
      </c>
      <c r="J1242" t="str">
        <f t="shared" si="130"/>
        <v>RECEPCIONISTA DE CONSULTORIO MEDICO OU DENTARIO</v>
      </c>
      <c r="K1242" t="s">
        <v>3362</v>
      </c>
      <c r="L1242">
        <v>6</v>
      </c>
      <c r="M1242" s="46">
        <f t="shared" si="131"/>
        <v>0.21551724137931033</v>
      </c>
      <c r="N1242" t="str">
        <f t="shared" si="132"/>
        <v>CUIDADOR EM SAUDE</v>
      </c>
      <c r="O1242" t="s">
        <v>3469</v>
      </c>
      <c r="P1242">
        <v>7</v>
      </c>
      <c r="Q1242" s="46">
        <f t="shared" si="133"/>
        <v>0.13020833333333334</v>
      </c>
    </row>
    <row r="1243" spans="1:17" x14ac:dyDescent="0.25">
      <c r="A1243" t="str">
        <f t="shared" si="128"/>
        <v>POLICIAL RODOVIARIO FEDERAL</v>
      </c>
      <c r="B1243" t="s">
        <v>3493</v>
      </c>
      <c r="C1243">
        <v>0</v>
      </c>
      <c r="D1243">
        <v>0</v>
      </c>
      <c r="E1243">
        <v>12</v>
      </c>
      <c r="F1243">
        <v>1</v>
      </c>
      <c r="G1243">
        <v>13</v>
      </c>
      <c r="H1243" s="46">
        <f t="shared" si="129"/>
        <v>0.1592942041416493</v>
      </c>
      <c r="J1243" t="str">
        <f t="shared" si="130"/>
        <v>ATENDENTE DE LANCHONETE</v>
      </c>
      <c r="K1243" t="s">
        <v>3422</v>
      </c>
      <c r="L1243">
        <v>6</v>
      </c>
      <c r="M1243" s="46">
        <f t="shared" si="131"/>
        <v>0.21551724137931033</v>
      </c>
      <c r="N1243" t="str">
        <f t="shared" si="132"/>
        <v>PROFESSOR DA EDUCACAO DE JOVENS E ADULTOS DO ENSINO FUNDAMENTAL (PRIMEIRA A QUARTA SERIE)</v>
      </c>
      <c r="O1243" t="s">
        <v>2600</v>
      </c>
      <c r="P1243">
        <v>6</v>
      </c>
      <c r="Q1243" s="46">
        <f t="shared" si="133"/>
        <v>0.11160714285714286</v>
      </c>
    </row>
    <row r="1244" spans="1:17" x14ac:dyDescent="0.25">
      <c r="A1244" t="str">
        <f t="shared" si="128"/>
        <v>ACOUGUEIRO</v>
      </c>
      <c r="B1244" t="s">
        <v>4558</v>
      </c>
      <c r="C1244">
        <v>0</v>
      </c>
      <c r="D1244">
        <v>0</v>
      </c>
      <c r="E1244">
        <v>13</v>
      </c>
      <c r="F1244">
        <v>0</v>
      </c>
      <c r="G1244">
        <v>13</v>
      </c>
      <c r="H1244" s="46">
        <f t="shared" si="129"/>
        <v>0.1592942041416493</v>
      </c>
      <c r="J1244" t="str">
        <f t="shared" si="130"/>
        <v>AUXILIAR NOS SERVICOS DE ALIMENTACAO</v>
      </c>
      <c r="K1244" t="s">
        <v>3424</v>
      </c>
      <c r="L1244">
        <v>6</v>
      </c>
      <c r="M1244" s="46">
        <f t="shared" si="131"/>
        <v>0.21551724137931033</v>
      </c>
      <c r="N1244" t="str">
        <f t="shared" si="132"/>
        <v>SECRETARIA EXECUTIVA</v>
      </c>
      <c r="O1244" t="s">
        <v>2785</v>
      </c>
      <c r="P1244">
        <v>6</v>
      </c>
      <c r="Q1244" s="46">
        <f t="shared" si="133"/>
        <v>0.11160714285714286</v>
      </c>
    </row>
    <row r="1245" spans="1:17" x14ac:dyDescent="0.25">
      <c r="A1245" t="str">
        <f t="shared" si="128"/>
        <v>MEDICO ANESTESIOLOGISTA</v>
      </c>
      <c r="B1245" t="s">
        <v>2440</v>
      </c>
      <c r="C1245">
        <v>0</v>
      </c>
      <c r="D1245">
        <v>0</v>
      </c>
      <c r="E1245">
        <v>7</v>
      </c>
      <c r="F1245">
        <v>5</v>
      </c>
      <c r="G1245">
        <v>12</v>
      </c>
      <c r="H1245" s="46">
        <f t="shared" si="129"/>
        <v>0.14704080382306089</v>
      </c>
      <c r="J1245" t="str">
        <f t="shared" si="130"/>
        <v>ZELADOR DE EDIFICIO</v>
      </c>
      <c r="K1245" t="s">
        <v>3431</v>
      </c>
      <c r="L1245">
        <v>6</v>
      </c>
      <c r="M1245" s="46">
        <f t="shared" si="131"/>
        <v>0.21551724137931033</v>
      </c>
      <c r="N1245" t="str">
        <f t="shared" si="132"/>
        <v>ATENDENTE COMERCIAL (AGENCIA POSTAL)</v>
      </c>
      <c r="O1245" t="s">
        <v>3351</v>
      </c>
      <c r="P1245">
        <v>6</v>
      </c>
      <c r="Q1245" s="46">
        <f t="shared" si="133"/>
        <v>0.11160714285714286</v>
      </c>
    </row>
    <row r="1246" spans="1:17" x14ac:dyDescent="0.25">
      <c r="A1246" t="str">
        <f t="shared" si="128"/>
        <v>CIRURGIAO DENTISTA - DENTISTICA</v>
      </c>
      <c r="B1246" t="s">
        <v>2521</v>
      </c>
      <c r="C1246">
        <v>0</v>
      </c>
      <c r="D1246">
        <v>0</v>
      </c>
      <c r="E1246">
        <v>4</v>
      </c>
      <c r="F1246">
        <v>8</v>
      </c>
      <c r="G1246">
        <v>12</v>
      </c>
      <c r="H1246" s="46">
        <f t="shared" si="129"/>
        <v>0.14704080382306089</v>
      </c>
      <c r="J1246" t="str">
        <f t="shared" si="130"/>
        <v>ATENDENTE DE FARMACIA - BALCONISTA</v>
      </c>
      <c r="K1246" t="s">
        <v>3533</v>
      </c>
      <c r="L1246">
        <v>6</v>
      </c>
      <c r="M1246" s="46">
        <f t="shared" si="131"/>
        <v>0.21551724137931033</v>
      </c>
      <c r="N1246" t="str">
        <f t="shared" si="132"/>
        <v>OPERADOR DE TELEMARKETING ATIVO E RECEPTIVO</v>
      </c>
      <c r="O1246" t="s">
        <v>3371</v>
      </c>
      <c r="P1246">
        <v>6</v>
      </c>
      <c r="Q1246" s="46">
        <f t="shared" si="133"/>
        <v>0.11160714285714286</v>
      </c>
    </row>
    <row r="1247" spans="1:17" x14ac:dyDescent="0.25">
      <c r="A1247" t="str">
        <f t="shared" si="128"/>
        <v>TECNICO DE ENFERMAGEM DA ESTRATEGIA DE SAUDE DA FAMILIA</v>
      </c>
      <c r="B1247" t="s">
        <v>3048</v>
      </c>
      <c r="C1247">
        <v>0</v>
      </c>
      <c r="D1247">
        <v>0</v>
      </c>
      <c r="E1247">
        <v>1</v>
      </c>
      <c r="F1247">
        <v>11</v>
      </c>
      <c r="G1247">
        <v>12</v>
      </c>
      <c r="H1247" s="46">
        <f t="shared" si="129"/>
        <v>0.14704080382306089</v>
      </c>
      <c r="J1247" t="str">
        <f t="shared" si="130"/>
        <v>TRABALHADOR VOLANTE DA AGRICULTURA</v>
      </c>
      <c r="K1247" t="s">
        <v>3606</v>
      </c>
      <c r="L1247">
        <v>6</v>
      </c>
      <c r="M1247" s="46">
        <f t="shared" si="131"/>
        <v>0.21551724137931033</v>
      </c>
      <c r="N1247" t="str">
        <f t="shared" si="132"/>
        <v>VISITADOR SANITARIO</v>
      </c>
      <c r="O1247" t="s">
        <v>3443</v>
      </c>
      <c r="P1247">
        <v>6</v>
      </c>
      <c r="Q1247" s="46">
        <f t="shared" si="133"/>
        <v>0.11160714285714286</v>
      </c>
    </row>
    <row r="1248" spans="1:17" x14ac:dyDescent="0.25">
      <c r="A1248" t="str">
        <f t="shared" si="128"/>
        <v>TECNICO DE ENFERMAGEM DE SAUDE DA FAMILIA</v>
      </c>
      <c r="B1248" t="s">
        <v>3051</v>
      </c>
      <c r="C1248">
        <v>0</v>
      </c>
      <c r="D1248">
        <v>0</v>
      </c>
      <c r="E1248">
        <v>2</v>
      </c>
      <c r="F1248">
        <v>10</v>
      </c>
      <c r="G1248">
        <v>12</v>
      </c>
      <c r="H1248" s="46">
        <f t="shared" si="129"/>
        <v>0.14704080382306089</v>
      </c>
      <c r="J1248" t="str">
        <f t="shared" si="130"/>
        <v>QUEIJEIRO NA FABRICACAO DE LATICINIO</v>
      </c>
      <c r="K1248" t="s">
        <v>4546</v>
      </c>
      <c r="L1248">
        <v>6</v>
      </c>
      <c r="M1248" s="46">
        <f t="shared" si="131"/>
        <v>0.21551724137931033</v>
      </c>
      <c r="N1248" t="str">
        <f t="shared" si="132"/>
        <v>CABELEIREIRO</v>
      </c>
      <c r="O1248" t="s">
        <v>3459</v>
      </c>
      <c r="P1248">
        <v>6</v>
      </c>
      <c r="Q1248" s="46">
        <f t="shared" si="133"/>
        <v>0.11160714285714286</v>
      </c>
    </row>
    <row r="1249" spans="1:17" x14ac:dyDescent="0.25">
      <c r="A1249" t="str">
        <f t="shared" si="128"/>
        <v>TECNICO EM SAUDE BUCAL DA ESTRATEGIA DE SAUDE DA FAMILIA</v>
      </c>
      <c r="B1249" t="s">
        <v>3059</v>
      </c>
      <c r="C1249">
        <v>0</v>
      </c>
      <c r="D1249">
        <v>0</v>
      </c>
      <c r="E1249">
        <v>1</v>
      </c>
      <c r="F1249">
        <v>11</v>
      </c>
      <c r="G1249">
        <v>12</v>
      </c>
      <c r="H1249" s="46">
        <f t="shared" si="129"/>
        <v>0.14704080382306089</v>
      </c>
      <c r="J1249" t="str">
        <f t="shared" si="130"/>
        <v>CABO DA POLICIA MILITAR</v>
      </c>
      <c r="K1249" t="s">
        <v>1738</v>
      </c>
      <c r="L1249">
        <v>5</v>
      </c>
      <c r="M1249" s="46">
        <f t="shared" si="131"/>
        <v>0.17959770114942528</v>
      </c>
      <c r="N1249" t="str">
        <f t="shared" si="132"/>
        <v>FEIRANTE</v>
      </c>
      <c r="O1249" t="s">
        <v>3539</v>
      </c>
      <c r="P1249">
        <v>6</v>
      </c>
      <c r="Q1249" s="46">
        <f t="shared" si="133"/>
        <v>0.11160714285714286</v>
      </c>
    </row>
    <row r="1250" spans="1:17" x14ac:dyDescent="0.25">
      <c r="A1250" t="str">
        <f t="shared" si="128"/>
        <v>TELEFONISTA</v>
      </c>
      <c r="B1250" t="s">
        <v>3366</v>
      </c>
      <c r="C1250">
        <v>0</v>
      </c>
      <c r="D1250">
        <v>0</v>
      </c>
      <c r="E1250">
        <v>3</v>
      </c>
      <c r="F1250">
        <v>9</v>
      </c>
      <c r="G1250">
        <v>12</v>
      </c>
      <c r="H1250" s="46">
        <f t="shared" si="129"/>
        <v>0.14704080382306089</v>
      </c>
      <c r="J1250" t="str">
        <f t="shared" si="130"/>
        <v>COMERCIANTE ATACADISTA</v>
      </c>
      <c r="K1250" t="s">
        <v>1843</v>
      </c>
      <c r="L1250">
        <v>5</v>
      </c>
      <c r="M1250" s="46">
        <f t="shared" si="131"/>
        <v>0.17959770114942528</v>
      </c>
      <c r="N1250" t="str">
        <f t="shared" si="132"/>
        <v>TRABALHADOR DE TRATAMENTO DO LEITE E FABRICACAO DE LATICINIOS E AFINS</v>
      </c>
      <c r="O1250" t="s">
        <v>4509</v>
      </c>
      <c r="P1250">
        <v>6</v>
      </c>
      <c r="Q1250" s="46">
        <f t="shared" si="133"/>
        <v>0.11160714285714286</v>
      </c>
    </row>
    <row r="1251" spans="1:17" x14ac:dyDescent="0.25">
      <c r="A1251" t="str">
        <f t="shared" si="128"/>
        <v>TELEOPERADOR</v>
      </c>
      <c r="B1251" t="s">
        <v>3367</v>
      </c>
      <c r="C1251">
        <v>0</v>
      </c>
      <c r="D1251">
        <v>0</v>
      </c>
      <c r="E1251">
        <v>0</v>
      </c>
      <c r="F1251">
        <v>12</v>
      </c>
      <c r="G1251">
        <v>12</v>
      </c>
      <c r="H1251" s="46">
        <f t="shared" si="129"/>
        <v>0.14704080382306089</v>
      </c>
      <c r="J1251" t="str">
        <f t="shared" si="130"/>
        <v>ADVOGADO</v>
      </c>
      <c r="K1251" t="s">
        <v>2717</v>
      </c>
      <c r="L1251">
        <v>5</v>
      </c>
      <c r="M1251" s="46">
        <f t="shared" si="131"/>
        <v>0.17959770114942528</v>
      </c>
      <c r="N1251" t="str">
        <f t="shared" si="132"/>
        <v>MEDICO ANESTESIOLOGISTA</v>
      </c>
      <c r="O1251" t="s">
        <v>2440</v>
      </c>
      <c r="P1251">
        <v>5</v>
      </c>
      <c r="Q1251" s="46">
        <f t="shared" si="133"/>
        <v>9.3005952380952384E-2</v>
      </c>
    </row>
    <row r="1252" spans="1:17" x14ac:dyDescent="0.25">
      <c r="A1252" t="str">
        <f t="shared" si="128"/>
        <v>GERENTE COMERCIAL</v>
      </c>
      <c r="B1252" t="s">
        <v>1868</v>
      </c>
      <c r="C1252">
        <v>0</v>
      </c>
      <c r="D1252">
        <v>0</v>
      </c>
      <c r="E1252">
        <v>8</v>
      </c>
      <c r="F1252">
        <v>3</v>
      </c>
      <c r="G1252">
        <v>11</v>
      </c>
      <c r="H1252" s="46">
        <f t="shared" si="129"/>
        <v>0.13478740350447249</v>
      </c>
      <c r="J1252" t="str">
        <f t="shared" si="130"/>
        <v>AGENTE DE HIGIENE E SEGURANCA</v>
      </c>
      <c r="K1252" t="s">
        <v>2814</v>
      </c>
      <c r="L1252">
        <v>5</v>
      </c>
      <c r="M1252" s="46">
        <f t="shared" si="131"/>
        <v>0.17959770114942528</v>
      </c>
      <c r="N1252" t="str">
        <f t="shared" si="132"/>
        <v>TECNICO EM LABORATORIO DE FARMACIA</v>
      </c>
      <c r="O1252" t="s">
        <v>3077</v>
      </c>
      <c r="P1252">
        <v>5</v>
      </c>
      <c r="Q1252" s="46">
        <f t="shared" si="133"/>
        <v>9.3005952380952384E-2</v>
      </c>
    </row>
    <row r="1253" spans="1:17" x14ac:dyDescent="0.25">
      <c r="A1253" t="str">
        <f t="shared" si="128"/>
        <v>MEDICO ORTOPEDISTA E TRAUMATOLOGISTA</v>
      </c>
      <c r="B1253" t="s">
        <v>2482</v>
      </c>
      <c r="C1253">
        <v>0</v>
      </c>
      <c r="D1253">
        <v>0</v>
      </c>
      <c r="E1253">
        <v>11</v>
      </c>
      <c r="F1253">
        <v>0</v>
      </c>
      <c r="G1253">
        <v>11</v>
      </c>
      <c r="H1253" s="46">
        <f t="shared" si="129"/>
        <v>0.13478740350447249</v>
      </c>
      <c r="J1253" t="str">
        <f t="shared" si="130"/>
        <v>ASSISTENTE DE VENDAS</v>
      </c>
      <c r="K1253" t="s">
        <v>3182</v>
      </c>
      <c r="L1253">
        <v>5</v>
      </c>
      <c r="M1253" s="46">
        <f t="shared" si="131"/>
        <v>0.17959770114942528</v>
      </c>
      <c r="N1253" t="str">
        <f t="shared" si="132"/>
        <v>PROFESSOR DE NIVEL MEDIO NO ENSINO FUNDAMENTAL</v>
      </c>
      <c r="O1253" t="s">
        <v>3087</v>
      </c>
      <c r="P1253">
        <v>5</v>
      </c>
      <c r="Q1253" s="46">
        <f t="shared" si="133"/>
        <v>9.3005952380952384E-2</v>
      </c>
    </row>
    <row r="1254" spans="1:17" x14ac:dyDescent="0.25">
      <c r="A1254" t="str">
        <f t="shared" si="128"/>
        <v>TECNICO EM SEGURANCA NO TRABALHO</v>
      </c>
      <c r="B1254" t="s">
        <v>3149</v>
      </c>
      <c r="C1254">
        <v>0</v>
      </c>
      <c r="D1254">
        <v>0</v>
      </c>
      <c r="E1254">
        <v>3</v>
      </c>
      <c r="F1254">
        <v>8</v>
      </c>
      <c r="G1254">
        <v>11</v>
      </c>
      <c r="H1254" s="46">
        <f t="shared" si="129"/>
        <v>0.13478740350447249</v>
      </c>
      <c r="J1254" t="str">
        <f t="shared" si="130"/>
        <v>VENDEDOR PRACISTA</v>
      </c>
      <c r="K1254" t="s">
        <v>3186</v>
      </c>
      <c r="L1254">
        <v>5</v>
      </c>
      <c r="M1254" s="46">
        <f t="shared" si="131"/>
        <v>0.17959770114942528</v>
      </c>
      <c r="N1254" t="str">
        <f t="shared" si="132"/>
        <v>EDUCADOR SOCIAL</v>
      </c>
      <c r="O1254" t="s">
        <v>3453</v>
      </c>
      <c r="P1254">
        <v>5</v>
      </c>
      <c r="Q1254" s="46">
        <f t="shared" si="133"/>
        <v>9.3005952380952384E-2</v>
      </c>
    </row>
    <row r="1255" spans="1:17" x14ac:dyDescent="0.25">
      <c r="A1255" t="str">
        <f t="shared" si="128"/>
        <v>SUPERVISOR ADMINISTRATIVO</v>
      </c>
      <c r="B1255" t="s">
        <v>3299</v>
      </c>
      <c r="C1255">
        <v>0</v>
      </c>
      <c r="D1255">
        <v>0</v>
      </c>
      <c r="E1255">
        <v>2</v>
      </c>
      <c r="F1255">
        <v>9</v>
      </c>
      <c r="G1255">
        <v>11</v>
      </c>
      <c r="H1255" s="46">
        <f t="shared" si="129"/>
        <v>0.13478740350447249</v>
      </c>
      <c r="J1255" t="str">
        <f t="shared" si="130"/>
        <v>CAIXA DE BANCO</v>
      </c>
      <c r="K1255" t="s">
        <v>3326</v>
      </c>
      <c r="L1255">
        <v>5</v>
      </c>
      <c r="M1255" s="46">
        <f t="shared" si="131"/>
        <v>0.17959770114942528</v>
      </c>
      <c r="N1255" t="str">
        <f t="shared" si="132"/>
        <v>CASEIRO (AGRICULTURA)</v>
      </c>
      <c r="O1255" t="s">
        <v>3603</v>
      </c>
      <c r="P1255">
        <v>5</v>
      </c>
      <c r="Q1255" s="46">
        <f t="shared" si="133"/>
        <v>9.3005952380952384E-2</v>
      </c>
    </row>
    <row r="1256" spans="1:17" x14ac:dyDescent="0.25">
      <c r="A1256" t="str">
        <f t="shared" si="128"/>
        <v>AUXILIAR DE CONTABILIDADE</v>
      </c>
      <c r="B1256" t="s">
        <v>3323</v>
      </c>
      <c r="C1256">
        <v>0</v>
      </c>
      <c r="D1256">
        <v>0</v>
      </c>
      <c r="E1256">
        <v>3</v>
      </c>
      <c r="F1256">
        <v>8</v>
      </c>
      <c r="G1256">
        <v>11</v>
      </c>
      <c r="H1256" s="46">
        <f t="shared" si="129"/>
        <v>0.13478740350447249</v>
      </c>
      <c r="J1256" t="str">
        <f t="shared" si="130"/>
        <v>PROMOTOR DE VENDAS</v>
      </c>
      <c r="K1256" t="s">
        <v>3530</v>
      </c>
      <c r="L1256">
        <v>5</v>
      </c>
      <c r="M1256" s="46">
        <f t="shared" si="131"/>
        <v>0.17959770114942528</v>
      </c>
      <c r="N1256" t="str">
        <f t="shared" si="132"/>
        <v>SOLDADO DA POLICIA MILITAR</v>
      </c>
      <c r="O1256" t="s">
        <v>1739</v>
      </c>
      <c r="P1256">
        <v>4</v>
      </c>
      <c r="Q1256" s="46">
        <f t="shared" si="133"/>
        <v>7.4404761904761904E-2</v>
      </c>
    </row>
    <row r="1257" spans="1:17" x14ac:dyDescent="0.25">
      <c r="A1257" t="str">
        <f t="shared" si="128"/>
        <v>COPEIRO</v>
      </c>
      <c r="B1257" t="s">
        <v>3420</v>
      </c>
      <c r="C1257">
        <v>0</v>
      </c>
      <c r="D1257">
        <v>0</v>
      </c>
      <c r="E1257">
        <v>1</v>
      </c>
      <c r="F1257">
        <v>10</v>
      </c>
      <c r="G1257">
        <v>11</v>
      </c>
      <c r="H1257" s="46">
        <f t="shared" si="129"/>
        <v>0.13478740350447249</v>
      </c>
      <c r="J1257" t="str">
        <f t="shared" si="130"/>
        <v>VENDEDOR EM DOMICILIO</v>
      </c>
      <c r="K1257" t="s">
        <v>3538</v>
      </c>
      <c r="L1257">
        <v>5</v>
      </c>
      <c r="M1257" s="46">
        <f t="shared" si="131"/>
        <v>0.17959770114942528</v>
      </c>
      <c r="N1257" t="str">
        <f t="shared" si="132"/>
        <v>DIRETOR DE SERVICOS DE SAUDE</v>
      </c>
      <c r="O1257" t="s">
        <v>1830</v>
      </c>
      <c r="P1257">
        <v>4</v>
      </c>
      <c r="Q1257" s="46">
        <f t="shared" si="133"/>
        <v>7.4404761904761904E-2</v>
      </c>
    </row>
    <row r="1258" spans="1:17" x14ac:dyDescent="0.25">
      <c r="A1258" t="str">
        <f t="shared" si="128"/>
        <v>AUXILIAR DE FARMACIA DE MANIPULACAO</v>
      </c>
      <c r="B1258" t="s">
        <v>3448</v>
      </c>
      <c r="C1258">
        <v>0</v>
      </c>
      <c r="D1258">
        <v>0</v>
      </c>
      <c r="E1258">
        <v>1</v>
      </c>
      <c r="F1258">
        <v>10</v>
      </c>
      <c r="G1258">
        <v>11</v>
      </c>
      <c r="H1258" s="46">
        <f t="shared" si="129"/>
        <v>0.13478740350447249</v>
      </c>
      <c r="J1258" t="str">
        <f t="shared" si="130"/>
        <v>OPERADOR DE MAQUINA DE COSTURA DE ACABAMENTO</v>
      </c>
      <c r="K1258" t="s">
        <v>4142</v>
      </c>
      <c r="L1258">
        <v>5</v>
      </c>
      <c r="M1258" s="46">
        <f t="shared" si="131"/>
        <v>0.17959770114942528</v>
      </c>
      <c r="N1258" t="str">
        <f t="shared" si="132"/>
        <v>GERENTE DE SERVICOS DE SAUDE</v>
      </c>
      <c r="O1258" t="s">
        <v>1831</v>
      </c>
      <c r="P1258">
        <v>4</v>
      </c>
      <c r="Q1258" s="46">
        <f t="shared" si="133"/>
        <v>7.4404761904761904E-2</v>
      </c>
    </row>
    <row r="1259" spans="1:17" x14ac:dyDescent="0.25">
      <c r="A1259" t="str">
        <f t="shared" si="128"/>
        <v>BABA</v>
      </c>
      <c r="B1259" t="s">
        <v>3466</v>
      </c>
      <c r="C1259">
        <v>0</v>
      </c>
      <c r="D1259">
        <v>0</v>
      </c>
      <c r="E1259">
        <v>0</v>
      </c>
      <c r="F1259">
        <v>11</v>
      </c>
      <c r="G1259">
        <v>11</v>
      </c>
      <c r="H1259" s="46">
        <f t="shared" si="129"/>
        <v>0.13478740350447249</v>
      </c>
      <c r="J1259" t="str">
        <f t="shared" si="130"/>
        <v>ALIMENTADOR DE LINHA DE PRODUCAO</v>
      </c>
      <c r="K1259" t="s">
        <v>4321</v>
      </c>
      <c r="L1259">
        <v>5</v>
      </c>
      <c r="M1259" s="46">
        <f t="shared" si="131"/>
        <v>0.17959770114942528</v>
      </c>
      <c r="N1259" t="str">
        <f t="shared" si="132"/>
        <v>MEDICO DO TRABALHO</v>
      </c>
      <c r="O1259" t="s">
        <v>2454</v>
      </c>
      <c r="P1259">
        <v>4</v>
      </c>
      <c r="Q1259" s="46">
        <f t="shared" si="133"/>
        <v>7.4404761904761904E-2</v>
      </c>
    </row>
    <row r="1260" spans="1:17" x14ac:dyDescent="0.25">
      <c r="A1260" t="str">
        <f t="shared" si="128"/>
        <v>MOTOCICLISTA NO TRANSPORTE DE DOCUMENTOS E PEQUENOS VOLUMES</v>
      </c>
      <c r="B1260" t="s">
        <v>3508</v>
      </c>
      <c r="C1260">
        <v>0</v>
      </c>
      <c r="D1260">
        <v>0</v>
      </c>
      <c r="E1260">
        <v>11</v>
      </c>
      <c r="F1260">
        <v>0</v>
      </c>
      <c r="G1260">
        <v>11</v>
      </c>
      <c r="H1260" s="46">
        <f t="shared" si="129"/>
        <v>0.13478740350447249</v>
      </c>
      <c r="J1260" t="str">
        <f t="shared" si="130"/>
        <v>PADEIRO</v>
      </c>
      <c r="K1260" t="s">
        <v>4548</v>
      </c>
      <c r="L1260">
        <v>5</v>
      </c>
      <c r="M1260" s="46">
        <f t="shared" si="131"/>
        <v>0.17959770114942528</v>
      </c>
      <c r="N1260" t="str">
        <f t="shared" si="132"/>
        <v>MEDICO OTORRINOLARINGOLOGISTA</v>
      </c>
      <c r="O1260" t="s">
        <v>2483</v>
      </c>
      <c r="P1260">
        <v>4</v>
      </c>
      <c r="Q1260" s="46">
        <f t="shared" si="133"/>
        <v>7.4404761904761904E-2</v>
      </c>
    </row>
    <row r="1261" spans="1:17" x14ac:dyDescent="0.25">
      <c r="A1261" t="str">
        <f t="shared" si="128"/>
        <v>MECANICO DE MANUTENCAO DE AUTOMOVEIS, MOTOCICLETAS E VEICULOS SIMILARES</v>
      </c>
      <c r="B1261" t="s">
        <v>4617</v>
      </c>
      <c r="C1261">
        <v>0</v>
      </c>
      <c r="D1261">
        <v>0</v>
      </c>
      <c r="E1261">
        <v>10</v>
      </c>
      <c r="F1261">
        <v>1</v>
      </c>
      <c r="G1261">
        <v>11</v>
      </c>
      <c r="H1261" s="46">
        <f t="shared" si="129"/>
        <v>0.13478740350447249</v>
      </c>
      <c r="J1261" t="str">
        <f t="shared" si="130"/>
        <v>OPERADOR DE MAQUINAS FIXAS, EM GERAL</v>
      </c>
      <c r="K1261" t="s">
        <v>4577</v>
      </c>
      <c r="L1261">
        <v>5</v>
      </c>
      <c r="M1261" s="46">
        <f t="shared" si="131"/>
        <v>0.17959770114942528</v>
      </c>
      <c r="N1261" t="str">
        <f t="shared" si="132"/>
        <v>MEDICO DA ESTRATEGIA DE SAUDE DA FAMILIA</v>
      </c>
      <c r="O1261" t="s">
        <v>2586</v>
      </c>
      <c r="P1261">
        <v>4</v>
      </c>
      <c r="Q1261" s="46">
        <f t="shared" si="133"/>
        <v>7.4404761904761904E-2</v>
      </c>
    </row>
    <row r="1262" spans="1:17" x14ac:dyDescent="0.25">
      <c r="A1262" t="str">
        <f t="shared" si="128"/>
        <v>REPRESENTANTE COMERCIAL AUTONOMO</v>
      </c>
      <c r="B1262" t="s">
        <v>3196</v>
      </c>
      <c r="C1262">
        <v>0</v>
      </c>
      <c r="D1262">
        <v>0</v>
      </c>
      <c r="E1262">
        <v>9</v>
      </c>
      <c r="F1262">
        <v>1</v>
      </c>
      <c r="G1262">
        <v>10</v>
      </c>
      <c r="H1262" s="46">
        <f t="shared" si="129"/>
        <v>0.12253400318588409</v>
      </c>
      <c r="J1262" t="str">
        <f t="shared" si="130"/>
        <v>NAO INFORMADA</v>
      </c>
      <c r="K1262" t="s">
        <v>1719</v>
      </c>
      <c r="L1262">
        <v>4</v>
      </c>
      <c r="M1262" s="46">
        <f t="shared" si="131"/>
        <v>0.14367816091954022</v>
      </c>
      <c r="N1262" t="str">
        <f t="shared" si="132"/>
        <v>PSICOLOGO SOCIAL</v>
      </c>
      <c r="O1262" t="s">
        <v>2773</v>
      </c>
      <c r="P1262">
        <v>4</v>
      </c>
      <c r="Q1262" s="46">
        <f t="shared" si="133"/>
        <v>7.4404761904761904E-2</v>
      </c>
    </row>
    <row r="1263" spans="1:17" x14ac:dyDescent="0.25">
      <c r="A1263" t="str">
        <f t="shared" si="128"/>
        <v>SOCORRISTA (EXCETO MEDICOS E ENFERMEIROS)</v>
      </c>
      <c r="B1263" t="s">
        <v>3446</v>
      </c>
      <c r="C1263">
        <v>0</v>
      </c>
      <c r="D1263">
        <v>0</v>
      </c>
      <c r="E1263">
        <v>9</v>
      </c>
      <c r="F1263">
        <v>1</v>
      </c>
      <c r="G1263">
        <v>10</v>
      </c>
      <c r="H1263" s="46">
        <f t="shared" si="129"/>
        <v>0.12253400318588409</v>
      </c>
      <c r="J1263" t="str">
        <f t="shared" si="130"/>
        <v>SECRETARIO - EXECUTIVO</v>
      </c>
      <c r="K1263" t="s">
        <v>1756</v>
      </c>
      <c r="L1263">
        <v>4</v>
      </c>
      <c r="M1263" s="46">
        <f t="shared" si="131"/>
        <v>0.14367816091954022</v>
      </c>
      <c r="N1263" t="str">
        <f t="shared" si="132"/>
        <v>CONTADOR</v>
      </c>
      <c r="O1263" t="s">
        <v>2783</v>
      </c>
      <c r="P1263">
        <v>4</v>
      </c>
      <c r="Q1263" s="46">
        <f t="shared" si="133"/>
        <v>7.4404761904761904E-2</v>
      </c>
    </row>
    <row r="1264" spans="1:17" x14ac:dyDescent="0.25">
      <c r="A1264" t="str">
        <f t="shared" si="128"/>
        <v>FRENTISTA</v>
      </c>
      <c r="B1264" t="s">
        <v>3534</v>
      </c>
      <c r="C1264">
        <v>0</v>
      </c>
      <c r="D1264">
        <v>0</v>
      </c>
      <c r="E1264">
        <v>9</v>
      </c>
      <c r="F1264">
        <v>1</v>
      </c>
      <c r="G1264">
        <v>10</v>
      </c>
      <c r="H1264" s="46">
        <f t="shared" si="129"/>
        <v>0.12253400318588409</v>
      </c>
      <c r="J1264" t="str">
        <f t="shared" si="130"/>
        <v>DIRETOR ADMINISTRATIVO E FINANCEIRO</v>
      </c>
      <c r="K1264" t="s">
        <v>1815</v>
      </c>
      <c r="L1264">
        <v>4</v>
      </c>
      <c r="M1264" s="46">
        <f t="shared" si="131"/>
        <v>0.14367816091954022</v>
      </c>
      <c r="N1264" t="str">
        <f t="shared" si="132"/>
        <v>ANALISTA DE RECURSOS HUMANOS</v>
      </c>
      <c r="O1264" t="s">
        <v>2789</v>
      </c>
      <c r="P1264">
        <v>4</v>
      </c>
      <c r="Q1264" s="46">
        <f t="shared" si="133"/>
        <v>7.4404761904761904E-2</v>
      </c>
    </row>
    <row r="1265" spans="1:17" x14ac:dyDescent="0.25">
      <c r="A1265" t="str">
        <f t="shared" si="128"/>
        <v>FEIRANTE</v>
      </c>
      <c r="B1265" t="s">
        <v>3539</v>
      </c>
      <c r="C1265">
        <v>0</v>
      </c>
      <c r="D1265">
        <v>0</v>
      </c>
      <c r="E1265">
        <v>4</v>
      </c>
      <c r="F1265">
        <v>6</v>
      </c>
      <c r="G1265">
        <v>10</v>
      </c>
      <c r="H1265" s="46">
        <f t="shared" si="129"/>
        <v>0.12253400318588409</v>
      </c>
      <c r="J1265" t="str">
        <f t="shared" si="130"/>
        <v>GERENTE DE SERVICOS DE SAUDE</v>
      </c>
      <c r="K1265" t="s">
        <v>1831</v>
      </c>
      <c r="L1265">
        <v>4</v>
      </c>
      <c r="M1265" s="46">
        <f t="shared" si="131"/>
        <v>0.14367816091954022</v>
      </c>
      <c r="N1265" t="str">
        <f t="shared" si="132"/>
        <v>ATENDENTE DE CONSULTORIO DENTARIO</v>
      </c>
      <c r="O1265" t="s">
        <v>3057</v>
      </c>
      <c r="P1265">
        <v>4</v>
      </c>
      <c r="Q1265" s="46">
        <f t="shared" si="133"/>
        <v>7.4404761904761904E-2</v>
      </c>
    </row>
    <row r="1266" spans="1:17" x14ac:dyDescent="0.25">
      <c r="A1266" t="str">
        <f t="shared" si="128"/>
        <v>TRABALHADOR VOLANTE DA AGRICULTURA</v>
      </c>
      <c r="B1266" t="s">
        <v>3606</v>
      </c>
      <c r="C1266">
        <v>0</v>
      </c>
      <c r="D1266">
        <v>0</v>
      </c>
      <c r="E1266">
        <v>6</v>
      </c>
      <c r="F1266">
        <v>4</v>
      </c>
      <c r="G1266">
        <v>10</v>
      </c>
      <c r="H1266" s="46">
        <f t="shared" si="129"/>
        <v>0.12253400318588409</v>
      </c>
      <c r="J1266" t="str">
        <f t="shared" si="130"/>
        <v>GERENTE DE LOGISTICA (ARMAZENAGEM E DISTRIBUICAO)</v>
      </c>
      <c r="K1266" t="s">
        <v>1854</v>
      </c>
      <c r="L1266">
        <v>4</v>
      </c>
      <c r="M1266" s="46">
        <f t="shared" si="131"/>
        <v>0.14367816091954022</v>
      </c>
      <c r="N1266" t="str">
        <f t="shared" si="132"/>
        <v>TECNICO DE ALIMENTOS</v>
      </c>
      <c r="O1266" t="s">
        <v>3079</v>
      </c>
      <c r="P1266">
        <v>4</v>
      </c>
      <c r="Q1266" s="46">
        <f t="shared" si="133"/>
        <v>7.4404761904761904E-2</v>
      </c>
    </row>
    <row r="1267" spans="1:17" x14ac:dyDescent="0.25">
      <c r="A1267" t="str">
        <f t="shared" si="128"/>
        <v>CONDUTOR DE VEICULOS A PEDAIS</v>
      </c>
      <c r="B1267" t="s">
        <v>4307</v>
      </c>
      <c r="C1267">
        <v>0</v>
      </c>
      <c r="D1267">
        <v>0</v>
      </c>
      <c r="E1267">
        <v>10</v>
      </c>
      <c r="F1267">
        <v>0</v>
      </c>
      <c r="G1267">
        <v>10</v>
      </c>
      <c r="H1267" s="46">
        <f t="shared" si="129"/>
        <v>0.12253400318588409</v>
      </c>
      <c r="J1267" t="str">
        <f t="shared" si="130"/>
        <v>GERENTE ADMINISTRATIVO</v>
      </c>
      <c r="K1267" t="s">
        <v>1862</v>
      </c>
      <c r="L1267">
        <v>4</v>
      </c>
      <c r="M1267" s="46">
        <f t="shared" si="131"/>
        <v>0.14367816091954022</v>
      </c>
      <c r="N1267" t="str">
        <f t="shared" si="132"/>
        <v>AUXILIAR DE FATURAMENTO</v>
      </c>
      <c r="O1267" t="s">
        <v>3324</v>
      </c>
      <c r="P1267">
        <v>4</v>
      </c>
      <c r="Q1267" s="46">
        <f t="shared" si="133"/>
        <v>7.4404761904761904E-2</v>
      </c>
    </row>
    <row r="1268" spans="1:17" x14ac:dyDescent="0.25">
      <c r="A1268" t="str">
        <f t="shared" si="128"/>
        <v>FONOAUDIOLOGO</v>
      </c>
      <c r="B1268" t="s">
        <v>2554</v>
      </c>
      <c r="C1268">
        <v>0</v>
      </c>
      <c r="D1268">
        <v>0</v>
      </c>
      <c r="E1268">
        <v>1</v>
      </c>
      <c r="F1268">
        <v>8</v>
      </c>
      <c r="G1268">
        <v>9</v>
      </c>
      <c r="H1268" s="46">
        <f t="shared" si="129"/>
        <v>0.11028060286729567</v>
      </c>
      <c r="J1268" t="str">
        <f t="shared" si="130"/>
        <v>ENGENHEIRO CIVIL</v>
      </c>
      <c r="K1268" t="s">
        <v>1983</v>
      </c>
      <c r="L1268">
        <v>4</v>
      </c>
      <c r="M1268" s="46">
        <f t="shared" si="131"/>
        <v>0.14367816091954022</v>
      </c>
      <c r="N1268" t="str">
        <f t="shared" si="132"/>
        <v>CAMAREIRO DE HOTEL</v>
      </c>
      <c r="O1268" t="s">
        <v>3413</v>
      </c>
      <c r="P1268">
        <v>4</v>
      </c>
      <c r="Q1268" s="46">
        <f t="shared" si="133"/>
        <v>7.4404761904761904E-2</v>
      </c>
    </row>
    <row r="1269" spans="1:17" x14ac:dyDescent="0.25">
      <c r="A1269" t="str">
        <f t="shared" si="128"/>
        <v>TERAPEUTA OCUPACIONAL</v>
      </c>
      <c r="B1269" t="s">
        <v>2556</v>
      </c>
      <c r="C1269">
        <v>0</v>
      </c>
      <c r="D1269">
        <v>0</v>
      </c>
      <c r="E1269">
        <v>0</v>
      </c>
      <c r="F1269">
        <v>9</v>
      </c>
      <c r="G1269">
        <v>9</v>
      </c>
      <c r="H1269" s="46">
        <f t="shared" si="129"/>
        <v>0.11028060286729567</v>
      </c>
      <c r="J1269" t="str">
        <f t="shared" si="130"/>
        <v>BIOMEDICO</v>
      </c>
      <c r="K1269" t="s">
        <v>2430</v>
      </c>
      <c r="L1269">
        <v>4</v>
      </c>
      <c r="M1269" s="46">
        <f t="shared" si="131"/>
        <v>0.14367816091954022</v>
      </c>
      <c r="N1269" t="str">
        <f t="shared" si="132"/>
        <v>REPOSITOR DE MERCADORIAS</v>
      </c>
      <c r="O1269" t="s">
        <v>3532</v>
      </c>
      <c r="P1269">
        <v>4</v>
      </c>
      <c r="Q1269" s="46">
        <f t="shared" si="133"/>
        <v>7.4404761904761904E-2</v>
      </c>
    </row>
    <row r="1270" spans="1:17" x14ac:dyDescent="0.25">
      <c r="A1270" t="str">
        <f t="shared" si="128"/>
        <v>PROFESSOR DA EDUCACAO DE JOVENS E ADULTOS DO ENSINO FUNDAMENTAL (PRIMEIRA A QUARTA SERIE)</v>
      </c>
      <c r="B1270" t="s">
        <v>2600</v>
      </c>
      <c r="C1270">
        <v>0</v>
      </c>
      <c r="D1270">
        <v>0</v>
      </c>
      <c r="E1270">
        <v>3</v>
      </c>
      <c r="F1270">
        <v>6</v>
      </c>
      <c r="G1270">
        <v>9</v>
      </c>
      <c r="H1270" s="46">
        <f t="shared" si="129"/>
        <v>0.11028060286729567</v>
      </c>
      <c r="J1270" t="str">
        <f t="shared" si="130"/>
        <v>CIRURGIAO DENTISTA - DENTISTICA</v>
      </c>
      <c r="K1270" t="s">
        <v>2521</v>
      </c>
      <c r="L1270">
        <v>4</v>
      </c>
      <c r="M1270" s="46">
        <f t="shared" si="131"/>
        <v>0.14367816091954022</v>
      </c>
      <c r="N1270" t="str">
        <f t="shared" si="132"/>
        <v>VENDEDOR EM DOMICILIO</v>
      </c>
      <c r="O1270" t="s">
        <v>3538</v>
      </c>
      <c r="P1270">
        <v>4</v>
      </c>
      <c r="Q1270" s="46">
        <f t="shared" si="133"/>
        <v>7.4404761904761904E-2</v>
      </c>
    </row>
    <row r="1271" spans="1:17" x14ac:dyDescent="0.25">
      <c r="A1271" t="str">
        <f t="shared" si="128"/>
        <v>TECNICO DE LABORATORIO DE ANALISES FISICO-QUIMICAS (MATERIAIS DE CONSTRUCAO)</v>
      </c>
      <c r="B1271" t="s">
        <v>2903</v>
      </c>
      <c r="C1271">
        <v>0</v>
      </c>
      <c r="D1271">
        <v>0</v>
      </c>
      <c r="E1271">
        <v>2</v>
      </c>
      <c r="F1271">
        <v>7</v>
      </c>
      <c r="G1271">
        <v>9</v>
      </c>
      <c r="H1271" s="46">
        <f t="shared" si="129"/>
        <v>0.11028060286729567</v>
      </c>
      <c r="J1271" t="str">
        <f t="shared" si="130"/>
        <v>PROFESSOR DE DISCIPLINAS PEDAGOGICAS NO ENSINO MEDIO</v>
      </c>
      <c r="K1271" t="s">
        <v>2612</v>
      </c>
      <c r="L1271">
        <v>4</v>
      </c>
      <c r="M1271" s="46">
        <f t="shared" si="131"/>
        <v>0.14367816091954022</v>
      </c>
      <c r="N1271" t="str">
        <f t="shared" si="132"/>
        <v>TRABALHADOR VOLANTE DA AGRICULTURA</v>
      </c>
      <c r="O1271" t="s">
        <v>3606</v>
      </c>
      <c r="P1271">
        <v>4</v>
      </c>
      <c r="Q1271" s="46">
        <f t="shared" si="133"/>
        <v>7.4404761904761904E-2</v>
      </c>
    </row>
    <row r="1272" spans="1:17" x14ac:dyDescent="0.25">
      <c r="A1272" t="str">
        <f t="shared" si="128"/>
        <v>TECNICO EM NUTRICAO E DIETETICA</v>
      </c>
      <c r="B1272" t="s">
        <v>3080</v>
      </c>
      <c r="C1272">
        <v>0</v>
      </c>
      <c r="D1272">
        <v>0</v>
      </c>
      <c r="E1272">
        <v>0</v>
      </c>
      <c r="F1272">
        <v>9</v>
      </c>
      <c r="G1272">
        <v>9</v>
      </c>
      <c r="H1272" s="46">
        <f t="shared" si="129"/>
        <v>0.11028060286729567</v>
      </c>
      <c r="J1272" t="str">
        <f t="shared" si="130"/>
        <v>ELETROTECNICO</v>
      </c>
      <c r="K1272" t="s">
        <v>2934</v>
      </c>
      <c r="L1272">
        <v>4</v>
      </c>
      <c r="M1272" s="46">
        <f t="shared" si="131"/>
        <v>0.14367816091954022</v>
      </c>
      <c r="N1272" t="str">
        <f t="shared" si="132"/>
        <v>CBO SEM DEFINICAO</v>
      </c>
      <c r="O1272" t="s">
        <v>1717</v>
      </c>
      <c r="P1272">
        <v>3</v>
      </c>
      <c r="Q1272" s="46">
        <f t="shared" si="133"/>
        <v>5.5803571428571432E-2</v>
      </c>
    </row>
    <row r="1273" spans="1:17" x14ac:dyDescent="0.25">
      <c r="A1273" t="str">
        <f t="shared" si="128"/>
        <v>ATENDENTE COMERCIAL (AGENCIA POSTAL)</v>
      </c>
      <c r="B1273" t="s">
        <v>3351</v>
      </c>
      <c r="C1273">
        <v>0</v>
      </c>
      <c r="D1273">
        <v>0</v>
      </c>
      <c r="E1273">
        <v>3</v>
      </c>
      <c r="F1273">
        <v>6</v>
      </c>
      <c r="G1273">
        <v>9</v>
      </c>
      <c r="H1273" s="46">
        <f t="shared" si="129"/>
        <v>0.11028060286729567</v>
      </c>
      <c r="J1273" t="str">
        <f t="shared" si="130"/>
        <v>TECNICO EM MANUTENCAO DE EQUIPAMENTOS DE INFORMATICA</v>
      </c>
      <c r="K1273" t="s">
        <v>2943</v>
      </c>
      <c r="L1273">
        <v>4</v>
      </c>
      <c r="M1273" s="46">
        <f t="shared" si="131"/>
        <v>0.14367816091954022</v>
      </c>
      <c r="N1273" t="str">
        <f t="shared" si="132"/>
        <v>DIRIGENTE DO SERVICO PUBLICO MUNICIPAL</v>
      </c>
      <c r="O1273" t="s">
        <v>1775</v>
      </c>
      <c r="P1273">
        <v>3</v>
      </c>
      <c r="Q1273" s="46">
        <f t="shared" si="133"/>
        <v>5.5803571428571432E-2</v>
      </c>
    </row>
    <row r="1274" spans="1:17" x14ac:dyDescent="0.25">
      <c r="A1274" t="str">
        <f t="shared" si="128"/>
        <v>PORTEIRO DE LOCAIS DE DIVERSAO</v>
      </c>
      <c r="B1274" t="s">
        <v>3505</v>
      </c>
      <c r="C1274">
        <v>0</v>
      </c>
      <c r="D1274">
        <v>0</v>
      </c>
      <c r="E1274">
        <v>9</v>
      </c>
      <c r="F1274">
        <v>0</v>
      </c>
      <c r="G1274">
        <v>9</v>
      </c>
      <c r="H1274" s="46">
        <f t="shared" si="129"/>
        <v>0.11028060286729567</v>
      </c>
      <c r="J1274" t="str">
        <f t="shared" si="130"/>
        <v>TECNICO EM PATOLOGIA CLINICA</v>
      </c>
      <c r="K1274" t="s">
        <v>3071</v>
      </c>
      <c r="L1274">
        <v>4</v>
      </c>
      <c r="M1274" s="46">
        <f t="shared" si="131"/>
        <v>0.14367816091954022</v>
      </c>
      <c r="N1274" t="str">
        <f t="shared" si="132"/>
        <v>GERENTE COMERCIAL</v>
      </c>
      <c r="O1274" t="s">
        <v>1868</v>
      </c>
      <c r="P1274">
        <v>3</v>
      </c>
      <c r="Q1274" s="46">
        <f t="shared" si="133"/>
        <v>5.5803571428571432E-2</v>
      </c>
    </row>
    <row r="1275" spans="1:17" x14ac:dyDescent="0.25">
      <c r="A1275" t="str">
        <f t="shared" si="128"/>
        <v>VENDEDOR EM DOMICILIO</v>
      </c>
      <c r="B1275" t="s">
        <v>3538</v>
      </c>
      <c r="C1275">
        <v>0</v>
      </c>
      <c r="D1275">
        <v>0</v>
      </c>
      <c r="E1275">
        <v>5</v>
      </c>
      <c r="F1275">
        <v>4</v>
      </c>
      <c r="G1275">
        <v>9</v>
      </c>
      <c r="H1275" s="46">
        <f t="shared" si="129"/>
        <v>0.11028060286729567</v>
      </c>
      <c r="J1275" t="str">
        <f t="shared" si="130"/>
        <v>CONFERENTE DE CARGA E DESCARGA</v>
      </c>
      <c r="K1275" t="s">
        <v>3336</v>
      </c>
      <c r="L1275">
        <v>4</v>
      </c>
      <c r="M1275" s="46">
        <f t="shared" si="131"/>
        <v>0.14367816091954022</v>
      </c>
      <c r="N1275" t="str">
        <f t="shared" si="132"/>
        <v>BIOLOGO</v>
      </c>
      <c r="O1275" t="s">
        <v>2429</v>
      </c>
      <c r="P1275">
        <v>3</v>
      </c>
      <c r="Q1275" s="46">
        <f t="shared" si="133"/>
        <v>5.5803571428571432E-2</v>
      </c>
    </row>
    <row r="1276" spans="1:17" x14ac:dyDescent="0.25">
      <c r="A1276" t="str">
        <f t="shared" si="128"/>
        <v>TRABALHADOR AGROPECUARIO EM GERAL</v>
      </c>
      <c r="B1276" t="s">
        <v>3602</v>
      </c>
      <c r="C1276">
        <v>0</v>
      </c>
      <c r="D1276">
        <v>0</v>
      </c>
      <c r="E1276">
        <v>7</v>
      </c>
      <c r="F1276">
        <v>2</v>
      </c>
      <c r="G1276">
        <v>9</v>
      </c>
      <c r="H1276" s="46">
        <f t="shared" si="129"/>
        <v>0.11028060286729567</v>
      </c>
      <c r="J1276" t="str">
        <f t="shared" si="130"/>
        <v>EMPREGADO DOMESTICO NOS SERVICOS GERAIS</v>
      </c>
      <c r="K1276" t="s">
        <v>3399</v>
      </c>
      <c r="L1276">
        <v>4</v>
      </c>
      <c r="M1276" s="46">
        <f t="shared" si="131"/>
        <v>0.14367816091954022</v>
      </c>
      <c r="N1276" t="str">
        <f t="shared" si="132"/>
        <v>MEDICO CIRURGIAO GERAL</v>
      </c>
      <c r="O1276" t="s">
        <v>2446</v>
      </c>
      <c r="P1276">
        <v>3</v>
      </c>
      <c r="Q1276" s="46">
        <f t="shared" si="133"/>
        <v>5.5803571428571432E-2</v>
      </c>
    </row>
    <row r="1277" spans="1:17" x14ac:dyDescent="0.25">
      <c r="A1277" t="str">
        <f t="shared" si="128"/>
        <v>MARCENEIRO</v>
      </c>
      <c r="B1277" t="s">
        <v>4217</v>
      </c>
      <c r="C1277">
        <v>0</v>
      </c>
      <c r="D1277">
        <v>0</v>
      </c>
      <c r="E1277">
        <v>8</v>
      </c>
      <c r="F1277">
        <v>1</v>
      </c>
      <c r="G1277">
        <v>9</v>
      </c>
      <c r="H1277" s="46">
        <f t="shared" si="129"/>
        <v>0.11028060286729567</v>
      </c>
      <c r="J1277" t="str">
        <f t="shared" si="130"/>
        <v>AGENTE DE ACAO SOCIAL</v>
      </c>
      <c r="K1277" t="s">
        <v>3454</v>
      </c>
      <c r="L1277">
        <v>4</v>
      </c>
      <c r="M1277" s="46">
        <f t="shared" si="131"/>
        <v>0.14367816091954022</v>
      </c>
      <c r="N1277" t="str">
        <f t="shared" si="132"/>
        <v>CIRURGIAO-DENTISTA DA ESTRATEGIA DE SAUDE DA FAMILIA</v>
      </c>
      <c r="O1277" t="s">
        <v>2524</v>
      </c>
      <c r="P1277">
        <v>3</v>
      </c>
      <c r="Q1277" s="46">
        <f t="shared" si="133"/>
        <v>5.5803571428571432E-2</v>
      </c>
    </row>
    <row r="1278" spans="1:17" x14ac:dyDescent="0.25">
      <c r="A1278" t="str">
        <f t="shared" si="128"/>
        <v>CAMINHONEIRO AUTONOMO (ROTAS REGIONAIS E INTERNACIONAIS)</v>
      </c>
      <c r="B1278" t="s">
        <v>4290</v>
      </c>
      <c r="C1278">
        <v>0</v>
      </c>
      <c r="D1278">
        <v>0</v>
      </c>
      <c r="E1278">
        <v>9</v>
      </c>
      <c r="F1278">
        <v>0</v>
      </c>
      <c r="G1278">
        <v>9</v>
      </c>
      <c r="H1278" s="46">
        <f t="shared" si="129"/>
        <v>0.11028060286729567</v>
      </c>
      <c r="J1278" t="str">
        <f t="shared" si="130"/>
        <v>BARBEIRO</v>
      </c>
      <c r="K1278" t="s">
        <v>3458</v>
      </c>
      <c r="L1278">
        <v>4</v>
      </c>
      <c r="M1278" s="46">
        <f t="shared" si="131"/>
        <v>0.14367816091954022</v>
      </c>
      <c r="N1278" t="str">
        <f t="shared" si="132"/>
        <v>CIRURGIAO DENTISTA DE SAUDE DA FAMILIA</v>
      </c>
      <c r="O1278" t="s">
        <v>2525</v>
      </c>
      <c r="P1278">
        <v>3</v>
      </c>
      <c r="Q1278" s="46">
        <f t="shared" si="133"/>
        <v>5.5803571428571432E-2</v>
      </c>
    </row>
    <row r="1279" spans="1:17" x14ac:dyDescent="0.25">
      <c r="A1279" t="str">
        <f t="shared" si="128"/>
        <v>DONA DE CASA</v>
      </c>
      <c r="B1279" t="s">
        <v>4676</v>
      </c>
      <c r="C1279">
        <v>0</v>
      </c>
      <c r="D1279">
        <v>0</v>
      </c>
      <c r="E1279">
        <v>0</v>
      </c>
      <c r="F1279">
        <v>9</v>
      </c>
      <c r="G1279">
        <v>9</v>
      </c>
      <c r="H1279" s="46">
        <f t="shared" si="129"/>
        <v>0.11028060286729567</v>
      </c>
      <c r="J1279" t="str">
        <f t="shared" si="130"/>
        <v>FEIRANTE</v>
      </c>
      <c r="K1279" t="s">
        <v>3539</v>
      </c>
      <c r="L1279">
        <v>4</v>
      </c>
      <c r="M1279" s="46">
        <f t="shared" si="131"/>
        <v>0.14367816091954022</v>
      </c>
      <c r="N1279" t="str">
        <f t="shared" si="132"/>
        <v>MEDICO VETERINARIO</v>
      </c>
      <c r="O1279" t="s">
        <v>2526</v>
      </c>
      <c r="P1279">
        <v>3</v>
      </c>
      <c r="Q1279" s="46">
        <f t="shared" si="133"/>
        <v>5.5803571428571432E-2</v>
      </c>
    </row>
    <row r="1280" spans="1:17" x14ac:dyDescent="0.25">
      <c r="A1280" t="str">
        <f t="shared" si="128"/>
        <v>DIRETOR ADMINISTRATIVO</v>
      </c>
      <c r="B1280" t="s">
        <v>1814</v>
      </c>
      <c r="C1280">
        <v>0</v>
      </c>
      <c r="D1280">
        <v>0</v>
      </c>
      <c r="E1280">
        <v>6</v>
      </c>
      <c r="F1280">
        <v>2</v>
      </c>
      <c r="G1280">
        <v>8</v>
      </c>
      <c r="H1280" s="46">
        <f t="shared" si="129"/>
        <v>9.8027202548707268E-2</v>
      </c>
      <c r="J1280" t="str">
        <f t="shared" si="130"/>
        <v>JARDINEIRO</v>
      </c>
      <c r="K1280" t="s">
        <v>3604</v>
      </c>
      <c r="L1280">
        <v>4</v>
      </c>
      <c r="M1280" s="46">
        <f t="shared" si="131"/>
        <v>0.14367816091954022</v>
      </c>
      <c r="N1280" t="str">
        <f t="shared" si="132"/>
        <v>FARMACEUTICO BIOQUIMICO</v>
      </c>
      <c r="O1280" t="s">
        <v>2529</v>
      </c>
      <c r="P1280">
        <v>3</v>
      </c>
      <c r="Q1280" s="46">
        <f t="shared" si="133"/>
        <v>5.5803571428571432E-2</v>
      </c>
    </row>
    <row r="1281" spans="1:17" x14ac:dyDescent="0.25">
      <c r="A1281" t="str">
        <f t="shared" si="128"/>
        <v>GERENTE DE SERVICOS DE SAUDE</v>
      </c>
      <c r="B1281" t="s">
        <v>1831</v>
      </c>
      <c r="C1281">
        <v>0</v>
      </c>
      <c r="D1281">
        <v>0</v>
      </c>
      <c r="E1281">
        <v>4</v>
      </c>
      <c r="F1281">
        <v>4</v>
      </c>
      <c r="G1281">
        <v>8</v>
      </c>
      <c r="H1281" s="46">
        <f t="shared" si="129"/>
        <v>9.8027202548707268E-2</v>
      </c>
      <c r="J1281" t="str">
        <f t="shared" si="130"/>
        <v>MONTADOR DE ESTRUTURAS METALICAS</v>
      </c>
      <c r="K1281" t="s">
        <v>3920</v>
      </c>
      <c r="L1281">
        <v>4</v>
      </c>
      <c r="M1281" s="46">
        <f t="shared" si="131"/>
        <v>0.14367816091954022</v>
      </c>
      <c r="N1281" t="str">
        <f t="shared" si="132"/>
        <v>ENFERMEIRO SANITARISTA</v>
      </c>
      <c r="O1281" t="s">
        <v>2548</v>
      </c>
      <c r="P1281">
        <v>3</v>
      </c>
      <c r="Q1281" s="46">
        <f t="shared" si="133"/>
        <v>5.5803571428571432E-2</v>
      </c>
    </row>
    <row r="1282" spans="1:17" x14ac:dyDescent="0.25">
      <c r="A1282" t="str">
        <f t="shared" si="128"/>
        <v>MEDICO EM MEDICINA INTENSIVA</v>
      </c>
      <c r="B1282" t="s">
        <v>2458</v>
      </c>
      <c r="C1282">
        <v>0</v>
      </c>
      <c r="D1282">
        <v>0</v>
      </c>
      <c r="E1282">
        <v>6</v>
      </c>
      <c r="F1282">
        <v>2</v>
      </c>
      <c r="G1282">
        <v>8</v>
      </c>
      <c r="H1282" s="46">
        <f t="shared" si="129"/>
        <v>9.8027202548707268E-2</v>
      </c>
      <c r="J1282" t="str">
        <f t="shared" si="130"/>
        <v>DESEMPREGADO CRONICO OU CUJA HABITACAO HABITUAL NAO FOI POSSIVEL OBTER</v>
      </c>
      <c r="K1282" t="s">
        <v>4678</v>
      </c>
      <c r="L1282">
        <v>4</v>
      </c>
      <c r="M1282" s="46">
        <f t="shared" si="131"/>
        <v>0.14367816091954022</v>
      </c>
      <c r="N1282" t="str">
        <f t="shared" si="132"/>
        <v>PROFESSOR DE DISCIPLINAS PEDAGOGICAS NO ENSINO MEDIO</v>
      </c>
      <c r="O1282" t="s">
        <v>2612</v>
      </c>
      <c r="P1282">
        <v>3</v>
      </c>
      <c r="Q1282" s="46">
        <f t="shared" si="133"/>
        <v>5.5803571428571432E-2</v>
      </c>
    </row>
    <row r="1283" spans="1:17" x14ac:dyDescent="0.25">
      <c r="A1283" t="str">
        <f t="shared" si="128"/>
        <v>ENFERMEIRO DA ESTRATEGIA DE SAUDE DA FAMILIA</v>
      </c>
      <c r="B1283" t="s">
        <v>2549</v>
      </c>
      <c r="C1283">
        <v>0</v>
      </c>
      <c r="D1283">
        <v>0</v>
      </c>
      <c r="E1283">
        <v>1</v>
      </c>
      <c r="F1283">
        <v>7</v>
      </c>
      <c r="G1283">
        <v>8</v>
      </c>
      <c r="H1283" s="46">
        <f t="shared" si="129"/>
        <v>9.8027202548707268E-2</v>
      </c>
      <c r="J1283" t="str">
        <f t="shared" si="130"/>
        <v>SARGENTO DA POLICIA MILITAR</v>
      </c>
      <c r="K1283" t="s">
        <v>1737</v>
      </c>
      <c r="L1283">
        <v>3</v>
      </c>
      <c r="M1283" s="46">
        <f t="shared" si="131"/>
        <v>0.10775862068965517</v>
      </c>
      <c r="N1283" t="str">
        <f t="shared" si="132"/>
        <v>COORDENADOR PEDAGOGICO</v>
      </c>
      <c r="O1283" t="s">
        <v>2710</v>
      </c>
      <c r="P1283">
        <v>3</v>
      </c>
      <c r="Q1283" s="46">
        <f t="shared" si="133"/>
        <v>5.5803571428571432E-2</v>
      </c>
    </row>
    <row r="1284" spans="1:17" x14ac:dyDescent="0.25">
      <c r="A1284" t="str">
        <f t="shared" si="128"/>
        <v>ADVOGADO</v>
      </c>
      <c r="B1284" t="s">
        <v>2717</v>
      </c>
      <c r="C1284">
        <v>0</v>
      </c>
      <c r="D1284">
        <v>0</v>
      </c>
      <c r="E1284">
        <v>5</v>
      </c>
      <c r="F1284">
        <v>3</v>
      </c>
      <c r="G1284">
        <v>8</v>
      </c>
      <c r="H1284" s="46">
        <f t="shared" si="129"/>
        <v>9.8027202548707268E-2</v>
      </c>
      <c r="J1284" t="str">
        <f t="shared" si="130"/>
        <v>DIRETOR DE SERVICOS DE SAUDE</v>
      </c>
      <c r="K1284" t="s">
        <v>1830</v>
      </c>
      <c r="L1284">
        <v>3</v>
      </c>
      <c r="M1284" s="46">
        <f t="shared" si="131"/>
        <v>0.10775862068965517</v>
      </c>
      <c r="N1284" t="str">
        <f t="shared" si="132"/>
        <v>PEDAGOGO</v>
      </c>
      <c r="O1284" t="s">
        <v>2712</v>
      </c>
      <c r="P1284">
        <v>3</v>
      </c>
      <c r="Q1284" s="46">
        <f t="shared" si="133"/>
        <v>5.5803571428571432E-2</v>
      </c>
    </row>
    <row r="1285" spans="1:17" x14ac:dyDescent="0.25">
      <c r="A1285" t="str">
        <f t="shared" si="128"/>
        <v>VENDEDOR PRACISTA</v>
      </c>
      <c r="B1285" t="s">
        <v>3186</v>
      </c>
      <c r="C1285">
        <v>0</v>
      </c>
      <c r="D1285">
        <v>0</v>
      </c>
      <c r="E1285">
        <v>5</v>
      </c>
      <c r="F1285">
        <v>3</v>
      </c>
      <c r="G1285">
        <v>8</v>
      </c>
      <c r="H1285" s="46">
        <f t="shared" si="129"/>
        <v>9.8027202548707268E-2</v>
      </c>
      <c r="J1285" t="str">
        <f t="shared" si="130"/>
        <v>GERENTE DE LOJA E SUPERMERCADO</v>
      </c>
      <c r="K1285" t="s">
        <v>1845</v>
      </c>
      <c r="L1285">
        <v>3</v>
      </c>
      <c r="M1285" s="46">
        <f t="shared" si="131"/>
        <v>0.10775862068965517</v>
      </c>
      <c r="N1285" t="str">
        <f t="shared" si="132"/>
        <v>ADVOGADO</v>
      </c>
      <c r="O1285" t="s">
        <v>2717</v>
      </c>
      <c r="P1285">
        <v>3</v>
      </c>
      <c r="Q1285" s="46">
        <f t="shared" si="133"/>
        <v>5.5803571428571432E-2</v>
      </c>
    </row>
    <row r="1286" spans="1:17" x14ac:dyDescent="0.25">
      <c r="A1286" t="str">
        <f t="shared" si="128"/>
        <v>OPERADOR DE TELEMARKETING ATIVO E RECEPTIVO</v>
      </c>
      <c r="B1286" t="s">
        <v>3371</v>
      </c>
      <c r="C1286">
        <v>0</v>
      </c>
      <c r="D1286">
        <v>0</v>
      </c>
      <c r="E1286">
        <v>2</v>
      </c>
      <c r="F1286">
        <v>6</v>
      </c>
      <c r="G1286">
        <v>8</v>
      </c>
      <c r="H1286" s="46">
        <f t="shared" si="129"/>
        <v>9.8027202548707268E-2</v>
      </c>
      <c r="J1286" t="str">
        <f t="shared" si="130"/>
        <v>GERENTE DE VENDAS</v>
      </c>
      <c r="K1286" t="s">
        <v>1871</v>
      </c>
      <c r="L1286">
        <v>3</v>
      </c>
      <c r="M1286" s="46">
        <f t="shared" si="131"/>
        <v>0.10775862068965517</v>
      </c>
      <c r="N1286" t="str">
        <f t="shared" si="132"/>
        <v>PSICOLOGO HOSPITALAR</v>
      </c>
      <c r="O1286" t="s">
        <v>2771</v>
      </c>
      <c r="P1286">
        <v>3</v>
      </c>
      <c r="Q1286" s="46">
        <f t="shared" si="133"/>
        <v>5.5803571428571432E-2</v>
      </c>
    </row>
    <row r="1287" spans="1:17" x14ac:dyDescent="0.25">
      <c r="A1287" t="str">
        <f t="shared" si="128"/>
        <v>EMPREGADO DOMESTICO DIARISTA</v>
      </c>
      <c r="B1287" t="s">
        <v>3402</v>
      </c>
      <c r="C1287">
        <v>0</v>
      </c>
      <c r="D1287">
        <v>0</v>
      </c>
      <c r="E1287">
        <v>1</v>
      </c>
      <c r="F1287">
        <v>7</v>
      </c>
      <c r="G1287">
        <v>8</v>
      </c>
      <c r="H1287" s="46">
        <f t="shared" si="129"/>
        <v>9.8027202548707268E-2</v>
      </c>
      <c r="J1287" t="str">
        <f t="shared" si="130"/>
        <v>ANALISTA DE SUPORTE COMPUTACIONAL</v>
      </c>
      <c r="K1287" t="s">
        <v>1945</v>
      </c>
      <c r="L1287">
        <v>3</v>
      </c>
      <c r="M1287" s="46">
        <f t="shared" si="131"/>
        <v>0.10775862068965517</v>
      </c>
      <c r="N1287" t="str">
        <f t="shared" si="132"/>
        <v>TECNICO DE ENFERMAGEM DE TERAPIA INTENSIVA</v>
      </c>
      <c r="O1287" t="s">
        <v>3041</v>
      </c>
      <c r="P1287">
        <v>3</v>
      </c>
      <c r="Q1287" s="46">
        <f t="shared" si="133"/>
        <v>5.5803571428571432E-2</v>
      </c>
    </row>
    <row r="1288" spans="1:17" x14ac:dyDescent="0.25">
      <c r="A1288" t="str">
        <f t="shared" si="128"/>
        <v>VISITADOR SANITARIO</v>
      </c>
      <c r="B1288" t="s">
        <v>3443</v>
      </c>
      <c r="C1288">
        <v>0</v>
      </c>
      <c r="D1288">
        <v>0</v>
      </c>
      <c r="E1288">
        <v>2</v>
      </c>
      <c r="F1288">
        <v>6</v>
      </c>
      <c r="G1288">
        <v>8</v>
      </c>
      <c r="H1288" s="46">
        <f t="shared" si="129"/>
        <v>9.8027202548707268E-2</v>
      </c>
      <c r="J1288" t="str">
        <f t="shared" si="130"/>
        <v>ENGENHEIRO DE SEGURANCA DO TRABALHO</v>
      </c>
      <c r="K1288" t="s">
        <v>2407</v>
      </c>
      <c r="L1288">
        <v>3</v>
      </c>
      <c r="M1288" s="46">
        <f t="shared" si="131"/>
        <v>0.10775862068965517</v>
      </c>
      <c r="N1288" t="str">
        <f t="shared" si="132"/>
        <v>VENDEDOR PRACISTA</v>
      </c>
      <c r="O1288" t="s">
        <v>3186</v>
      </c>
      <c r="P1288">
        <v>3</v>
      </c>
      <c r="Q1288" s="46">
        <f t="shared" si="133"/>
        <v>5.5803571428571432E-2</v>
      </c>
    </row>
    <row r="1289" spans="1:17" x14ac:dyDescent="0.25">
      <c r="A1289" t="str">
        <f t="shared" si="128"/>
        <v>CABELEIREIRO</v>
      </c>
      <c r="B1289" t="s">
        <v>3459</v>
      </c>
      <c r="C1289">
        <v>0</v>
      </c>
      <c r="D1289">
        <v>0</v>
      </c>
      <c r="E1289">
        <v>2</v>
      </c>
      <c r="F1289">
        <v>6</v>
      </c>
      <c r="G1289">
        <v>8</v>
      </c>
      <c r="H1289" s="46">
        <f t="shared" si="129"/>
        <v>9.8027202548707268E-2</v>
      </c>
      <c r="J1289" t="str">
        <f t="shared" si="130"/>
        <v>PROFESSOR DA EDUCACAO DE JOVENS E ADULTOS DO ENSINO FUNDAMENTAL (PRIMEIRA A QUARTA SERIE)</v>
      </c>
      <c r="K1289" t="s">
        <v>2600</v>
      </c>
      <c r="L1289">
        <v>3</v>
      </c>
      <c r="M1289" s="46">
        <f t="shared" si="131"/>
        <v>0.10775862068965517</v>
      </c>
      <c r="N1289" t="str">
        <f t="shared" si="132"/>
        <v>ATENDENTE DE AGENCIA</v>
      </c>
      <c r="O1289" t="s">
        <v>3325</v>
      </c>
      <c r="P1289">
        <v>3</v>
      </c>
      <c r="Q1289" s="46">
        <f t="shared" si="133"/>
        <v>5.5803571428571432E-2</v>
      </c>
    </row>
    <row r="1290" spans="1:17" x14ac:dyDescent="0.25">
      <c r="A1290" t="str">
        <f t="shared" si="128"/>
        <v>PROMOTOR DE VENDAS</v>
      </c>
      <c r="B1290" t="s">
        <v>3530</v>
      </c>
      <c r="C1290">
        <v>0</v>
      </c>
      <c r="D1290">
        <v>0</v>
      </c>
      <c r="E1290">
        <v>5</v>
      </c>
      <c r="F1290">
        <v>3</v>
      </c>
      <c r="G1290">
        <v>8</v>
      </c>
      <c r="H1290" s="46">
        <f t="shared" si="129"/>
        <v>9.8027202548707268E-2</v>
      </c>
      <c r="J1290" t="str">
        <f t="shared" si="130"/>
        <v>PROFESSOR DE EDUCACAO FISICA NO ENSINO MEDIO</v>
      </c>
      <c r="K1290" t="s">
        <v>2613</v>
      </c>
      <c r="L1290">
        <v>3</v>
      </c>
      <c r="M1290" s="46">
        <f t="shared" si="131"/>
        <v>0.10775862068965517</v>
      </c>
      <c r="N1290" t="str">
        <f t="shared" si="132"/>
        <v>GARI</v>
      </c>
      <c r="O1290" t="s">
        <v>3434</v>
      </c>
      <c r="P1290">
        <v>3</v>
      </c>
      <c r="Q1290" s="46">
        <f t="shared" si="133"/>
        <v>5.5803571428571432E-2</v>
      </c>
    </row>
    <row r="1291" spans="1:17" x14ac:dyDescent="0.25">
      <c r="A1291" t="str">
        <f t="shared" si="128"/>
        <v>OPERADOR DE EMPILHADEIRA</v>
      </c>
      <c r="B1291" t="s">
        <v>4283</v>
      </c>
      <c r="C1291">
        <v>0</v>
      </c>
      <c r="D1291">
        <v>0</v>
      </c>
      <c r="E1291">
        <v>8</v>
      </c>
      <c r="F1291">
        <v>0</v>
      </c>
      <c r="G1291">
        <v>8</v>
      </c>
      <c r="H1291" s="46">
        <f t="shared" si="129"/>
        <v>9.8027202548707268E-2</v>
      </c>
      <c r="J1291" t="str">
        <f t="shared" si="130"/>
        <v>PSICOLOGO CLINICO</v>
      </c>
      <c r="K1291" t="s">
        <v>2769</v>
      </c>
      <c r="L1291">
        <v>3</v>
      </c>
      <c r="M1291" s="46">
        <f t="shared" si="131"/>
        <v>0.10775862068965517</v>
      </c>
      <c r="N1291" t="str">
        <f t="shared" si="132"/>
        <v>CONSELHEIRO TUTELAR</v>
      </c>
      <c r="O1291" t="s">
        <v>3456</v>
      </c>
      <c r="P1291">
        <v>3</v>
      </c>
      <c r="Q1291" s="46">
        <f t="shared" si="133"/>
        <v>5.5803571428571432E-2</v>
      </c>
    </row>
    <row r="1292" spans="1:17" x14ac:dyDescent="0.25">
      <c r="A1292" t="str">
        <f t="shared" si="128"/>
        <v>MOTORISTA DE ONIBUS RODOVIARIO</v>
      </c>
      <c r="B1292" t="s">
        <v>4287</v>
      </c>
      <c r="C1292">
        <v>0</v>
      </c>
      <c r="D1292">
        <v>0</v>
      </c>
      <c r="E1292">
        <v>8</v>
      </c>
      <c r="F1292">
        <v>0</v>
      </c>
      <c r="G1292">
        <v>8</v>
      </c>
      <c r="H1292" s="46">
        <f t="shared" si="129"/>
        <v>9.8027202548707268E-2</v>
      </c>
      <c r="J1292" t="str">
        <f t="shared" si="130"/>
        <v>FISCAL DE TRIBUTOS MUNICIPAL</v>
      </c>
      <c r="K1292" t="s">
        <v>2816</v>
      </c>
      <c r="L1292">
        <v>3</v>
      </c>
      <c r="M1292" s="46">
        <f t="shared" si="131"/>
        <v>0.10775862068965517</v>
      </c>
      <c r="N1292" t="str">
        <f t="shared" si="132"/>
        <v>MANICURE</v>
      </c>
      <c r="O1292" t="s">
        <v>3461</v>
      </c>
      <c r="P1292">
        <v>3</v>
      </c>
      <c r="Q1292" s="46">
        <f t="shared" si="133"/>
        <v>5.5803571428571432E-2</v>
      </c>
    </row>
    <row r="1293" spans="1:17" x14ac:dyDescent="0.25">
      <c r="A1293" t="str">
        <f t="shared" si="128"/>
        <v>AJUDANTE DE MOTORISTA</v>
      </c>
      <c r="B1293" t="s">
        <v>4314</v>
      </c>
      <c r="C1293">
        <v>0</v>
      </c>
      <c r="D1293">
        <v>0</v>
      </c>
      <c r="E1293">
        <v>7</v>
      </c>
      <c r="F1293">
        <v>1</v>
      </c>
      <c r="G1293">
        <v>8</v>
      </c>
      <c r="H1293" s="46">
        <f t="shared" si="129"/>
        <v>9.8027202548707268E-2</v>
      </c>
      <c r="J1293" t="str">
        <f t="shared" si="130"/>
        <v>TECNICO DE OBRAS CIVIS</v>
      </c>
      <c r="K1293" t="s">
        <v>2927</v>
      </c>
      <c r="L1293">
        <v>3</v>
      </c>
      <c r="M1293" s="46">
        <f t="shared" si="131"/>
        <v>0.10775862068965517</v>
      </c>
      <c r="N1293" t="str">
        <f t="shared" si="132"/>
        <v>VIGILANTE</v>
      </c>
      <c r="O1293" t="s">
        <v>3501</v>
      </c>
      <c r="P1293">
        <v>3</v>
      </c>
      <c r="Q1293" s="46">
        <f t="shared" si="133"/>
        <v>5.5803571428571432E-2</v>
      </c>
    </row>
    <row r="1294" spans="1:17" x14ac:dyDescent="0.25">
      <c r="A1294" t="str">
        <f t="shared" ref="A1294:A1357" si="134">MID(B1294,8,100)</f>
        <v>DIRETOR DE SERVICOS DE SAUDE</v>
      </c>
      <c r="B1294" t="s">
        <v>1830</v>
      </c>
      <c r="C1294">
        <v>0</v>
      </c>
      <c r="D1294">
        <v>0</v>
      </c>
      <c r="E1294">
        <v>3</v>
      </c>
      <c r="F1294">
        <v>4</v>
      </c>
      <c r="G1294">
        <v>7</v>
      </c>
      <c r="H1294" s="46">
        <f t="shared" ref="H1294:H1357" si="135">G1294*100/G$3765</f>
        <v>8.5773802230118865E-2</v>
      </c>
      <c r="J1294" t="str">
        <f t="shared" ref="J1294:J1357" si="136">MID(K1294,8,100)</f>
        <v>TECNICO DE MANUTENCAO ELETRICA</v>
      </c>
      <c r="K1294" t="s">
        <v>2937</v>
      </c>
      <c r="L1294">
        <v>3</v>
      </c>
      <c r="M1294" s="46">
        <f t="shared" ref="M1294:M1357" si="137">L1294*100/L$3765</f>
        <v>0.10775862068965517</v>
      </c>
      <c r="N1294" t="str">
        <f t="shared" ref="N1294:N1357" si="138">MID(O1294,8,100)</f>
        <v>PROMOTOR DE VENDAS</v>
      </c>
      <c r="O1294" t="s">
        <v>3530</v>
      </c>
      <c r="P1294">
        <v>3</v>
      </c>
      <c r="Q1294" s="46">
        <f t="shared" ref="Q1294:Q1357" si="139">P1294*100/P$3765</f>
        <v>5.5803571428571432E-2</v>
      </c>
    </row>
    <row r="1295" spans="1:17" x14ac:dyDescent="0.25">
      <c r="A1295" t="str">
        <f t="shared" si="134"/>
        <v>COMERCIANTE ATACADISTA</v>
      </c>
      <c r="B1295" t="s">
        <v>1843</v>
      </c>
      <c r="C1295">
        <v>0</v>
      </c>
      <c r="D1295">
        <v>0</v>
      </c>
      <c r="E1295">
        <v>5</v>
      </c>
      <c r="F1295">
        <v>2</v>
      </c>
      <c r="G1295">
        <v>7</v>
      </c>
      <c r="H1295" s="46">
        <f t="shared" si="135"/>
        <v>8.5773802230118865E-2</v>
      </c>
      <c r="J1295" t="str">
        <f t="shared" si="136"/>
        <v>ENCARREGADO DE MANUTENCAO DE INSTRUMENTOS DE CONTROLE, MEDICAO E SIMILARES</v>
      </c>
      <c r="K1295" t="s">
        <v>2950</v>
      </c>
      <c r="L1295">
        <v>3</v>
      </c>
      <c r="M1295" s="46">
        <f t="shared" si="137"/>
        <v>0.10775862068965517</v>
      </c>
      <c r="N1295" t="str">
        <f t="shared" si="138"/>
        <v>COSTUREIRA DE PECAS SOB ENCOMENDA</v>
      </c>
      <c r="O1295" t="s">
        <v>4128</v>
      </c>
      <c r="P1295">
        <v>3</v>
      </c>
      <c r="Q1295" s="46">
        <f t="shared" si="139"/>
        <v>5.5803571428571432E-2</v>
      </c>
    </row>
    <row r="1296" spans="1:17" x14ac:dyDescent="0.25">
      <c r="A1296" t="str">
        <f t="shared" si="134"/>
        <v>PROFESSOR DE DISCIPLINAS PEDAGOGICAS NO ENSINO MEDIO</v>
      </c>
      <c r="B1296" t="s">
        <v>2612</v>
      </c>
      <c r="C1296">
        <v>0</v>
      </c>
      <c r="D1296">
        <v>0</v>
      </c>
      <c r="E1296">
        <v>4</v>
      </c>
      <c r="F1296">
        <v>3</v>
      </c>
      <c r="G1296">
        <v>7</v>
      </c>
      <c r="H1296" s="46">
        <f t="shared" si="135"/>
        <v>8.5773802230118865E-2</v>
      </c>
      <c r="J1296" t="str">
        <f t="shared" si="136"/>
        <v>TECNOLOGO EM RADIOLOGIA</v>
      </c>
      <c r="K1296" t="s">
        <v>3069</v>
      </c>
      <c r="L1296">
        <v>3</v>
      </c>
      <c r="M1296" s="46">
        <f t="shared" si="137"/>
        <v>0.10775862068965517</v>
      </c>
      <c r="N1296" t="str">
        <f t="shared" si="138"/>
        <v>NAO INFORMADA</v>
      </c>
      <c r="O1296" t="s">
        <v>1719</v>
      </c>
      <c r="P1296">
        <v>2</v>
      </c>
      <c r="Q1296" s="46">
        <f t="shared" si="139"/>
        <v>3.7202380952380952E-2</v>
      </c>
    </row>
    <row r="1297" spans="1:17" x14ac:dyDescent="0.25">
      <c r="A1297" t="str">
        <f t="shared" si="134"/>
        <v>CUIDADOR EM SAUDE</v>
      </c>
      <c r="B1297" t="s">
        <v>3469</v>
      </c>
      <c r="C1297">
        <v>0</v>
      </c>
      <c r="D1297">
        <v>0</v>
      </c>
      <c r="E1297">
        <v>0</v>
      </c>
      <c r="F1297">
        <v>7</v>
      </c>
      <c r="G1297">
        <v>7</v>
      </c>
      <c r="H1297" s="46">
        <f t="shared" si="135"/>
        <v>8.5773802230118865E-2</v>
      </c>
      <c r="J1297" t="str">
        <f t="shared" si="136"/>
        <v>TECNICO EM SEGURANCA NO TRABALHO</v>
      </c>
      <c r="K1297" t="s">
        <v>3149</v>
      </c>
      <c r="L1297">
        <v>3</v>
      </c>
      <c r="M1297" s="46">
        <f t="shared" si="137"/>
        <v>0.10775862068965517</v>
      </c>
      <c r="N1297" t="str">
        <f t="shared" si="138"/>
        <v>VEREADOR</v>
      </c>
      <c r="O1297" t="s">
        <v>1752</v>
      </c>
      <c r="P1297">
        <v>2</v>
      </c>
      <c r="Q1297" s="46">
        <f t="shared" si="139"/>
        <v>3.7202380952380952E-2</v>
      </c>
    </row>
    <row r="1298" spans="1:17" x14ac:dyDescent="0.25">
      <c r="A1298" t="str">
        <f t="shared" si="134"/>
        <v>NAO INFORMADA</v>
      </c>
      <c r="B1298" t="s">
        <v>1719</v>
      </c>
      <c r="C1298">
        <v>0</v>
      </c>
      <c r="D1298">
        <v>0</v>
      </c>
      <c r="E1298">
        <v>4</v>
      </c>
      <c r="F1298">
        <v>2</v>
      </c>
      <c r="G1298">
        <v>6</v>
      </c>
      <c r="H1298" s="46">
        <f t="shared" si="135"/>
        <v>7.3520401911530447E-2</v>
      </c>
      <c r="J1298" t="str">
        <f t="shared" si="136"/>
        <v>AUXILIAR DE CONTABILIDADE</v>
      </c>
      <c r="K1298" t="s">
        <v>3323</v>
      </c>
      <c r="L1298">
        <v>3</v>
      </c>
      <c r="M1298" s="46">
        <f t="shared" si="137"/>
        <v>0.10775862068965517</v>
      </c>
      <c r="N1298" t="str">
        <f t="shared" si="138"/>
        <v>DIRETOR ADMINISTRATIVO</v>
      </c>
      <c r="O1298" t="s">
        <v>1814</v>
      </c>
      <c r="P1298">
        <v>2</v>
      </c>
      <c r="Q1298" s="46">
        <f t="shared" si="139"/>
        <v>3.7202380952380952E-2</v>
      </c>
    </row>
    <row r="1299" spans="1:17" x14ac:dyDescent="0.25">
      <c r="A1299" t="str">
        <f t="shared" si="134"/>
        <v>CABO DA POLICIA MILITAR</v>
      </c>
      <c r="B1299" t="s">
        <v>1738</v>
      </c>
      <c r="C1299">
        <v>0</v>
      </c>
      <c r="D1299">
        <v>0</v>
      </c>
      <c r="E1299">
        <v>5</v>
      </c>
      <c r="F1299">
        <v>1</v>
      </c>
      <c r="G1299">
        <v>6</v>
      </c>
      <c r="H1299" s="46">
        <f t="shared" si="135"/>
        <v>7.3520401911530447E-2</v>
      </c>
      <c r="J1299" t="str">
        <f t="shared" si="136"/>
        <v>ESCRITURARIO DE BANCO</v>
      </c>
      <c r="K1299" t="s">
        <v>3329</v>
      </c>
      <c r="L1299">
        <v>3</v>
      </c>
      <c r="M1299" s="46">
        <f t="shared" si="137"/>
        <v>0.10775862068965517</v>
      </c>
      <c r="N1299" t="str">
        <f t="shared" si="138"/>
        <v>COMERCIANTE ATACADISTA</v>
      </c>
      <c r="O1299" t="s">
        <v>1843</v>
      </c>
      <c r="P1299">
        <v>2</v>
      </c>
      <c r="Q1299" s="46">
        <f t="shared" si="139"/>
        <v>3.7202380952380952E-2</v>
      </c>
    </row>
    <row r="1300" spans="1:17" x14ac:dyDescent="0.25">
      <c r="A1300" t="str">
        <f t="shared" si="134"/>
        <v>GERENTE ADMINISTRATIVO</v>
      </c>
      <c r="B1300" t="s">
        <v>1862</v>
      </c>
      <c r="C1300">
        <v>0</v>
      </c>
      <c r="D1300">
        <v>0</v>
      </c>
      <c r="E1300">
        <v>4</v>
      </c>
      <c r="F1300">
        <v>2</v>
      </c>
      <c r="G1300">
        <v>6</v>
      </c>
      <c r="H1300" s="46">
        <f t="shared" si="135"/>
        <v>7.3520401911530447E-2</v>
      </c>
      <c r="J1300" t="str">
        <f t="shared" si="136"/>
        <v>CARTEIRO</v>
      </c>
      <c r="K1300" t="s">
        <v>3342</v>
      </c>
      <c r="L1300">
        <v>3</v>
      </c>
      <c r="M1300" s="46">
        <f t="shared" si="137"/>
        <v>0.10775862068965517</v>
      </c>
      <c r="N1300" t="str">
        <f t="shared" si="138"/>
        <v>GERENTE ADMINISTRATIVO</v>
      </c>
      <c r="O1300" t="s">
        <v>1862</v>
      </c>
      <c r="P1300">
        <v>2</v>
      </c>
      <c r="Q1300" s="46">
        <f t="shared" si="139"/>
        <v>3.7202380952380952E-2</v>
      </c>
    </row>
    <row r="1301" spans="1:17" x14ac:dyDescent="0.25">
      <c r="A1301" t="str">
        <f t="shared" si="134"/>
        <v>MEDICO DO TRABALHO</v>
      </c>
      <c r="B1301" t="s">
        <v>2454</v>
      </c>
      <c r="C1301">
        <v>0</v>
      </c>
      <c r="D1301">
        <v>0</v>
      </c>
      <c r="E1301">
        <v>2</v>
      </c>
      <c r="F1301">
        <v>4</v>
      </c>
      <c r="G1301">
        <v>6</v>
      </c>
      <c r="H1301" s="46">
        <f t="shared" si="135"/>
        <v>7.3520401911530447E-2</v>
      </c>
      <c r="J1301" t="str">
        <f t="shared" si="136"/>
        <v>ATENDENTE COMERCIAL (AGENCIA POSTAL)</v>
      </c>
      <c r="K1301" t="s">
        <v>3351</v>
      </c>
      <c r="L1301">
        <v>3</v>
      </c>
      <c r="M1301" s="46">
        <f t="shared" si="137"/>
        <v>0.10775862068965517</v>
      </c>
      <c r="N1301" t="str">
        <f t="shared" si="138"/>
        <v>GERENTE DE DEPARTAMENTO PESSOAL</v>
      </c>
      <c r="O1301" t="s">
        <v>1867</v>
      </c>
      <c r="P1301">
        <v>2</v>
      </c>
      <c r="Q1301" s="46">
        <f t="shared" si="139"/>
        <v>3.7202380952380952E-2</v>
      </c>
    </row>
    <row r="1302" spans="1:17" x14ac:dyDescent="0.25">
      <c r="A1302" t="str">
        <f t="shared" si="134"/>
        <v>MEDICO DA ESTRATEGIA DE SAUDE DA FAMILIA</v>
      </c>
      <c r="B1302" t="s">
        <v>2586</v>
      </c>
      <c r="C1302">
        <v>0</v>
      </c>
      <c r="D1302">
        <v>0</v>
      </c>
      <c r="E1302">
        <v>2</v>
      </c>
      <c r="F1302">
        <v>4</v>
      </c>
      <c r="G1302">
        <v>6</v>
      </c>
      <c r="H1302" s="46">
        <f t="shared" si="135"/>
        <v>7.3520401911530447E-2</v>
      </c>
      <c r="J1302" t="str">
        <f t="shared" si="136"/>
        <v>TELEFONISTA</v>
      </c>
      <c r="K1302" t="s">
        <v>3366</v>
      </c>
      <c r="L1302">
        <v>3</v>
      </c>
      <c r="M1302" s="46">
        <f t="shared" si="137"/>
        <v>0.10775862068965517</v>
      </c>
      <c r="N1302" t="str">
        <f t="shared" si="138"/>
        <v>FISICO (MEDICINA)</v>
      </c>
      <c r="O1302" t="s">
        <v>1955</v>
      </c>
      <c r="P1302">
        <v>2</v>
      </c>
      <c r="Q1302" s="46">
        <f t="shared" si="139"/>
        <v>3.7202380952380952E-2</v>
      </c>
    </row>
    <row r="1303" spans="1:17" x14ac:dyDescent="0.25">
      <c r="A1303" t="str">
        <f t="shared" si="134"/>
        <v>CONTADOR</v>
      </c>
      <c r="B1303" t="s">
        <v>2783</v>
      </c>
      <c r="C1303">
        <v>0</v>
      </c>
      <c r="D1303">
        <v>0</v>
      </c>
      <c r="E1303">
        <v>2</v>
      </c>
      <c r="F1303">
        <v>4</v>
      </c>
      <c r="G1303">
        <v>6</v>
      </c>
      <c r="H1303" s="46">
        <f t="shared" si="135"/>
        <v>7.3520401911530447E-2</v>
      </c>
      <c r="J1303" t="str">
        <f t="shared" si="136"/>
        <v>GARI</v>
      </c>
      <c r="K1303" t="s">
        <v>3434</v>
      </c>
      <c r="L1303">
        <v>3</v>
      </c>
      <c r="M1303" s="46">
        <f t="shared" si="137"/>
        <v>0.10775862068965517</v>
      </c>
      <c r="N1303" t="str">
        <f t="shared" si="138"/>
        <v>ENGENHEIRO DE ALIMENTOS</v>
      </c>
      <c r="O1303" t="s">
        <v>2435</v>
      </c>
      <c r="P1303">
        <v>2</v>
      </c>
      <c r="Q1303" s="46">
        <f t="shared" si="139"/>
        <v>3.7202380952380952E-2</v>
      </c>
    </row>
    <row r="1304" spans="1:17" x14ac:dyDescent="0.25">
      <c r="A1304" t="str">
        <f t="shared" si="134"/>
        <v>SECRETARIA EXECUTIVA</v>
      </c>
      <c r="B1304" t="s">
        <v>2785</v>
      </c>
      <c r="C1304">
        <v>0</v>
      </c>
      <c r="D1304">
        <v>0</v>
      </c>
      <c r="E1304">
        <v>0</v>
      </c>
      <c r="F1304">
        <v>6</v>
      </c>
      <c r="G1304">
        <v>6</v>
      </c>
      <c r="H1304" s="46">
        <f t="shared" si="135"/>
        <v>7.3520401911530447E-2</v>
      </c>
      <c r="J1304" t="str">
        <f t="shared" si="136"/>
        <v>AGENTE DE TRANSITO</v>
      </c>
      <c r="K1304" t="s">
        <v>3495</v>
      </c>
      <c r="L1304">
        <v>3</v>
      </c>
      <c r="M1304" s="46">
        <f t="shared" si="137"/>
        <v>0.10775862068965517</v>
      </c>
      <c r="N1304" t="str">
        <f t="shared" si="138"/>
        <v>MEDICO CIRURGIAO PEDIATRICO</v>
      </c>
      <c r="O1304" t="s">
        <v>2447</v>
      </c>
      <c r="P1304">
        <v>2</v>
      </c>
      <c r="Q1304" s="46">
        <f t="shared" si="139"/>
        <v>3.7202380952380952E-2</v>
      </c>
    </row>
    <row r="1305" spans="1:17" x14ac:dyDescent="0.25">
      <c r="A1305" t="str">
        <f t="shared" si="134"/>
        <v>ASSISTENTE DE VENDAS</v>
      </c>
      <c r="B1305" t="s">
        <v>3182</v>
      </c>
      <c r="C1305">
        <v>0</v>
      </c>
      <c r="D1305">
        <v>0</v>
      </c>
      <c r="E1305">
        <v>5</v>
      </c>
      <c r="F1305">
        <v>1</v>
      </c>
      <c r="G1305">
        <v>6</v>
      </c>
      <c r="H1305" s="46">
        <f t="shared" si="135"/>
        <v>7.3520401911530447E-2</v>
      </c>
      <c r="J1305" t="str">
        <f t="shared" si="136"/>
        <v>OPERADOR DE MAQUINAS DE CONSTRUCAO CIVIL E MINERACAO</v>
      </c>
      <c r="K1305" t="s">
        <v>3780</v>
      </c>
      <c r="L1305">
        <v>3</v>
      </c>
      <c r="M1305" s="46">
        <f t="shared" si="137"/>
        <v>0.10775862068965517</v>
      </c>
      <c r="N1305" t="str">
        <f t="shared" si="138"/>
        <v>MEDICO DE SAUDE DA FAMILIA</v>
      </c>
      <c r="O1305" t="s">
        <v>2452</v>
      </c>
      <c r="P1305">
        <v>2</v>
      </c>
      <c r="Q1305" s="46">
        <f t="shared" si="139"/>
        <v>3.7202380952380952E-2</v>
      </c>
    </row>
    <row r="1306" spans="1:17" x14ac:dyDescent="0.25">
      <c r="A1306" t="str">
        <f t="shared" si="134"/>
        <v>CONFERENTE DE CARGA E DESCARGA</v>
      </c>
      <c r="B1306" t="s">
        <v>3336</v>
      </c>
      <c r="C1306">
        <v>0</v>
      </c>
      <c r="D1306">
        <v>0</v>
      </c>
      <c r="E1306">
        <v>4</v>
      </c>
      <c r="F1306">
        <v>2</v>
      </c>
      <c r="G1306">
        <v>6</v>
      </c>
      <c r="H1306" s="46">
        <f t="shared" si="135"/>
        <v>7.3520401911530447E-2</v>
      </c>
      <c r="J1306" t="str">
        <f t="shared" si="136"/>
        <v>MONTADOR DE ANDAIMES (EDIFICACOES)</v>
      </c>
      <c r="K1306" t="s">
        <v>3805</v>
      </c>
      <c r="L1306">
        <v>3</v>
      </c>
      <c r="M1306" s="46">
        <f t="shared" si="137"/>
        <v>0.10775862068965517</v>
      </c>
      <c r="N1306" t="str">
        <f t="shared" si="138"/>
        <v>MEDICO DERMATOLOGISTA</v>
      </c>
      <c r="O1306" t="s">
        <v>2453</v>
      </c>
      <c r="P1306">
        <v>2</v>
      </c>
      <c r="Q1306" s="46">
        <f t="shared" si="139"/>
        <v>3.7202380952380952E-2</v>
      </c>
    </row>
    <row r="1307" spans="1:17" x14ac:dyDescent="0.25">
      <c r="A1307" t="str">
        <f t="shared" si="134"/>
        <v>GARI</v>
      </c>
      <c r="B1307" t="s">
        <v>3434</v>
      </c>
      <c r="C1307">
        <v>0</v>
      </c>
      <c r="D1307">
        <v>0</v>
      </c>
      <c r="E1307">
        <v>3</v>
      </c>
      <c r="F1307">
        <v>3</v>
      </c>
      <c r="G1307">
        <v>6</v>
      </c>
      <c r="H1307" s="46">
        <f t="shared" si="135"/>
        <v>7.3520401911530447E-2</v>
      </c>
      <c r="J1307" t="str">
        <f t="shared" si="136"/>
        <v>PINTOR DE OBRAS</v>
      </c>
      <c r="K1307" t="s">
        <v>3833</v>
      </c>
      <c r="L1307">
        <v>3</v>
      </c>
      <c r="M1307" s="46">
        <f t="shared" si="137"/>
        <v>0.10775862068965517</v>
      </c>
      <c r="N1307" t="str">
        <f t="shared" si="138"/>
        <v>MEDICO EM MEDICINA INTENSIVA</v>
      </c>
      <c r="O1307" t="s">
        <v>2458</v>
      </c>
      <c r="P1307">
        <v>2</v>
      </c>
      <c r="Q1307" s="46">
        <f t="shared" si="139"/>
        <v>3.7202380952380952E-2</v>
      </c>
    </row>
    <row r="1308" spans="1:17" x14ac:dyDescent="0.25">
      <c r="A1308" t="str">
        <f t="shared" si="134"/>
        <v>EDUCADOR SOCIAL</v>
      </c>
      <c r="B1308" t="s">
        <v>3453</v>
      </c>
      <c r="C1308">
        <v>0</v>
      </c>
      <c r="D1308">
        <v>0</v>
      </c>
      <c r="E1308">
        <v>1</v>
      </c>
      <c r="F1308">
        <v>5</v>
      </c>
      <c r="G1308">
        <v>6</v>
      </c>
      <c r="H1308" s="46">
        <f t="shared" si="135"/>
        <v>7.3520401911530447E-2</v>
      </c>
      <c r="J1308" t="str">
        <f t="shared" si="136"/>
        <v>SOLDADOR</v>
      </c>
      <c r="K1308" t="s">
        <v>3928</v>
      </c>
      <c r="L1308">
        <v>3</v>
      </c>
      <c r="M1308" s="46">
        <f t="shared" si="137"/>
        <v>0.10775862068965517</v>
      </c>
      <c r="N1308" t="str">
        <f t="shared" si="138"/>
        <v>MEDICO NEFROLOGISTA</v>
      </c>
      <c r="O1308" t="s">
        <v>2475</v>
      </c>
      <c r="P1308">
        <v>2</v>
      </c>
      <c r="Q1308" s="46">
        <f t="shared" si="139"/>
        <v>3.7202380952380952E-2</v>
      </c>
    </row>
    <row r="1309" spans="1:17" x14ac:dyDescent="0.25">
      <c r="A1309" t="str">
        <f t="shared" si="134"/>
        <v>QUEIJEIRO NA FABRICACAO DE LATICINIO</v>
      </c>
      <c r="B1309" t="s">
        <v>4546</v>
      </c>
      <c r="C1309">
        <v>0</v>
      </c>
      <c r="D1309">
        <v>0</v>
      </c>
      <c r="E1309">
        <v>6</v>
      </c>
      <c r="F1309">
        <v>0</v>
      </c>
      <c r="G1309">
        <v>6</v>
      </c>
      <c r="H1309" s="46">
        <f t="shared" si="135"/>
        <v>7.3520401911530447E-2</v>
      </c>
      <c r="J1309" t="str">
        <f t="shared" si="136"/>
        <v>CARREGADOR (ARMAZEM)</v>
      </c>
      <c r="K1309" t="s">
        <v>4311</v>
      </c>
      <c r="L1309">
        <v>3</v>
      </c>
      <c r="M1309" s="46">
        <f t="shared" si="137"/>
        <v>0.10775862068965517</v>
      </c>
      <c r="N1309" t="str">
        <f t="shared" si="138"/>
        <v>ENFERMEIRO OBSTETRICO</v>
      </c>
      <c r="O1309" t="s">
        <v>2545</v>
      </c>
      <c r="P1309">
        <v>2</v>
      </c>
      <c r="Q1309" s="46">
        <f t="shared" si="139"/>
        <v>3.7202380952380952E-2</v>
      </c>
    </row>
    <row r="1310" spans="1:17" x14ac:dyDescent="0.25">
      <c r="A1310" t="str">
        <f t="shared" si="134"/>
        <v>CBO SEM DEFINICAO</v>
      </c>
      <c r="B1310" t="s">
        <v>1717</v>
      </c>
      <c r="C1310">
        <v>0</v>
      </c>
      <c r="D1310">
        <v>0</v>
      </c>
      <c r="E1310">
        <v>2</v>
      </c>
      <c r="F1310">
        <v>3</v>
      </c>
      <c r="G1310">
        <v>5</v>
      </c>
      <c r="H1310" s="46">
        <f t="shared" si="135"/>
        <v>6.1267001592942044E-2</v>
      </c>
      <c r="J1310" t="str">
        <f t="shared" si="136"/>
        <v>EMBALADOR, A MAO</v>
      </c>
      <c r="K1310" t="s">
        <v>4316</v>
      </c>
      <c r="L1310">
        <v>3</v>
      </c>
      <c r="M1310" s="46">
        <f t="shared" si="137"/>
        <v>0.10775862068965517</v>
      </c>
      <c r="N1310" t="str">
        <f t="shared" si="138"/>
        <v>ENFERMEIRO SAUDE DA FAMILIA</v>
      </c>
      <c r="O1310" t="s">
        <v>2551</v>
      </c>
      <c r="P1310">
        <v>2</v>
      </c>
      <c r="Q1310" s="46">
        <f t="shared" si="139"/>
        <v>3.7202380952380952E-2</v>
      </c>
    </row>
    <row r="1311" spans="1:17" x14ac:dyDescent="0.25">
      <c r="A1311" t="str">
        <f t="shared" si="134"/>
        <v>SECRETARIO - EXECUTIVO</v>
      </c>
      <c r="B1311" t="s">
        <v>1756</v>
      </c>
      <c r="C1311">
        <v>0</v>
      </c>
      <c r="D1311">
        <v>0</v>
      </c>
      <c r="E1311">
        <v>4</v>
      </c>
      <c r="F1311">
        <v>1</v>
      </c>
      <c r="G1311">
        <v>5</v>
      </c>
      <c r="H1311" s="46">
        <f t="shared" si="135"/>
        <v>6.1267001592942044E-2</v>
      </c>
      <c r="J1311" t="str">
        <f t="shared" si="136"/>
        <v>CBO SEM DEFINICAO</v>
      </c>
      <c r="K1311" t="s">
        <v>1717</v>
      </c>
      <c r="L1311">
        <v>2</v>
      </c>
      <c r="M1311" s="46">
        <f t="shared" si="137"/>
        <v>7.183908045977011E-2</v>
      </c>
      <c r="N1311" t="str">
        <f t="shared" si="138"/>
        <v>PROFESSOR DE HISTORIA DO ENSINO FUNDAMENTAL</v>
      </c>
      <c r="O1311" t="s">
        <v>2606</v>
      </c>
      <c r="P1311">
        <v>2</v>
      </c>
      <c r="Q1311" s="46">
        <f t="shared" si="139"/>
        <v>3.7202380952380952E-2</v>
      </c>
    </row>
    <row r="1312" spans="1:17" x14ac:dyDescent="0.25">
      <c r="A1312" t="str">
        <f t="shared" si="134"/>
        <v>ENGENHEIRO CIVIL</v>
      </c>
      <c r="B1312" t="s">
        <v>1983</v>
      </c>
      <c r="C1312">
        <v>0</v>
      </c>
      <c r="D1312">
        <v>0</v>
      </c>
      <c r="E1312">
        <v>4</v>
      </c>
      <c r="F1312">
        <v>1</v>
      </c>
      <c r="G1312">
        <v>5</v>
      </c>
      <c r="H1312" s="46">
        <f t="shared" si="135"/>
        <v>6.1267001592942044E-2</v>
      </c>
      <c r="J1312" t="str">
        <f t="shared" si="136"/>
        <v>VEREADOR</v>
      </c>
      <c r="K1312" t="s">
        <v>1752</v>
      </c>
      <c r="L1312">
        <v>2</v>
      </c>
      <c r="M1312" s="46">
        <f t="shared" si="137"/>
        <v>7.183908045977011E-2</v>
      </c>
      <c r="N1312" t="str">
        <f t="shared" si="138"/>
        <v>PSICOPEDAGOGO</v>
      </c>
      <c r="O1312" t="s">
        <v>2714</v>
      </c>
      <c r="P1312">
        <v>2</v>
      </c>
      <c r="Q1312" s="46">
        <f t="shared" si="139"/>
        <v>3.7202380952380952E-2</v>
      </c>
    </row>
    <row r="1313" spans="1:17" x14ac:dyDescent="0.25">
      <c r="A1313" t="str">
        <f t="shared" si="134"/>
        <v>BIOLOGO</v>
      </c>
      <c r="B1313" t="s">
        <v>2429</v>
      </c>
      <c r="C1313">
        <v>0</v>
      </c>
      <c r="D1313">
        <v>0</v>
      </c>
      <c r="E1313">
        <v>2</v>
      </c>
      <c r="F1313">
        <v>3</v>
      </c>
      <c r="G1313">
        <v>5</v>
      </c>
      <c r="H1313" s="46">
        <f t="shared" si="135"/>
        <v>6.1267001592942044E-2</v>
      </c>
      <c r="J1313" t="str">
        <f t="shared" si="136"/>
        <v>PREFEITO</v>
      </c>
      <c r="K1313" t="s">
        <v>1762</v>
      </c>
      <c r="L1313">
        <v>2</v>
      </c>
      <c r="M1313" s="46">
        <f t="shared" si="137"/>
        <v>7.183908045977011E-2</v>
      </c>
      <c r="N1313" t="str">
        <f t="shared" si="138"/>
        <v>PSICOLOGO DO TRABALHO</v>
      </c>
      <c r="O1313" t="s">
        <v>2775</v>
      </c>
      <c r="P1313">
        <v>2</v>
      </c>
      <c r="Q1313" s="46">
        <f t="shared" si="139"/>
        <v>3.7202380952380952E-2</v>
      </c>
    </row>
    <row r="1314" spans="1:17" x14ac:dyDescent="0.25">
      <c r="A1314" t="str">
        <f t="shared" si="134"/>
        <v>TECNICO EM LABORATORIO DE FARMACIA</v>
      </c>
      <c r="B1314" t="s">
        <v>3077</v>
      </c>
      <c r="C1314">
        <v>0</v>
      </c>
      <c r="D1314">
        <v>0</v>
      </c>
      <c r="E1314">
        <v>0</v>
      </c>
      <c r="F1314">
        <v>5</v>
      </c>
      <c r="G1314">
        <v>5</v>
      </c>
      <c r="H1314" s="46">
        <f t="shared" si="135"/>
        <v>6.1267001592942044E-2</v>
      </c>
      <c r="J1314" t="str">
        <f t="shared" si="136"/>
        <v>GERENTE DE AGENCIA</v>
      </c>
      <c r="K1314" t="s">
        <v>1856</v>
      </c>
      <c r="L1314">
        <v>2</v>
      </c>
      <c r="M1314" s="46">
        <f t="shared" si="137"/>
        <v>7.183908045977011E-2</v>
      </c>
      <c r="N1314" t="str">
        <f t="shared" si="138"/>
        <v>ANALISTA FINANCEIRO (INSTITUICOES FINANCEIRAS)</v>
      </c>
      <c r="O1314" t="s">
        <v>2797</v>
      </c>
      <c r="P1314">
        <v>2</v>
      </c>
      <c r="Q1314" s="46">
        <f t="shared" si="139"/>
        <v>3.7202380952380952E-2</v>
      </c>
    </row>
    <row r="1315" spans="1:17" x14ac:dyDescent="0.25">
      <c r="A1315" t="str">
        <f t="shared" si="134"/>
        <v>PROFESSOR DE NIVEL MEDIO NO ENSINO FUNDAMENTAL</v>
      </c>
      <c r="B1315" t="s">
        <v>3087</v>
      </c>
      <c r="C1315">
        <v>0</v>
      </c>
      <c r="D1315">
        <v>0</v>
      </c>
      <c r="E1315">
        <v>0</v>
      </c>
      <c r="F1315">
        <v>5</v>
      </c>
      <c r="G1315">
        <v>5</v>
      </c>
      <c r="H1315" s="46">
        <f t="shared" si="135"/>
        <v>6.1267001592942044E-2</v>
      </c>
      <c r="J1315" t="str">
        <f t="shared" si="136"/>
        <v>TECNOLOGO EM GESTAO DA TECNOLOGIA DA INFORMACAO</v>
      </c>
      <c r="K1315" t="s">
        <v>1882</v>
      </c>
      <c r="L1315">
        <v>2</v>
      </c>
      <c r="M1315" s="46">
        <f t="shared" si="137"/>
        <v>7.183908045977011E-2</v>
      </c>
      <c r="N1315" t="str">
        <f t="shared" si="138"/>
        <v>TECNICO DE LABORATORIO INDUSTRIAL</v>
      </c>
      <c r="O1315" t="s">
        <v>2902</v>
      </c>
      <c r="P1315">
        <v>2</v>
      </c>
      <c r="Q1315" s="46">
        <f t="shared" si="139"/>
        <v>3.7202380952380952E-2</v>
      </c>
    </row>
    <row r="1316" spans="1:17" x14ac:dyDescent="0.25">
      <c r="A1316" t="str">
        <f t="shared" si="134"/>
        <v>AUXILIAR DE FATURAMENTO</v>
      </c>
      <c r="B1316" t="s">
        <v>3324</v>
      </c>
      <c r="C1316">
        <v>0</v>
      </c>
      <c r="D1316">
        <v>0</v>
      </c>
      <c r="E1316">
        <v>1</v>
      </c>
      <c r="F1316">
        <v>4</v>
      </c>
      <c r="G1316">
        <v>5</v>
      </c>
      <c r="H1316" s="46">
        <f t="shared" si="135"/>
        <v>6.1267001592942044E-2</v>
      </c>
      <c r="J1316" t="str">
        <f t="shared" si="136"/>
        <v>BIOLOGO</v>
      </c>
      <c r="K1316" t="s">
        <v>2429</v>
      </c>
      <c r="L1316">
        <v>2</v>
      </c>
      <c r="M1316" s="46">
        <f t="shared" si="137"/>
        <v>7.183908045977011E-2</v>
      </c>
      <c r="N1316" t="str">
        <f t="shared" si="138"/>
        <v>INSTRUMENTADOR CIRURGICO</v>
      </c>
      <c r="O1316" t="s">
        <v>3044</v>
      </c>
      <c r="P1316">
        <v>2</v>
      </c>
      <c r="Q1316" s="46">
        <f t="shared" si="139"/>
        <v>3.7202380952380952E-2</v>
      </c>
    </row>
    <row r="1317" spans="1:17" x14ac:dyDescent="0.25">
      <c r="A1317" t="str">
        <f t="shared" si="134"/>
        <v>ATENDENTE DE AGENCIA</v>
      </c>
      <c r="B1317" t="s">
        <v>3325</v>
      </c>
      <c r="C1317">
        <v>0</v>
      </c>
      <c r="D1317">
        <v>0</v>
      </c>
      <c r="E1317">
        <v>2</v>
      </c>
      <c r="F1317">
        <v>3</v>
      </c>
      <c r="G1317">
        <v>5</v>
      </c>
      <c r="H1317" s="46">
        <f t="shared" si="135"/>
        <v>6.1267001592942044E-2</v>
      </c>
      <c r="J1317" t="str">
        <f t="shared" si="136"/>
        <v>ENGENHEIRO AGRONOMO</v>
      </c>
      <c r="K1317" t="s">
        <v>2432</v>
      </c>
      <c r="L1317">
        <v>2</v>
      </c>
      <c r="M1317" s="46">
        <f t="shared" si="137"/>
        <v>7.183908045977011E-2</v>
      </c>
      <c r="N1317" t="str">
        <f t="shared" si="138"/>
        <v>AUXILIAR DE ENFERMAGEM DA ESTRATEGIA DE SAUDE DA FAMILIA</v>
      </c>
      <c r="O1317" t="s">
        <v>3049</v>
      </c>
      <c r="P1317">
        <v>2</v>
      </c>
      <c r="Q1317" s="46">
        <f t="shared" si="139"/>
        <v>3.7202380952380952E-2</v>
      </c>
    </row>
    <row r="1318" spans="1:17" x14ac:dyDescent="0.25">
      <c r="A1318" t="str">
        <f t="shared" si="134"/>
        <v>AGENTE DE ACAO SOCIAL</v>
      </c>
      <c r="B1318" t="s">
        <v>3454</v>
      </c>
      <c r="C1318">
        <v>0</v>
      </c>
      <c r="D1318">
        <v>0</v>
      </c>
      <c r="E1318">
        <v>4</v>
      </c>
      <c r="F1318">
        <v>1</v>
      </c>
      <c r="G1318">
        <v>5</v>
      </c>
      <c r="H1318" s="46">
        <f t="shared" si="135"/>
        <v>6.1267001592942044E-2</v>
      </c>
      <c r="J1318" t="str">
        <f t="shared" si="136"/>
        <v>MEDICO DE SAUDE DA FAMILIA</v>
      </c>
      <c r="K1318" t="s">
        <v>2452</v>
      </c>
      <c r="L1318">
        <v>2</v>
      </c>
      <c r="M1318" s="46">
        <f t="shared" si="137"/>
        <v>7.183908045977011E-2</v>
      </c>
      <c r="N1318" t="str">
        <f t="shared" si="138"/>
        <v>AUXILIAR DE ENFERMAGEM DE SAUDE DA FAMILIA</v>
      </c>
      <c r="O1318" t="s">
        <v>3052</v>
      </c>
      <c r="P1318">
        <v>2</v>
      </c>
      <c r="Q1318" s="46">
        <f t="shared" si="139"/>
        <v>3.7202380952380952E-2</v>
      </c>
    </row>
    <row r="1319" spans="1:17" x14ac:dyDescent="0.25">
      <c r="A1319" t="str">
        <f t="shared" si="134"/>
        <v>CONSELHEIRO TUTELAR</v>
      </c>
      <c r="B1319" t="s">
        <v>3456</v>
      </c>
      <c r="C1319">
        <v>0</v>
      </c>
      <c r="D1319">
        <v>0</v>
      </c>
      <c r="E1319">
        <v>2</v>
      </c>
      <c r="F1319">
        <v>3</v>
      </c>
      <c r="G1319">
        <v>5</v>
      </c>
      <c r="H1319" s="46">
        <f t="shared" si="135"/>
        <v>6.1267001592942044E-2</v>
      </c>
      <c r="J1319" t="str">
        <f t="shared" si="136"/>
        <v>MEDICO DO TRABALHO</v>
      </c>
      <c r="K1319" t="s">
        <v>2454</v>
      </c>
      <c r="L1319">
        <v>2</v>
      </c>
      <c r="M1319" s="46">
        <f t="shared" si="137"/>
        <v>7.183908045977011E-2</v>
      </c>
      <c r="N1319" t="str">
        <f t="shared" si="138"/>
        <v>AUXILIAR DE PROTESE DENTARIA</v>
      </c>
      <c r="O1319" t="s">
        <v>3058</v>
      </c>
      <c r="P1319">
        <v>2</v>
      </c>
      <c r="Q1319" s="46">
        <f t="shared" si="139"/>
        <v>3.7202380952380952E-2</v>
      </c>
    </row>
    <row r="1320" spans="1:17" x14ac:dyDescent="0.25">
      <c r="A1320" t="str">
        <f t="shared" si="134"/>
        <v>OPERADOR DE MAQUINA DE COSTURA DE ACABAMENTO</v>
      </c>
      <c r="B1320" t="s">
        <v>4142</v>
      </c>
      <c r="C1320">
        <v>0</v>
      </c>
      <c r="D1320">
        <v>0</v>
      </c>
      <c r="E1320">
        <v>5</v>
      </c>
      <c r="F1320">
        <v>0</v>
      </c>
      <c r="G1320">
        <v>5</v>
      </c>
      <c r="H1320" s="46">
        <f t="shared" si="135"/>
        <v>6.1267001592942044E-2</v>
      </c>
      <c r="J1320" t="str">
        <f t="shared" si="136"/>
        <v>MEDICO MASTOLOGISTA</v>
      </c>
      <c r="K1320" t="s">
        <v>2474</v>
      </c>
      <c r="L1320">
        <v>2</v>
      </c>
      <c r="M1320" s="46">
        <f t="shared" si="137"/>
        <v>7.183908045977011E-2</v>
      </c>
      <c r="N1320" t="str">
        <f t="shared" si="138"/>
        <v>AUXILIAR TECNICO EM LABORATORIO DE FARMACIA</v>
      </c>
      <c r="O1320" t="s">
        <v>3076</v>
      </c>
      <c r="P1320">
        <v>2</v>
      </c>
      <c r="Q1320" s="46">
        <f t="shared" si="139"/>
        <v>3.7202380952380952E-2</v>
      </c>
    </row>
    <row r="1321" spans="1:17" x14ac:dyDescent="0.25">
      <c r="A1321" t="str">
        <f t="shared" si="134"/>
        <v>ALIMENTADOR DE LINHA DE PRODUCAO</v>
      </c>
      <c r="B1321" t="s">
        <v>4321</v>
      </c>
      <c r="C1321">
        <v>0</v>
      </c>
      <c r="D1321">
        <v>0</v>
      </c>
      <c r="E1321">
        <v>5</v>
      </c>
      <c r="F1321">
        <v>0</v>
      </c>
      <c r="G1321">
        <v>5</v>
      </c>
      <c r="H1321" s="46">
        <f t="shared" si="135"/>
        <v>6.1267001592942044E-2</v>
      </c>
      <c r="J1321" t="str">
        <f t="shared" si="136"/>
        <v>MEDICO NEUROCIRURGIAO</v>
      </c>
      <c r="K1321" t="s">
        <v>2476</v>
      </c>
      <c r="L1321">
        <v>2</v>
      </c>
      <c r="M1321" s="46">
        <f t="shared" si="137"/>
        <v>7.183908045977011E-2</v>
      </c>
      <c r="N1321" t="str">
        <f t="shared" si="138"/>
        <v>AUXILIAR DE DESENVOLVIMENTO INFANTIL</v>
      </c>
      <c r="O1321" t="s">
        <v>3086</v>
      </c>
      <c r="P1321">
        <v>2</v>
      </c>
      <c r="Q1321" s="46">
        <f t="shared" si="139"/>
        <v>3.7202380952380952E-2</v>
      </c>
    </row>
    <row r="1322" spans="1:17" x14ac:dyDescent="0.25">
      <c r="A1322" t="str">
        <f t="shared" si="134"/>
        <v>PADEIRO</v>
      </c>
      <c r="B1322" t="s">
        <v>4548</v>
      </c>
      <c r="C1322">
        <v>0</v>
      </c>
      <c r="D1322">
        <v>0</v>
      </c>
      <c r="E1322">
        <v>5</v>
      </c>
      <c r="F1322">
        <v>0</v>
      </c>
      <c r="G1322">
        <v>5</v>
      </c>
      <c r="H1322" s="46">
        <f t="shared" si="135"/>
        <v>6.1267001592942044E-2</v>
      </c>
      <c r="J1322" t="str">
        <f t="shared" si="136"/>
        <v>MEDICO NEUROLOGISTA</v>
      </c>
      <c r="K1322" t="s">
        <v>2478</v>
      </c>
      <c r="L1322">
        <v>2</v>
      </c>
      <c r="M1322" s="46">
        <f t="shared" si="137"/>
        <v>7.183908045977011E-2</v>
      </c>
      <c r="N1322" t="str">
        <f t="shared" si="138"/>
        <v>MONITOR DE TRANSPORTE ESCOLAR</v>
      </c>
      <c r="O1322" t="s">
        <v>3096</v>
      </c>
      <c r="P1322">
        <v>2</v>
      </c>
      <c r="Q1322" s="46">
        <f t="shared" si="139"/>
        <v>3.7202380952380952E-2</v>
      </c>
    </row>
    <row r="1323" spans="1:17" x14ac:dyDescent="0.25">
      <c r="A1323" t="str">
        <f t="shared" si="134"/>
        <v>OPERADOR DE MAQUINAS FIXAS, EM GERAL</v>
      </c>
      <c r="B1323" t="s">
        <v>4577</v>
      </c>
      <c r="C1323">
        <v>0</v>
      </c>
      <c r="D1323">
        <v>0</v>
      </c>
      <c r="E1323">
        <v>5</v>
      </c>
      <c r="F1323">
        <v>0</v>
      </c>
      <c r="G1323">
        <v>5</v>
      </c>
      <c r="H1323" s="46">
        <f t="shared" si="135"/>
        <v>6.1267001592942044E-2</v>
      </c>
      <c r="J1323" t="str">
        <f t="shared" si="136"/>
        <v>MEDICO OFTALMOLOGISTA</v>
      </c>
      <c r="K1323" t="s">
        <v>2480</v>
      </c>
      <c r="L1323">
        <v>2</v>
      </c>
      <c r="M1323" s="46">
        <f t="shared" si="137"/>
        <v>7.183908045977011E-2</v>
      </c>
      <c r="N1323" t="str">
        <f t="shared" si="138"/>
        <v>SUPERVISOR DE TESOURARIA</v>
      </c>
      <c r="O1323" t="s">
        <v>3306</v>
      </c>
      <c r="P1323">
        <v>2</v>
      </c>
      <c r="Q1323" s="46">
        <f t="shared" si="139"/>
        <v>3.7202380952380952E-2</v>
      </c>
    </row>
    <row r="1324" spans="1:17" x14ac:dyDescent="0.25">
      <c r="A1324" t="str">
        <f t="shared" si="134"/>
        <v>DESEMPREGADO CRONICO OU CUJA HABITACAO HABITUAL NAO FOI POSSIVEL OBTER</v>
      </c>
      <c r="B1324" t="s">
        <v>4678</v>
      </c>
      <c r="C1324">
        <v>0</v>
      </c>
      <c r="D1324">
        <v>0</v>
      </c>
      <c r="E1324">
        <v>4</v>
      </c>
      <c r="F1324">
        <v>1</v>
      </c>
      <c r="G1324">
        <v>5</v>
      </c>
      <c r="H1324" s="46">
        <f t="shared" si="135"/>
        <v>6.1267001592942044E-2</v>
      </c>
      <c r="J1324" t="str">
        <f t="shared" si="136"/>
        <v>MEDICO ONCOLOGISTA</v>
      </c>
      <c r="K1324" t="s">
        <v>2481</v>
      </c>
      <c r="L1324">
        <v>2</v>
      </c>
      <c r="M1324" s="46">
        <f t="shared" si="137"/>
        <v>7.183908045977011E-2</v>
      </c>
      <c r="N1324" t="str">
        <f t="shared" si="138"/>
        <v>AGENTE DE MICROCREDITO</v>
      </c>
      <c r="O1324" t="s">
        <v>3316</v>
      </c>
      <c r="P1324">
        <v>2</v>
      </c>
      <c r="Q1324" s="46">
        <f t="shared" si="139"/>
        <v>3.7202380952380952E-2</v>
      </c>
    </row>
    <row r="1325" spans="1:17" x14ac:dyDescent="0.25">
      <c r="A1325" t="str">
        <f t="shared" si="134"/>
        <v>VEREADOR</v>
      </c>
      <c r="B1325" t="s">
        <v>1752</v>
      </c>
      <c r="C1325">
        <v>0</v>
      </c>
      <c r="D1325">
        <v>0</v>
      </c>
      <c r="E1325">
        <v>2</v>
      </c>
      <c r="F1325">
        <v>2</v>
      </c>
      <c r="G1325">
        <v>4</v>
      </c>
      <c r="H1325" s="46">
        <f t="shared" si="135"/>
        <v>4.9013601274353634E-2</v>
      </c>
      <c r="J1325" t="str">
        <f t="shared" si="136"/>
        <v>MEDICO PEDIATRA</v>
      </c>
      <c r="K1325" t="s">
        <v>2485</v>
      </c>
      <c r="L1325">
        <v>2</v>
      </c>
      <c r="M1325" s="46">
        <f t="shared" si="137"/>
        <v>7.183908045977011E-2</v>
      </c>
      <c r="N1325" t="str">
        <f t="shared" si="138"/>
        <v>CONFERENTE DE CARGA E DESCARGA</v>
      </c>
      <c r="O1325" t="s">
        <v>3336</v>
      </c>
      <c r="P1325">
        <v>2</v>
      </c>
      <c r="Q1325" s="46">
        <f t="shared" si="139"/>
        <v>3.7202380952380952E-2</v>
      </c>
    </row>
    <row r="1326" spans="1:17" x14ac:dyDescent="0.25">
      <c r="A1326" t="str">
        <f t="shared" si="134"/>
        <v>DIRETOR ADMINISTRATIVO E FINANCEIRO</v>
      </c>
      <c r="B1326" t="s">
        <v>1815</v>
      </c>
      <c r="C1326">
        <v>0</v>
      </c>
      <c r="D1326">
        <v>0</v>
      </c>
      <c r="E1326">
        <v>4</v>
      </c>
      <c r="F1326">
        <v>0</v>
      </c>
      <c r="G1326">
        <v>4</v>
      </c>
      <c r="H1326" s="46">
        <f t="shared" si="135"/>
        <v>4.9013601274353634E-2</v>
      </c>
      <c r="J1326" t="str">
        <f t="shared" si="136"/>
        <v>MEDICO EM MEDICINA DE FAMILIA E COMUNIDADE</v>
      </c>
      <c r="K1326" t="s">
        <v>2498</v>
      </c>
      <c r="L1326">
        <v>2</v>
      </c>
      <c r="M1326" s="46">
        <f t="shared" si="137"/>
        <v>7.183908045977011E-2</v>
      </c>
      <c r="N1326" t="str">
        <f t="shared" si="138"/>
        <v>RECEPCIONISTA DE BANCO</v>
      </c>
      <c r="O1326" t="s">
        <v>3365</v>
      </c>
      <c r="P1326">
        <v>2</v>
      </c>
      <c r="Q1326" s="46">
        <f t="shared" si="139"/>
        <v>3.7202380952380952E-2</v>
      </c>
    </row>
    <row r="1327" spans="1:17" x14ac:dyDescent="0.25">
      <c r="A1327" t="str">
        <f t="shared" si="134"/>
        <v>GERENTE DE LOJA E SUPERMERCADO</v>
      </c>
      <c r="B1327" t="s">
        <v>1845</v>
      </c>
      <c r="C1327">
        <v>0</v>
      </c>
      <c r="D1327">
        <v>0</v>
      </c>
      <c r="E1327">
        <v>3</v>
      </c>
      <c r="F1327">
        <v>1</v>
      </c>
      <c r="G1327">
        <v>4</v>
      </c>
      <c r="H1327" s="46">
        <f t="shared" si="135"/>
        <v>4.9013601274353634E-2</v>
      </c>
      <c r="J1327" t="str">
        <f t="shared" si="136"/>
        <v>ENFERMEIRO AUDITOR</v>
      </c>
      <c r="K1327" t="s">
        <v>2538</v>
      </c>
      <c r="L1327">
        <v>2</v>
      </c>
      <c r="M1327" s="46">
        <f t="shared" si="137"/>
        <v>7.183908045977011E-2</v>
      </c>
      <c r="N1327" t="str">
        <f t="shared" si="138"/>
        <v>EMPREGADO DOMESTICO FAXINEIRO</v>
      </c>
      <c r="O1327" t="s">
        <v>3401</v>
      </c>
      <c r="P1327">
        <v>2</v>
      </c>
      <c r="Q1327" s="46">
        <f t="shared" si="139"/>
        <v>3.7202380952380952E-2</v>
      </c>
    </row>
    <row r="1328" spans="1:17" x14ac:dyDescent="0.25">
      <c r="A1328" t="str">
        <f t="shared" si="134"/>
        <v>GERENTE DE LOGISTICA (ARMAZENAGEM E DISTRIBUICAO)</v>
      </c>
      <c r="B1328" t="s">
        <v>1854</v>
      </c>
      <c r="C1328">
        <v>0</v>
      </c>
      <c r="D1328">
        <v>0</v>
      </c>
      <c r="E1328">
        <v>4</v>
      </c>
      <c r="F1328">
        <v>0</v>
      </c>
      <c r="G1328">
        <v>4</v>
      </c>
      <c r="H1328" s="46">
        <f t="shared" si="135"/>
        <v>4.9013601274353634E-2</v>
      </c>
      <c r="J1328" t="str">
        <f t="shared" si="136"/>
        <v>PREPARADOR FISICO</v>
      </c>
      <c r="K1328" t="s">
        <v>2580</v>
      </c>
      <c r="L1328">
        <v>2</v>
      </c>
      <c r="M1328" s="46">
        <f t="shared" si="137"/>
        <v>7.183908045977011E-2</v>
      </c>
      <c r="N1328" t="str">
        <f t="shared" si="138"/>
        <v>LAVADEIRO, EM GERAL</v>
      </c>
      <c r="O1328" t="s">
        <v>3470</v>
      </c>
      <c r="P1328">
        <v>2</v>
      </c>
      <c r="Q1328" s="46">
        <f t="shared" si="139"/>
        <v>3.7202380952380952E-2</v>
      </c>
    </row>
    <row r="1329" spans="1:17" x14ac:dyDescent="0.25">
      <c r="A1329" t="str">
        <f t="shared" si="134"/>
        <v>GERENTE DE VENDAS</v>
      </c>
      <c r="B1329" t="s">
        <v>1871</v>
      </c>
      <c r="C1329">
        <v>0</v>
      </c>
      <c r="D1329">
        <v>0</v>
      </c>
      <c r="E1329">
        <v>3</v>
      </c>
      <c r="F1329">
        <v>1</v>
      </c>
      <c r="G1329">
        <v>4</v>
      </c>
      <c r="H1329" s="46">
        <f t="shared" si="135"/>
        <v>4.9013601274353634E-2</v>
      </c>
      <c r="J1329" t="str">
        <f t="shared" si="136"/>
        <v>MEDICO DA ESTRATEGIA DE SAUDE DA FAMILIA</v>
      </c>
      <c r="K1329" t="s">
        <v>2586</v>
      </c>
      <c r="L1329">
        <v>2</v>
      </c>
      <c r="M1329" s="46">
        <f t="shared" si="137"/>
        <v>7.183908045977011E-2</v>
      </c>
      <c r="N1329" t="str">
        <f t="shared" si="138"/>
        <v>GUARDA-CIVIL MUNICIPAL</v>
      </c>
      <c r="O1329" t="s">
        <v>3494</v>
      </c>
      <c r="P1329">
        <v>2</v>
      </c>
      <c r="Q1329" s="46">
        <f t="shared" si="139"/>
        <v>3.7202380952380952E-2</v>
      </c>
    </row>
    <row r="1330" spans="1:17" x14ac:dyDescent="0.25">
      <c r="A1330" t="str">
        <f t="shared" si="134"/>
        <v>MEDICO DE SAUDE DA FAMILIA</v>
      </c>
      <c r="B1330" t="s">
        <v>2452</v>
      </c>
      <c r="C1330">
        <v>0</v>
      </c>
      <c r="D1330">
        <v>0</v>
      </c>
      <c r="E1330">
        <v>2</v>
      </c>
      <c r="F1330">
        <v>2</v>
      </c>
      <c r="G1330">
        <v>4</v>
      </c>
      <c r="H1330" s="46">
        <f t="shared" si="135"/>
        <v>4.9013601274353634E-2</v>
      </c>
      <c r="J1330" t="str">
        <f t="shared" si="136"/>
        <v>ASSISTENTE SOCIAL</v>
      </c>
      <c r="K1330" t="s">
        <v>2779</v>
      </c>
      <c r="L1330">
        <v>2</v>
      </c>
      <c r="M1330" s="46">
        <f t="shared" si="137"/>
        <v>7.183908045977011E-2</v>
      </c>
      <c r="N1330" t="str">
        <f t="shared" si="138"/>
        <v>VENDEDOR EM COMERCIO ATACADISTA</v>
      </c>
      <c r="O1330" t="s">
        <v>3528</v>
      </c>
      <c r="P1330">
        <v>2</v>
      </c>
      <c r="Q1330" s="46">
        <f t="shared" si="139"/>
        <v>3.7202380952380952E-2</v>
      </c>
    </row>
    <row r="1331" spans="1:17" x14ac:dyDescent="0.25">
      <c r="A1331" t="str">
        <f t="shared" si="134"/>
        <v>MEDICO OTORRINOLARINGOLOGISTA</v>
      </c>
      <c r="B1331" t="s">
        <v>2483</v>
      </c>
      <c r="C1331">
        <v>0</v>
      </c>
      <c r="D1331">
        <v>0</v>
      </c>
      <c r="E1331">
        <v>0</v>
      </c>
      <c r="F1331">
        <v>4</v>
      </c>
      <c r="G1331">
        <v>4</v>
      </c>
      <c r="H1331" s="46">
        <f t="shared" si="135"/>
        <v>4.9013601274353634E-2</v>
      </c>
      <c r="J1331" t="str">
        <f t="shared" si="136"/>
        <v>CONTADOR</v>
      </c>
      <c r="K1331" t="s">
        <v>2783</v>
      </c>
      <c r="L1331">
        <v>2</v>
      </c>
      <c r="M1331" s="46">
        <f t="shared" si="137"/>
        <v>7.183908045977011E-2</v>
      </c>
      <c r="N1331" t="str">
        <f t="shared" si="138"/>
        <v>TRABALHADOR AGROPECUARIO EM GERAL</v>
      </c>
      <c r="O1331" t="s">
        <v>3602</v>
      </c>
      <c r="P1331">
        <v>2</v>
      </c>
      <c r="Q1331" s="46">
        <f t="shared" si="139"/>
        <v>3.7202380952380952E-2</v>
      </c>
    </row>
    <row r="1332" spans="1:17" x14ac:dyDescent="0.25">
      <c r="A1332" t="str">
        <f t="shared" si="134"/>
        <v>MEDICO VETERINARIO</v>
      </c>
      <c r="B1332" t="s">
        <v>2526</v>
      </c>
      <c r="C1332">
        <v>0</v>
      </c>
      <c r="D1332">
        <v>0</v>
      </c>
      <c r="E1332">
        <v>1</v>
      </c>
      <c r="F1332">
        <v>3</v>
      </c>
      <c r="G1332">
        <v>4</v>
      </c>
      <c r="H1332" s="46">
        <f t="shared" si="135"/>
        <v>4.9013601274353634E-2</v>
      </c>
      <c r="J1332" t="str">
        <f t="shared" si="136"/>
        <v>TECNICO EM ELETROMECANICA</v>
      </c>
      <c r="K1332" t="s">
        <v>2901</v>
      </c>
      <c r="L1332">
        <v>2</v>
      </c>
      <c r="M1332" s="46">
        <f t="shared" si="137"/>
        <v>7.183908045977011E-2</v>
      </c>
      <c r="N1332" t="str">
        <f t="shared" si="138"/>
        <v>SERVENTE DE OBRAS</v>
      </c>
      <c r="O1332" t="s">
        <v>3838</v>
      </c>
      <c r="P1332">
        <v>2</v>
      </c>
      <c r="Q1332" s="46">
        <f t="shared" si="139"/>
        <v>3.7202380952380952E-2</v>
      </c>
    </row>
    <row r="1333" spans="1:17" x14ac:dyDescent="0.25">
      <c r="A1333" t="str">
        <f t="shared" si="134"/>
        <v>FARMACEUTICO BIOQUIMICO</v>
      </c>
      <c r="B1333" t="s">
        <v>2529</v>
      </c>
      <c r="C1333">
        <v>0</v>
      </c>
      <c r="D1333">
        <v>0</v>
      </c>
      <c r="E1333">
        <v>1</v>
      </c>
      <c r="F1333">
        <v>3</v>
      </c>
      <c r="G1333">
        <v>4</v>
      </c>
      <c r="H1333" s="46">
        <f t="shared" si="135"/>
        <v>4.9013601274353634E-2</v>
      </c>
      <c r="J1333" t="str">
        <f t="shared" si="136"/>
        <v>TECNICO DE LABORATORIO DE ANALISES FISICO-QUIMICAS (MATERIAIS DE CONSTRUCAO)</v>
      </c>
      <c r="K1333" t="s">
        <v>2903</v>
      </c>
      <c r="L1333">
        <v>2</v>
      </c>
      <c r="M1333" s="46">
        <f t="shared" si="137"/>
        <v>7.183908045977011E-2</v>
      </c>
      <c r="N1333" t="str">
        <f t="shared" si="138"/>
        <v>MOTORISTA DE CAMINHAO (ROTAS REGIONAIS E INTERNACIONAIS)</v>
      </c>
      <c r="O1333" t="s">
        <v>4291</v>
      </c>
      <c r="P1333">
        <v>2</v>
      </c>
      <c r="Q1333" s="46">
        <f t="shared" si="139"/>
        <v>3.7202380952380952E-2</v>
      </c>
    </row>
    <row r="1334" spans="1:17" x14ac:dyDescent="0.25">
      <c r="A1334" t="str">
        <f t="shared" si="134"/>
        <v>ENFERMEIRO SANITARISTA</v>
      </c>
      <c r="B1334" t="s">
        <v>2548</v>
      </c>
      <c r="C1334">
        <v>0</v>
      </c>
      <c r="D1334">
        <v>0</v>
      </c>
      <c r="E1334">
        <v>1</v>
      </c>
      <c r="F1334">
        <v>3</v>
      </c>
      <c r="G1334">
        <v>4</v>
      </c>
      <c r="H1334" s="46">
        <f t="shared" si="135"/>
        <v>4.9013601274353634E-2</v>
      </c>
      <c r="J1334" t="str">
        <f t="shared" si="136"/>
        <v>TECNICO ELETRONICO</v>
      </c>
      <c r="K1334" t="s">
        <v>2942</v>
      </c>
      <c r="L1334">
        <v>2</v>
      </c>
      <c r="M1334" s="46">
        <f t="shared" si="137"/>
        <v>7.183908045977011E-2</v>
      </c>
      <c r="N1334" t="str">
        <f t="shared" si="138"/>
        <v>AUXILIAR DE LABORATORIO DE ANALISES FISICO-QUIMICAS</v>
      </c>
      <c r="O1334" t="s">
        <v>4396</v>
      </c>
      <c r="P1334">
        <v>2</v>
      </c>
      <c r="Q1334" s="46">
        <f t="shared" si="139"/>
        <v>3.7202380952380952E-2</v>
      </c>
    </row>
    <row r="1335" spans="1:17" x14ac:dyDescent="0.25">
      <c r="A1335" t="str">
        <f t="shared" si="134"/>
        <v>PROFESSOR DE EDUCACAO FISICA NO ENSINO MEDIO</v>
      </c>
      <c r="B1335" t="s">
        <v>2613</v>
      </c>
      <c r="C1335">
        <v>0</v>
      </c>
      <c r="D1335">
        <v>0</v>
      </c>
      <c r="E1335">
        <v>3</v>
      </c>
      <c r="F1335">
        <v>1</v>
      </c>
      <c r="G1335">
        <v>4</v>
      </c>
      <c r="H1335" s="46">
        <f t="shared" si="135"/>
        <v>4.9013601274353634E-2</v>
      </c>
      <c r="J1335" t="str">
        <f t="shared" si="136"/>
        <v>PROGRAMADOR DE INTERNET</v>
      </c>
      <c r="K1335" t="s">
        <v>2988</v>
      </c>
      <c r="L1335">
        <v>2</v>
      </c>
      <c r="M1335" s="46">
        <f t="shared" si="137"/>
        <v>7.183908045977011E-2</v>
      </c>
      <c r="N1335" t="str">
        <f t="shared" si="138"/>
        <v>COZINHADOR (CONSERVACAO DE ALIMENTOS)</v>
      </c>
      <c r="O1335" t="s">
        <v>4494</v>
      </c>
      <c r="P1335">
        <v>2</v>
      </c>
      <c r="Q1335" s="46">
        <f t="shared" si="139"/>
        <v>3.7202380952380952E-2</v>
      </c>
    </row>
    <row r="1336" spans="1:17" x14ac:dyDescent="0.25">
      <c r="A1336" t="str">
        <f t="shared" si="134"/>
        <v>COORDENADOR PEDAGOGICO</v>
      </c>
      <c r="B1336" t="s">
        <v>2710</v>
      </c>
      <c r="C1336">
        <v>0</v>
      </c>
      <c r="D1336">
        <v>0</v>
      </c>
      <c r="E1336">
        <v>1</v>
      </c>
      <c r="F1336">
        <v>3</v>
      </c>
      <c r="G1336">
        <v>4</v>
      </c>
      <c r="H1336" s="46">
        <f t="shared" si="135"/>
        <v>4.9013601274353634E-2</v>
      </c>
      <c r="J1336" t="str">
        <f t="shared" si="136"/>
        <v>TECNICO AGRICOLA</v>
      </c>
      <c r="K1336" t="s">
        <v>3026</v>
      </c>
      <c r="L1336">
        <v>2</v>
      </c>
      <c r="M1336" s="46">
        <f t="shared" si="137"/>
        <v>7.183908045977011E-2</v>
      </c>
      <c r="N1336" t="str">
        <f t="shared" si="138"/>
        <v>TRABALHADOR DA MANUTENCAO DE EDIFICACOES</v>
      </c>
      <c r="O1336" t="s">
        <v>4663</v>
      </c>
      <c r="P1336">
        <v>2</v>
      </c>
      <c r="Q1336" s="46">
        <f t="shared" si="139"/>
        <v>3.7202380952380952E-2</v>
      </c>
    </row>
    <row r="1337" spans="1:17" x14ac:dyDescent="0.25">
      <c r="A1337" t="str">
        <f t="shared" si="134"/>
        <v>PSICOLOGO SOCIAL</v>
      </c>
      <c r="B1337" t="s">
        <v>2773</v>
      </c>
      <c r="C1337">
        <v>0</v>
      </c>
      <c r="D1337">
        <v>0</v>
      </c>
      <c r="E1337">
        <v>0</v>
      </c>
      <c r="F1337">
        <v>4</v>
      </c>
      <c r="G1337">
        <v>4</v>
      </c>
      <c r="H1337" s="46">
        <f t="shared" si="135"/>
        <v>4.9013601274353634E-2</v>
      </c>
      <c r="J1337" t="str">
        <f t="shared" si="136"/>
        <v>TECNICO DE ENFERMAGEM DE SAUDE DA FAMILIA</v>
      </c>
      <c r="K1337" t="s">
        <v>3051</v>
      </c>
      <c r="L1337">
        <v>2</v>
      </c>
      <c r="M1337" s="46">
        <f t="shared" si="137"/>
        <v>7.183908045977011E-2</v>
      </c>
      <c r="N1337" t="str">
        <f t="shared" si="138"/>
        <v>AUXILIAR GERAL DE CONSERVACAO DE VIAS PERMANENTES (EXCETO TRILHOS)</v>
      </c>
      <c r="O1337" t="s">
        <v>4674</v>
      </c>
      <c r="P1337">
        <v>2</v>
      </c>
      <c r="Q1337" s="46">
        <f t="shared" si="139"/>
        <v>3.7202380952380952E-2</v>
      </c>
    </row>
    <row r="1338" spans="1:17" x14ac:dyDescent="0.25">
      <c r="A1338" t="str">
        <f t="shared" si="134"/>
        <v>ANALISTA DE RECURSOS HUMANOS</v>
      </c>
      <c r="B1338" t="s">
        <v>2789</v>
      </c>
      <c r="C1338">
        <v>0</v>
      </c>
      <c r="D1338">
        <v>0</v>
      </c>
      <c r="E1338">
        <v>0</v>
      </c>
      <c r="F1338">
        <v>4</v>
      </c>
      <c r="G1338">
        <v>4</v>
      </c>
      <c r="H1338" s="46">
        <f t="shared" si="135"/>
        <v>4.9013601274353634E-2</v>
      </c>
      <c r="J1338" t="str">
        <f t="shared" si="136"/>
        <v>AUXILIAR EM SAUDE BUCAL DA ESTRATEGIA DE SAUDE DA FAMILIA</v>
      </c>
      <c r="K1338" t="s">
        <v>3060</v>
      </c>
      <c r="L1338">
        <v>2</v>
      </c>
      <c r="M1338" s="46">
        <f t="shared" si="137"/>
        <v>7.183908045977011E-2</v>
      </c>
      <c r="N1338" t="str">
        <f t="shared" si="138"/>
        <v>CABO DA POLICIA MILITAR</v>
      </c>
      <c r="O1338" t="s">
        <v>1738</v>
      </c>
      <c r="P1338">
        <v>1</v>
      </c>
      <c r="Q1338" s="46">
        <f t="shared" si="139"/>
        <v>1.8601190476190476E-2</v>
      </c>
    </row>
    <row r="1339" spans="1:17" x14ac:dyDescent="0.25">
      <c r="A1339" t="str">
        <f t="shared" si="134"/>
        <v>ELETROTECNICO</v>
      </c>
      <c r="B1339" t="s">
        <v>2934</v>
      </c>
      <c r="C1339">
        <v>0</v>
      </c>
      <c r="D1339">
        <v>0</v>
      </c>
      <c r="E1339">
        <v>4</v>
      </c>
      <c r="F1339">
        <v>0</v>
      </c>
      <c r="G1339">
        <v>4</v>
      </c>
      <c r="H1339" s="46">
        <f t="shared" si="135"/>
        <v>4.9013601274353634E-2</v>
      </c>
      <c r="J1339" t="str">
        <f t="shared" si="136"/>
        <v>AUXILIAR TECNICO EM LABORATORIO DE FARMACIA</v>
      </c>
      <c r="K1339" t="s">
        <v>3076</v>
      </c>
      <c r="L1339">
        <v>2</v>
      </c>
      <c r="M1339" s="46">
        <f t="shared" si="137"/>
        <v>7.183908045977011E-2</v>
      </c>
      <c r="N1339" t="str">
        <f t="shared" si="138"/>
        <v>SECRETARIO - EXECUTIVO</v>
      </c>
      <c r="O1339" t="s">
        <v>1756</v>
      </c>
      <c r="P1339">
        <v>1</v>
      </c>
      <c r="Q1339" s="46">
        <f t="shared" si="139"/>
        <v>1.8601190476190476E-2</v>
      </c>
    </row>
    <row r="1340" spans="1:17" x14ac:dyDescent="0.25">
      <c r="A1340" t="str">
        <f t="shared" si="134"/>
        <v>TECNICO EM MANUTENCAO DE EQUIPAMENTOS DE INFORMATICA</v>
      </c>
      <c r="B1340" t="s">
        <v>2943</v>
      </c>
      <c r="C1340">
        <v>0</v>
      </c>
      <c r="D1340">
        <v>0</v>
      </c>
      <c r="E1340">
        <v>4</v>
      </c>
      <c r="F1340">
        <v>0</v>
      </c>
      <c r="G1340">
        <v>4</v>
      </c>
      <c r="H1340" s="46">
        <f t="shared" si="135"/>
        <v>4.9013601274353634E-2</v>
      </c>
      <c r="J1340" t="str">
        <f t="shared" si="136"/>
        <v>AGENTE DE DEFESA AMBIENTAL</v>
      </c>
      <c r="K1340" t="s">
        <v>3163</v>
      </c>
      <c r="L1340">
        <v>2</v>
      </c>
      <c r="M1340" s="46">
        <f t="shared" si="137"/>
        <v>7.183908045977011E-2</v>
      </c>
      <c r="N1340" t="str">
        <f t="shared" si="138"/>
        <v>DIRIGENTE DO SERVICO PUBLICO ESTADUAL E DISTRITAL</v>
      </c>
      <c r="O1340" t="s">
        <v>1774</v>
      </c>
      <c r="P1340">
        <v>1</v>
      </c>
      <c r="Q1340" s="46">
        <f t="shared" si="139"/>
        <v>1.8601190476190476E-2</v>
      </c>
    </row>
    <row r="1341" spans="1:17" x14ac:dyDescent="0.25">
      <c r="A1341" t="str">
        <f t="shared" si="134"/>
        <v>TECNICO DE ENFERMAGEM DE TERAPIA INTENSIVA</v>
      </c>
      <c r="B1341" t="s">
        <v>3041</v>
      </c>
      <c r="C1341">
        <v>0</v>
      </c>
      <c r="D1341">
        <v>0</v>
      </c>
      <c r="E1341">
        <v>1</v>
      </c>
      <c r="F1341">
        <v>3</v>
      </c>
      <c r="G1341">
        <v>4</v>
      </c>
      <c r="H1341" s="46">
        <f t="shared" si="135"/>
        <v>4.9013601274353634E-2</v>
      </c>
      <c r="J1341" t="str">
        <f t="shared" si="136"/>
        <v>CONTROLADOR DE ENTRADA E SAIDA</v>
      </c>
      <c r="K1341" t="s">
        <v>3286</v>
      </c>
      <c r="L1341">
        <v>2</v>
      </c>
      <c r="M1341" s="46">
        <f t="shared" si="137"/>
        <v>7.183908045977011E-2</v>
      </c>
      <c r="N1341" t="str">
        <f t="shared" si="138"/>
        <v>DIRETOR DE OPERACOES COMERCIAIS (COMERCIO ATACADISTA E VAREJISTA)</v>
      </c>
      <c r="O1341" t="s">
        <v>1794</v>
      </c>
      <c r="P1341">
        <v>1</v>
      </c>
      <c r="Q1341" s="46">
        <f t="shared" si="139"/>
        <v>1.8601190476190476E-2</v>
      </c>
    </row>
    <row r="1342" spans="1:17" x14ac:dyDescent="0.25">
      <c r="A1342" t="str">
        <f t="shared" si="134"/>
        <v>ATENDENTE DE CONSULTORIO DENTARIO</v>
      </c>
      <c r="B1342" t="s">
        <v>3057</v>
      </c>
      <c r="C1342">
        <v>0</v>
      </c>
      <c r="D1342">
        <v>0</v>
      </c>
      <c r="E1342">
        <v>0</v>
      </c>
      <c r="F1342">
        <v>4</v>
      </c>
      <c r="G1342">
        <v>4</v>
      </c>
      <c r="H1342" s="46">
        <f t="shared" si="135"/>
        <v>4.9013601274353634E-2</v>
      </c>
      <c r="J1342" t="str">
        <f t="shared" si="136"/>
        <v>INSPETOR DE QUALIDADE</v>
      </c>
      <c r="K1342" t="s">
        <v>3291</v>
      </c>
      <c r="L1342">
        <v>2</v>
      </c>
      <c r="M1342" s="46">
        <f t="shared" si="137"/>
        <v>7.183908045977011E-2</v>
      </c>
      <c r="N1342" t="str">
        <f t="shared" si="138"/>
        <v>TURISMOLOGO</v>
      </c>
      <c r="O1342" t="s">
        <v>1798</v>
      </c>
      <c r="P1342">
        <v>1</v>
      </c>
      <c r="Q1342" s="46">
        <f t="shared" si="139"/>
        <v>1.8601190476190476E-2</v>
      </c>
    </row>
    <row r="1343" spans="1:17" x14ac:dyDescent="0.25">
      <c r="A1343" t="str">
        <f t="shared" si="134"/>
        <v>AUXILIAR TECNICO EM LABORATORIO DE FARMACIA</v>
      </c>
      <c r="B1343" t="s">
        <v>3076</v>
      </c>
      <c r="C1343">
        <v>0</v>
      </c>
      <c r="D1343">
        <v>0</v>
      </c>
      <c r="E1343">
        <v>2</v>
      </c>
      <c r="F1343">
        <v>2</v>
      </c>
      <c r="G1343">
        <v>4</v>
      </c>
      <c r="H1343" s="46">
        <f t="shared" si="135"/>
        <v>4.9013601274353634E-2</v>
      </c>
      <c r="J1343" t="str">
        <f t="shared" si="136"/>
        <v>SUPERVISOR ADMINISTRATIVO</v>
      </c>
      <c r="K1343" t="s">
        <v>3299</v>
      </c>
      <c r="L1343">
        <v>2</v>
      </c>
      <c r="M1343" s="46">
        <f t="shared" si="137"/>
        <v>7.183908045977011E-2</v>
      </c>
      <c r="N1343" t="str">
        <f t="shared" si="138"/>
        <v>DIRETOR DE INSTITUICAO EDUCACIONAL DA AREA PRIVADA</v>
      </c>
      <c r="O1343" t="s">
        <v>1833</v>
      </c>
      <c r="P1343">
        <v>1</v>
      </c>
      <c r="Q1343" s="46">
        <f t="shared" si="139"/>
        <v>1.8601190476190476E-2</v>
      </c>
    </row>
    <row r="1344" spans="1:17" x14ac:dyDescent="0.25">
      <c r="A1344" t="str">
        <f t="shared" si="134"/>
        <v>TECNICO DE ALIMENTOS</v>
      </c>
      <c r="B1344" t="s">
        <v>3079</v>
      </c>
      <c r="C1344">
        <v>0</v>
      </c>
      <c r="D1344">
        <v>0</v>
      </c>
      <c r="E1344">
        <v>0</v>
      </c>
      <c r="F1344">
        <v>4</v>
      </c>
      <c r="G1344">
        <v>4</v>
      </c>
      <c r="H1344" s="46">
        <f t="shared" si="135"/>
        <v>4.9013601274353634E-2</v>
      </c>
      <c r="J1344" t="str">
        <f t="shared" si="136"/>
        <v>ATENDENTE DE AGENCIA</v>
      </c>
      <c r="K1344" t="s">
        <v>3325</v>
      </c>
      <c r="L1344">
        <v>2</v>
      </c>
      <c r="M1344" s="46">
        <f t="shared" si="137"/>
        <v>7.183908045977011E-2</v>
      </c>
      <c r="N1344" t="str">
        <f t="shared" si="138"/>
        <v>DIRETOR DE INSTITUICAO EDUCACIONAL PUBLICA</v>
      </c>
      <c r="O1344" t="s">
        <v>1834</v>
      </c>
      <c r="P1344">
        <v>1</v>
      </c>
      <c r="Q1344" s="46">
        <f t="shared" si="139"/>
        <v>1.8601190476190476E-2</v>
      </c>
    </row>
    <row r="1345" spans="1:17" x14ac:dyDescent="0.25">
      <c r="A1345" t="str">
        <f t="shared" si="134"/>
        <v>CAMAREIRO DE HOTEL</v>
      </c>
      <c r="B1345" t="s">
        <v>3413</v>
      </c>
      <c r="C1345">
        <v>0</v>
      </c>
      <c r="D1345">
        <v>0</v>
      </c>
      <c r="E1345">
        <v>0</v>
      </c>
      <c r="F1345">
        <v>4</v>
      </c>
      <c r="G1345">
        <v>4</v>
      </c>
      <c r="H1345" s="46">
        <f t="shared" si="135"/>
        <v>4.9013601274353634E-2</v>
      </c>
      <c r="J1345" t="str">
        <f t="shared" si="136"/>
        <v>APONTADOR DE MAO-DE-OBRA</v>
      </c>
      <c r="K1345" t="s">
        <v>3334</v>
      </c>
      <c r="L1345">
        <v>2</v>
      </c>
      <c r="M1345" s="46">
        <f t="shared" si="137"/>
        <v>7.183908045977011E-2</v>
      </c>
      <c r="N1345" t="str">
        <f t="shared" si="138"/>
        <v>GERENTE DE SERVICOS EDUCACIONAIS DA AREA PUBLICA</v>
      </c>
      <c r="O1345" t="s">
        <v>1836</v>
      </c>
      <c r="P1345">
        <v>1</v>
      </c>
      <c r="Q1345" s="46">
        <f t="shared" si="139"/>
        <v>1.8601190476190476E-2</v>
      </c>
    </row>
    <row r="1346" spans="1:17" x14ac:dyDescent="0.25">
      <c r="A1346" t="str">
        <f t="shared" si="134"/>
        <v>BARBEIRO</v>
      </c>
      <c r="B1346" t="s">
        <v>3458</v>
      </c>
      <c r="C1346">
        <v>0</v>
      </c>
      <c r="D1346">
        <v>0</v>
      </c>
      <c r="E1346">
        <v>4</v>
      </c>
      <c r="F1346">
        <v>0</v>
      </c>
      <c r="G1346">
        <v>4</v>
      </c>
      <c r="H1346" s="46">
        <f t="shared" si="135"/>
        <v>4.9013601274353634E-2</v>
      </c>
      <c r="J1346" t="str">
        <f t="shared" si="136"/>
        <v>OPERADOR DE TELEMARKETING ATIVO E RECEPTIVO</v>
      </c>
      <c r="K1346" t="s">
        <v>3371</v>
      </c>
      <c r="L1346">
        <v>2</v>
      </c>
      <c r="M1346" s="46">
        <f t="shared" si="137"/>
        <v>7.183908045977011E-2</v>
      </c>
      <c r="N1346" t="str">
        <f t="shared" si="138"/>
        <v>GERENTE DE LOJA E SUPERMERCADO</v>
      </c>
      <c r="O1346" t="s">
        <v>1845</v>
      </c>
      <c r="P1346">
        <v>1</v>
      </c>
      <c r="Q1346" s="46">
        <f t="shared" si="139"/>
        <v>1.8601190476190476E-2</v>
      </c>
    </row>
    <row r="1347" spans="1:17" x14ac:dyDescent="0.25">
      <c r="A1347" t="str">
        <f t="shared" si="134"/>
        <v>MANICURE</v>
      </c>
      <c r="B1347" t="s">
        <v>3461</v>
      </c>
      <c r="C1347">
        <v>0</v>
      </c>
      <c r="D1347">
        <v>0</v>
      </c>
      <c r="E1347">
        <v>1</v>
      </c>
      <c r="F1347">
        <v>3</v>
      </c>
      <c r="G1347">
        <v>4</v>
      </c>
      <c r="H1347" s="46">
        <f t="shared" si="135"/>
        <v>4.9013601274353634E-2</v>
      </c>
      <c r="J1347" t="str">
        <f t="shared" si="136"/>
        <v>SUPERVISOR DE TRANSPORTES</v>
      </c>
      <c r="K1347" t="s">
        <v>3381</v>
      </c>
      <c r="L1347">
        <v>2</v>
      </c>
      <c r="M1347" s="46">
        <f t="shared" si="137"/>
        <v>7.183908045977011E-2</v>
      </c>
      <c r="N1347" t="str">
        <f t="shared" si="138"/>
        <v>GERENTE DE BAR</v>
      </c>
      <c r="O1347" t="s">
        <v>1849</v>
      </c>
      <c r="P1347">
        <v>1</v>
      </c>
      <c r="Q1347" s="46">
        <f t="shared" si="139"/>
        <v>1.8601190476190476E-2</v>
      </c>
    </row>
    <row r="1348" spans="1:17" x14ac:dyDescent="0.25">
      <c r="A1348" t="str">
        <f t="shared" si="134"/>
        <v>AGENTE DE TRANSITO</v>
      </c>
      <c r="B1348" t="s">
        <v>3495</v>
      </c>
      <c r="C1348">
        <v>0</v>
      </c>
      <c r="D1348">
        <v>0</v>
      </c>
      <c r="E1348">
        <v>3</v>
      </c>
      <c r="F1348">
        <v>1</v>
      </c>
      <c r="G1348">
        <v>4</v>
      </c>
      <c r="H1348" s="46">
        <f t="shared" si="135"/>
        <v>4.9013601274353634E-2</v>
      </c>
      <c r="J1348" t="str">
        <f t="shared" si="136"/>
        <v>COBRADOR DE TRANSPORTES COLETIVOS (EXCETO TREM)</v>
      </c>
      <c r="K1348" t="s">
        <v>3396</v>
      </c>
      <c r="L1348">
        <v>2</v>
      </c>
      <c r="M1348" s="46">
        <f t="shared" si="137"/>
        <v>7.183908045977011E-2</v>
      </c>
      <c r="N1348" t="str">
        <f t="shared" si="138"/>
        <v>GERENTE DE AGENCIA</v>
      </c>
      <c r="O1348" t="s">
        <v>1856</v>
      </c>
      <c r="P1348">
        <v>1</v>
      </c>
      <c r="Q1348" s="46">
        <f t="shared" si="139"/>
        <v>1.8601190476190476E-2</v>
      </c>
    </row>
    <row r="1349" spans="1:17" x14ac:dyDescent="0.25">
      <c r="A1349" t="str">
        <f t="shared" si="134"/>
        <v>VENDEDOR EM COMERCIO ATACADISTA</v>
      </c>
      <c r="B1349" t="s">
        <v>3528</v>
      </c>
      <c r="C1349">
        <v>0</v>
      </c>
      <c r="D1349">
        <v>0</v>
      </c>
      <c r="E1349">
        <v>2</v>
      </c>
      <c r="F1349">
        <v>2</v>
      </c>
      <c r="G1349">
        <v>4</v>
      </c>
      <c r="H1349" s="46">
        <f t="shared" si="135"/>
        <v>4.9013601274353634E-2</v>
      </c>
      <c r="J1349" t="str">
        <f t="shared" si="136"/>
        <v>COZINHEIRO GERAL</v>
      </c>
      <c r="K1349" t="s">
        <v>3406</v>
      </c>
      <c r="L1349">
        <v>2</v>
      </c>
      <c r="M1349" s="46">
        <f t="shared" si="137"/>
        <v>7.183908045977011E-2</v>
      </c>
      <c r="N1349" t="str">
        <f t="shared" si="138"/>
        <v>GERENTE DE RECURSOS HUMANOS</v>
      </c>
      <c r="O1349" t="s">
        <v>1866</v>
      </c>
      <c r="P1349">
        <v>1</v>
      </c>
      <c r="Q1349" s="46">
        <f t="shared" si="139"/>
        <v>1.8601190476190476E-2</v>
      </c>
    </row>
    <row r="1350" spans="1:17" x14ac:dyDescent="0.25">
      <c r="A1350" t="str">
        <f t="shared" si="134"/>
        <v>JARDINEIRO</v>
      </c>
      <c r="B1350" t="s">
        <v>3604</v>
      </c>
      <c r="C1350">
        <v>0</v>
      </c>
      <c r="D1350">
        <v>0</v>
      </c>
      <c r="E1350">
        <v>4</v>
      </c>
      <c r="F1350">
        <v>0</v>
      </c>
      <c r="G1350">
        <v>4</v>
      </c>
      <c r="H1350" s="46">
        <f t="shared" si="135"/>
        <v>4.9013601274353634E-2</v>
      </c>
      <c r="J1350" t="str">
        <f t="shared" si="136"/>
        <v>COZINHEIRO DE HOSPITAL</v>
      </c>
      <c r="K1350" t="s">
        <v>3409</v>
      </c>
      <c r="L1350">
        <v>2</v>
      </c>
      <c r="M1350" s="46">
        <f t="shared" si="137"/>
        <v>7.183908045977011E-2</v>
      </c>
      <c r="N1350" t="str">
        <f t="shared" si="138"/>
        <v>GERENTE DE MARKETING</v>
      </c>
      <c r="O1350" t="s">
        <v>1870</v>
      </c>
      <c r="P1350">
        <v>1</v>
      </c>
      <c r="Q1350" s="46">
        <f t="shared" si="139"/>
        <v>1.8601190476190476E-2</v>
      </c>
    </row>
    <row r="1351" spans="1:17" x14ac:dyDescent="0.25">
      <c r="A1351" t="str">
        <f t="shared" si="134"/>
        <v>MONTADOR DE ESTRUTURAS METALICAS</v>
      </c>
      <c r="B1351" t="s">
        <v>3920</v>
      </c>
      <c r="C1351">
        <v>0</v>
      </c>
      <c r="D1351">
        <v>0</v>
      </c>
      <c r="E1351">
        <v>4</v>
      </c>
      <c r="F1351">
        <v>0</v>
      </c>
      <c r="G1351">
        <v>4</v>
      </c>
      <c r="H1351" s="46">
        <f t="shared" si="135"/>
        <v>4.9013601274353634E-2</v>
      </c>
      <c r="J1351" t="str">
        <f t="shared" si="136"/>
        <v>COPEIRO DE HOSPITAL</v>
      </c>
      <c r="K1351" t="s">
        <v>3421</v>
      </c>
      <c r="L1351">
        <v>2</v>
      </c>
      <c r="M1351" s="46">
        <f t="shared" si="137"/>
        <v>7.183908045977011E-2</v>
      </c>
      <c r="N1351" t="str">
        <f t="shared" si="138"/>
        <v>GERENTE DE VENDAS</v>
      </c>
      <c r="O1351" t="s">
        <v>1871</v>
      </c>
      <c r="P1351">
        <v>1</v>
      </c>
      <c r="Q1351" s="46">
        <f t="shared" si="139"/>
        <v>1.8601190476190476E-2</v>
      </c>
    </row>
    <row r="1352" spans="1:17" x14ac:dyDescent="0.25">
      <c r="A1352" t="str">
        <f t="shared" si="134"/>
        <v>CARREGADOR (ARMAZEM)</v>
      </c>
      <c r="B1352" t="s">
        <v>4311</v>
      </c>
      <c r="C1352">
        <v>0</v>
      </c>
      <c r="D1352">
        <v>0</v>
      </c>
      <c r="E1352">
        <v>3</v>
      </c>
      <c r="F1352">
        <v>1</v>
      </c>
      <c r="G1352">
        <v>4</v>
      </c>
      <c r="H1352" s="46">
        <f t="shared" si="135"/>
        <v>4.9013601274353634E-2</v>
      </c>
      <c r="J1352" t="str">
        <f t="shared" si="136"/>
        <v>VISITADOR SANITARIO</v>
      </c>
      <c r="K1352" t="s">
        <v>3443</v>
      </c>
      <c r="L1352">
        <v>2</v>
      </c>
      <c r="M1352" s="46">
        <f t="shared" si="137"/>
        <v>7.183908045977011E-2</v>
      </c>
      <c r="N1352" t="str">
        <f t="shared" si="138"/>
        <v>OUVIDOR</v>
      </c>
      <c r="O1352" t="s">
        <v>1872</v>
      </c>
      <c r="P1352">
        <v>1</v>
      </c>
      <c r="Q1352" s="46">
        <f t="shared" si="139"/>
        <v>1.8601190476190476E-2</v>
      </c>
    </row>
    <row r="1353" spans="1:17" x14ac:dyDescent="0.25">
      <c r="A1353" t="str">
        <f t="shared" si="134"/>
        <v>EMBALADOR, A MAO</v>
      </c>
      <c r="B1353" t="s">
        <v>4316</v>
      </c>
      <c r="C1353">
        <v>0</v>
      </c>
      <c r="D1353">
        <v>0</v>
      </c>
      <c r="E1353">
        <v>3</v>
      </c>
      <c r="F1353">
        <v>1</v>
      </c>
      <c r="G1353">
        <v>4</v>
      </c>
      <c r="H1353" s="46">
        <f t="shared" si="135"/>
        <v>4.9013601274353634E-2</v>
      </c>
      <c r="J1353" t="str">
        <f t="shared" si="136"/>
        <v>CONSELHEIRO TUTELAR</v>
      </c>
      <c r="K1353" t="s">
        <v>3456</v>
      </c>
      <c r="L1353">
        <v>2</v>
      </c>
      <c r="M1353" s="46">
        <f t="shared" si="137"/>
        <v>7.183908045977011E-2</v>
      </c>
      <c r="N1353" t="str">
        <f t="shared" si="138"/>
        <v>GERENTE DE COMPRAS</v>
      </c>
      <c r="O1353" t="s">
        <v>1873</v>
      </c>
      <c r="P1353">
        <v>1</v>
      </c>
      <c r="Q1353" s="46">
        <f t="shared" si="139"/>
        <v>1.8601190476190476E-2</v>
      </c>
    </row>
    <row r="1354" spans="1:17" x14ac:dyDescent="0.25">
      <c r="A1354" t="str">
        <f t="shared" si="134"/>
        <v>SARGENTO DA POLICIA MILITAR</v>
      </c>
      <c r="B1354" t="s">
        <v>1737</v>
      </c>
      <c r="C1354">
        <v>0</v>
      </c>
      <c r="D1354">
        <v>0</v>
      </c>
      <c r="E1354">
        <v>3</v>
      </c>
      <c r="F1354">
        <v>0</v>
      </c>
      <c r="G1354">
        <v>3</v>
      </c>
      <c r="H1354" s="46">
        <f t="shared" si="135"/>
        <v>3.6760200955765224E-2</v>
      </c>
      <c r="J1354" t="str">
        <f t="shared" si="136"/>
        <v>CABELEIREIRO</v>
      </c>
      <c r="K1354" t="s">
        <v>3459</v>
      </c>
      <c r="L1354">
        <v>2</v>
      </c>
      <c r="M1354" s="46">
        <f t="shared" si="137"/>
        <v>7.183908045977011E-2</v>
      </c>
      <c r="N1354" t="str">
        <f t="shared" si="138"/>
        <v>GERENTE DE PROJETOS DE TECNOLOGIA DA INFORMACAO</v>
      </c>
      <c r="O1354" t="s">
        <v>1879</v>
      </c>
      <c r="P1354">
        <v>1</v>
      </c>
      <c r="Q1354" s="46">
        <f t="shared" si="139"/>
        <v>1.8601190476190476E-2</v>
      </c>
    </row>
    <row r="1355" spans="1:17" x14ac:dyDescent="0.25">
      <c r="A1355" t="str">
        <f t="shared" si="134"/>
        <v>DIRIGENTE DO SERVICO PUBLICO MUNICIPAL</v>
      </c>
      <c r="B1355" t="s">
        <v>1775</v>
      </c>
      <c r="C1355">
        <v>0</v>
      </c>
      <c r="D1355">
        <v>0</v>
      </c>
      <c r="E1355">
        <v>0</v>
      </c>
      <c r="F1355">
        <v>3</v>
      </c>
      <c r="G1355">
        <v>3</v>
      </c>
      <c r="H1355" s="46">
        <f t="shared" si="135"/>
        <v>3.6760200955765224E-2</v>
      </c>
      <c r="J1355" t="str">
        <f t="shared" si="136"/>
        <v>AGENTE FUNERARIO</v>
      </c>
      <c r="K1355" t="s">
        <v>3482</v>
      </c>
      <c r="L1355">
        <v>2</v>
      </c>
      <c r="M1355" s="46">
        <f t="shared" si="137"/>
        <v>7.183908045977011E-2</v>
      </c>
      <c r="N1355" t="str">
        <f t="shared" si="138"/>
        <v>ADMINISTRADOR DE SISTEMAS OPERACIONAIS</v>
      </c>
      <c r="O1355" t="s">
        <v>1940</v>
      </c>
      <c r="P1355">
        <v>1</v>
      </c>
      <c r="Q1355" s="46">
        <f t="shared" si="139"/>
        <v>1.8601190476190476E-2</v>
      </c>
    </row>
    <row r="1356" spans="1:17" x14ac:dyDescent="0.25">
      <c r="A1356" t="str">
        <f t="shared" si="134"/>
        <v>GERENTE DE AGENCIA</v>
      </c>
      <c r="B1356" t="s">
        <v>1856</v>
      </c>
      <c r="C1356">
        <v>0</v>
      </c>
      <c r="D1356">
        <v>0</v>
      </c>
      <c r="E1356">
        <v>2</v>
      </c>
      <c r="F1356">
        <v>1</v>
      </c>
      <c r="G1356">
        <v>3</v>
      </c>
      <c r="H1356" s="46">
        <f t="shared" si="135"/>
        <v>3.6760200955765224E-2</v>
      </c>
      <c r="J1356" t="str">
        <f t="shared" si="136"/>
        <v>AGENTE DE SEGURANCA PENITENCIARIA</v>
      </c>
      <c r="K1356" t="s">
        <v>3498</v>
      </c>
      <c r="L1356">
        <v>2</v>
      </c>
      <c r="M1356" s="46">
        <f t="shared" si="137"/>
        <v>7.183908045977011E-2</v>
      </c>
      <c r="N1356" t="str">
        <f t="shared" si="138"/>
        <v>QUIMICO</v>
      </c>
      <c r="O1356" t="s">
        <v>1961</v>
      </c>
      <c r="P1356">
        <v>1</v>
      </c>
      <c r="Q1356" s="46">
        <f t="shared" si="139"/>
        <v>1.8601190476190476E-2</v>
      </c>
    </row>
    <row r="1357" spans="1:17" x14ac:dyDescent="0.25">
      <c r="A1357" t="str">
        <f t="shared" si="134"/>
        <v>ANALISTA DE SUPORTE COMPUTACIONAL</v>
      </c>
      <c r="B1357" t="s">
        <v>1945</v>
      </c>
      <c r="C1357">
        <v>0</v>
      </c>
      <c r="D1357">
        <v>0</v>
      </c>
      <c r="E1357">
        <v>3</v>
      </c>
      <c r="F1357">
        <v>0</v>
      </c>
      <c r="G1357">
        <v>3</v>
      </c>
      <c r="H1357" s="46">
        <f t="shared" si="135"/>
        <v>3.6760200955765224E-2</v>
      </c>
      <c r="J1357" t="str">
        <f t="shared" si="136"/>
        <v>PORTEIRO (HOTEL)</v>
      </c>
      <c r="K1357" t="s">
        <v>3503</v>
      </c>
      <c r="L1357">
        <v>2</v>
      </c>
      <c r="M1357" s="46">
        <f t="shared" si="137"/>
        <v>7.183908045977011E-2</v>
      </c>
      <c r="N1357" t="str">
        <f t="shared" si="138"/>
        <v>TECNOLOGO EM MEIO AMBIENTE</v>
      </c>
      <c r="O1357" t="s">
        <v>1976</v>
      </c>
      <c r="P1357">
        <v>1</v>
      </c>
      <c r="Q1357" s="46">
        <f t="shared" si="139"/>
        <v>1.8601190476190476E-2</v>
      </c>
    </row>
    <row r="1358" spans="1:17" x14ac:dyDescent="0.25">
      <c r="A1358" t="str">
        <f t="shared" ref="A1358:A1421" si="140">MID(B1358,8,100)</f>
        <v>ENGENHEIRO DE SEGURANCA DO TRABALHO</v>
      </c>
      <c r="B1358" t="s">
        <v>2407</v>
      </c>
      <c r="C1358">
        <v>0</v>
      </c>
      <c r="D1358">
        <v>0</v>
      </c>
      <c r="E1358">
        <v>3</v>
      </c>
      <c r="F1358">
        <v>0</v>
      </c>
      <c r="G1358">
        <v>3</v>
      </c>
      <c r="H1358" s="46">
        <f t="shared" ref="H1358:H1421" si="141">G1358*100/G$3765</f>
        <v>3.6760200955765224E-2</v>
      </c>
      <c r="J1358" t="str">
        <f t="shared" ref="J1358:J1421" si="142">MID(K1358,8,100)</f>
        <v>VENDEDOR EM COMERCIO ATACADISTA</v>
      </c>
      <c r="K1358" t="s">
        <v>3528</v>
      </c>
      <c r="L1358">
        <v>2</v>
      </c>
      <c r="M1358" s="46">
        <f t="shared" ref="M1358:M1421" si="143">L1358*100/L$3765</f>
        <v>7.183908045977011E-2</v>
      </c>
      <c r="N1358" t="str">
        <f t="shared" ref="N1358:N1421" si="144">MID(O1358,8,100)</f>
        <v>ARQUITETO DE EDIFICACOES</v>
      </c>
      <c r="O1358" t="s">
        <v>1977</v>
      </c>
      <c r="P1358">
        <v>1</v>
      </c>
      <c r="Q1358" s="46">
        <f t="shared" ref="Q1358:Q1421" si="145">P1358*100/P$3765</f>
        <v>1.8601190476190476E-2</v>
      </c>
    </row>
    <row r="1359" spans="1:17" x14ac:dyDescent="0.25">
      <c r="A1359" t="str">
        <f t="shared" si="140"/>
        <v>CIRURGIAO-DENTISTA DA ESTRATEGIA DE SAUDE DA FAMILIA</v>
      </c>
      <c r="B1359" t="s">
        <v>2524</v>
      </c>
      <c r="C1359">
        <v>0</v>
      </c>
      <c r="D1359">
        <v>0</v>
      </c>
      <c r="E1359">
        <v>0</v>
      </c>
      <c r="F1359">
        <v>3</v>
      </c>
      <c r="G1359">
        <v>3</v>
      </c>
      <c r="H1359" s="46">
        <f t="shared" si="141"/>
        <v>3.6760200955765224E-2</v>
      </c>
      <c r="J1359" t="str">
        <f t="shared" si="142"/>
        <v>PRODUTOR DE SISAL</v>
      </c>
      <c r="K1359" t="s">
        <v>3555</v>
      </c>
      <c r="L1359">
        <v>2</v>
      </c>
      <c r="M1359" s="46">
        <f t="shared" si="143"/>
        <v>7.183908045977011E-2</v>
      </c>
      <c r="N1359" t="str">
        <f t="shared" si="144"/>
        <v>ENGENHEIRO CIVIL</v>
      </c>
      <c r="O1359" t="s">
        <v>1983</v>
      </c>
      <c r="P1359">
        <v>1</v>
      </c>
      <c r="Q1359" s="46">
        <f t="shared" si="145"/>
        <v>1.8601190476190476E-2</v>
      </c>
    </row>
    <row r="1360" spans="1:17" x14ac:dyDescent="0.25">
      <c r="A1360" t="str">
        <f t="shared" si="140"/>
        <v>CIRURGIAO DENTISTA DE SAUDE DA FAMILIA</v>
      </c>
      <c r="B1360" t="s">
        <v>2525</v>
      </c>
      <c r="C1360">
        <v>0</v>
      </c>
      <c r="D1360">
        <v>0</v>
      </c>
      <c r="E1360">
        <v>0</v>
      </c>
      <c r="F1360">
        <v>3</v>
      </c>
      <c r="G1360">
        <v>3</v>
      </c>
      <c r="H1360" s="46">
        <f t="shared" si="141"/>
        <v>3.6760200955765224E-2</v>
      </c>
      <c r="J1360" t="str">
        <f t="shared" si="142"/>
        <v>TRATORISTA AGRICOLA</v>
      </c>
      <c r="K1360" t="s">
        <v>3721</v>
      </c>
      <c r="L1360">
        <v>2</v>
      </c>
      <c r="M1360" s="46">
        <f t="shared" si="143"/>
        <v>7.183908045977011E-2</v>
      </c>
      <c r="N1360" t="str">
        <f t="shared" si="144"/>
        <v>COORDENADOR DE OPERACOES DE COMBATE A POLUICAO NO MEIO AQUAVIARIO</v>
      </c>
      <c r="O1360" t="s">
        <v>2415</v>
      </c>
      <c r="P1360">
        <v>1</v>
      </c>
      <c r="Q1360" s="46">
        <f t="shared" si="145"/>
        <v>1.8601190476190476E-2</v>
      </c>
    </row>
    <row r="1361" spans="1:17" x14ac:dyDescent="0.25">
      <c r="A1361" t="str">
        <f t="shared" si="140"/>
        <v>ENFERMEIRO AUDITOR</v>
      </c>
      <c r="B1361" t="s">
        <v>2538</v>
      </c>
      <c r="C1361">
        <v>0</v>
      </c>
      <c r="D1361">
        <v>0</v>
      </c>
      <c r="E1361">
        <v>2</v>
      </c>
      <c r="F1361">
        <v>1</v>
      </c>
      <c r="G1361">
        <v>3</v>
      </c>
      <c r="H1361" s="46">
        <f t="shared" si="141"/>
        <v>3.6760200955765224E-2</v>
      </c>
      <c r="J1361" t="str">
        <f t="shared" si="142"/>
        <v>MESTRE (CONSTRUCAO CIVIL)</v>
      </c>
      <c r="K1361" t="s">
        <v>3735</v>
      </c>
      <c r="L1361">
        <v>2</v>
      </c>
      <c r="M1361" s="46">
        <f t="shared" si="143"/>
        <v>7.183908045977011E-2</v>
      </c>
      <c r="N1361" t="str">
        <f t="shared" si="144"/>
        <v>MEDICO CIRURGIAO DO APARELHO DIGESTIVO</v>
      </c>
      <c r="O1361" t="s">
        <v>2445</v>
      </c>
      <c r="P1361">
        <v>1</v>
      </c>
      <c r="Q1361" s="46">
        <f t="shared" si="145"/>
        <v>1.8601190476190476E-2</v>
      </c>
    </row>
    <row r="1362" spans="1:17" x14ac:dyDescent="0.25">
      <c r="A1362" t="str">
        <f t="shared" si="140"/>
        <v>PEDAGOGO</v>
      </c>
      <c r="B1362" t="s">
        <v>2712</v>
      </c>
      <c r="C1362">
        <v>0</v>
      </c>
      <c r="D1362">
        <v>0</v>
      </c>
      <c r="E1362">
        <v>0</v>
      </c>
      <c r="F1362">
        <v>3</v>
      </c>
      <c r="G1362">
        <v>3</v>
      </c>
      <c r="H1362" s="46">
        <f t="shared" si="141"/>
        <v>3.6760200955765224E-2</v>
      </c>
      <c r="J1362" t="str">
        <f t="shared" si="142"/>
        <v>OPERADOR DE MAQUINAS OPERATRIZES</v>
      </c>
      <c r="K1362" t="s">
        <v>3860</v>
      </c>
      <c r="L1362">
        <v>2</v>
      </c>
      <c r="M1362" s="46">
        <f t="shared" si="143"/>
        <v>7.183908045977011E-2</v>
      </c>
      <c r="N1362" t="str">
        <f t="shared" si="144"/>
        <v>MEDICO GASTROENTEROLOGISTA</v>
      </c>
      <c r="O1362" t="s">
        <v>2464</v>
      </c>
      <c r="P1362">
        <v>1</v>
      </c>
      <c r="Q1362" s="46">
        <f t="shared" si="145"/>
        <v>1.8601190476190476E-2</v>
      </c>
    </row>
    <row r="1363" spans="1:17" x14ac:dyDescent="0.25">
      <c r="A1363" t="str">
        <f t="shared" si="140"/>
        <v>PSICOLOGO HOSPITALAR</v>
      </c>
      <c r="B1363" t="s">
        <v>2771</v>
      </c>
      <c r="C1363">
        <v>0</v>
      </c>
      <c r="D1363">
        <v>0</v>
      </c>
      <c r="E1363">
        <v>0</v>
      </c>
      <c r="F1363">
        <v>3</v>
      </c>
      <c r="G1363">
        <v>3</v>
      </c>
      <c r="H1363" s="46">
        <f t="shared" si="141"/>
        <v>3.6760200955765224E-2</v>
      </c>
      <c r="J1363" t="str">
        <f t="shared" si="142"/>
        <v>SERRALHEIRO</v>
      </c>
      <c r="K1363" t="s">
        <v>3938</v>
      </c>
      <c r="L1363">
        <v>2</v>
      </c>
      <c r="M1363" s="46">
        <f t="shared" si="143"/>
        <v>7.183908045977011E-2</v>
      </c>
      <c r="N1363" t="str">
        <f t="shared" si="144"/>
        <v>MEDICO HEMATOLOGISTA</v>
      </c>
      <c r="O1363" t="s">
        <v>2469</v>
      </c>
      <c r="P1363">
        <v>1</v>
      </c>
      <c r="Q1363" s="46">
        <f t="shared" si="145"/>
        <v>1.8601190476190476E-2</v>
      </c>
    </row>
    <row r="1364" spans="1:17" x14ac:dyDescent="0.25">
      <c r="A1364" t="str">
        <f t="shared" si="140"/>
        <v>ANALISTA FINANCEIRO (INSTITUICOES FINANCEIRAS)</v>
      </c>
      <c r="B1364" t="s">
        <v>2797</v>
      </c>
      <c r="C1364">
        <v>0</v>
      </c>
      <c r="D1364">
        <v>0</v>
      </c>
      <c r="E1364">
        <v>1</v>
      </c>
      <c r="F1364">
        <v>2</v>
      </c>
      <c r="G1364">
        <v>3</v>
      </c>
      <c r="H1364" s="46">
        <f t="shared" si="141"/>
        <v>3.6760200955765224E-2</v>
      </c>
      <c r="J1364" t="str">
        <f t="shared" si="142"/>
        <v>MONTADOR DE MAQUINAS</v>
      </c>
      <c r="K1364" t="s">
        <v>3950</v>
      </c>
      <c r="L1364">
        <v>2</v>
      </c>
      <c r="M1364" s="46">
        <f t="shared" si="143"/>
        <v>7.183908045977011E-2</v>
      </c>
      <c r="N1364" t="str">
        <f t="shared" si="144"/>
        <v>MEDICO INFECTOLOGISTA</v>
      </c>
      <c r="O1364" t="s">
        <v>2472</v>
      </c>
      <c r="P1364">
        <v>1</v>
      </c>
      <c r="Q1364" s="46">
        <f t="shared" si="145"/>
        <v>1.8601190476190476E-2</v>
      </c>
    </row>
    <row r="1365" spans="1:17" x14ac:dyDescent="0.25">
      <c r="A1365" t="str">
        <f t="shared" si="140"/>
        <v>FISCAL DE TRIBUTOS MUNICIPAL</v>
      </c>
      <c r="B1365" t="s">
        <v>2816</v>
      </c>
      <c r="C1365">
        <v>0</v>
      </c>
      <c r="D1365">
        <v>0</v>
      </c>
      <c r="E1365">
        <v>3</v>
      </c>
      <c r="F1365">
        <v>0</v>
      </c>
      <c r="G1365">
        <v>3</v>
      </c>
      <c r="H1365" s="46">
        <f t="shared" si="141"/>
        <v>3.6760200955765224E-2</v>
      </c>
      <c r="J1365" t="str">
        <f t="shared" si="142"/>
        <v>AUXILIAR DE RADIOLOGIA (REVELACAO FOTOGRAFICA)</v>
      </c>
      <c r="K1365" t="s">
        <v>4193</v>
      </c>
      <c r="L1365">
        <v>2</v>
      </c>
      <c r="M1365" s="46">
        <f t="shared" si="143"/>
        <v>7.183908045977011E-2</v>
      </c>
      <c r="N1365" t="str">
        <f t="shared" si="144"/>
        <v>MEDICO PERITO</v>
      </c>
      <c r="O1365" t="s">
        <v>2486</v>
      </c>
      <c r="P1365">
        <v>1</v>
      </c>
      <c r="Q1365" s="46">
        <f t="shared" si="145"/>
        <v>1.8601190476190476E-2</v>
      </c>
    </row>
    <row r="1366" spans="1:17" x14ac:dyDescent="0.25">
      <c r="A1366" t="str">
        <f t="shared" si="140"/>
        <v>TECNICO DE OBRAS CIVIS</v>
      </c>
      <c r="B1366" t="s">
        <v>2927</v>
      </c>
      <c r="C1366">
        <v>0</v>
      </c>
      <c r="D1366">
        <v>0</v>
      </c>
      <c r="E1366">
        <v>3</v>
      </c>
      <c r="F1366">
        <v>0</v>
      </c>
      <c r="G1366">
        <v>3</v>
      </c>
      <c r="H1366" s="46">
        <f t="shared" si="141"/>
        <v>3.6760200955765224E-2</v>
      </c>
      <c r="J1366" t="str">
        <f t="shared" si="142"/>
        <v>OPERADOR DE GUINDASTE (FIXO)</v>
      </c>
      <c r="K1366" t="s">
        <v>4273</v>
      </c>
      <c r="L1366">
        <v>2</v>
      </c>
      <c r="M1366" s="46">
        <f t="shared" si="143"/>
        <v>7.183908045977011E-2</v>
      </c>
      <c r="N1366" t="str">
        <f t="shared" si="144"/>
        <v>MEDICO PNEUMOLOGISTA</v>
      </c>
      <c r="O1366" t="s">
        <v>2487</v>
      </c>
      <c r="P1366">
        <v>1</v>
      </c>
      <c r="Q1366" s="46">
        <f t="shared" si="145"/>
        <v>1.8601190476190476E-2</v>
      </c>
    </row>
    <row r="1367" spans="1:17" x14ac:dyDescent="0.25">
      <c r="A1367" t="str">
        <f t="shared" si="140"/>
        <v>TECNICO DE MANUTENCAO ELETRICA</v>
      </c>
      <c r="B1367" t="s">
        <v>2937</v>
      </c>
      <c r="C1367">
        <v>0</v>
      </c>
      <c r="D1367">
        <v>0</v>
      </c>
      <c r="E1367">
        <v>3</v>
      </c>
      <c r="F1367">
        <v>0</v>
      </c>
      <c r="G1367">
        <v>3</v>
      </c>
      <c r="H1367" s="46">
        <f t="shared" si="141"/>
        <v>3.6760200955765224E-2</v>
      </c>
      <c r="J1367" t="str">
        <f t="shared" si="142"/>
        <v>BOIADEIRO</v>
      </c>
      <c r="K1367" t="s">
        <v>4306</v>
      </c>
      <c r="L1367">
        <v>2</v>
      </c>
      <c r="M1367" s="46">
        <f t="shared" si="143"/>
        <v>7.183908045977011E-2</v>
      </c>
      <c r="N1367" t="str">
        <f t="shared" si="144"/>
        <v>MEDICO PSIQUIATRA</v>
      </c>
      <c r="O1367" t="s">
        <v>2489</v>
      </c>
      <c r="P1367">
        <v>1</v>
      </c>
      <c r="Q1367" s="46">
        <f t="shared" si="145"/>
        <v>1.8601190476190476E-2</v>
      </c>
    </row>
    <row r="1368" spans="1:17" x14ac:dyDescent="0.25">
      <c r="A1368" t="str">
        <f t="shared" si="140"/>
        <v>ENCARREGADO DE MANUTENCAO DE INSTRUMENTOS DE CONTROLE, MEDICAO E SIMILARES</v>
      </c>
      <c r="B1368" t="s">
        <v>2950</v>
      </c>
      <c r="C1368">
        <v>0</v>
      </c>
      <c r="D1368">
        <v>0</v>
      </c>
      <c r="E1368">
        <v>3</v>
      </c>
      <c r="F1368">
        <v>0</v>
      </c>
      <c r="G1368">
        <v>3</v>
      </c>
      <c r="H1368" s="46">
        <f t="shared" si="141"/>
        <v>3.6760200955765224E-2</v>
      </c>
      <c r="J1368" t="str">
        <f t="shared" si="142"/>
        <v>OPERADOR DE MAQUINA DE ENVASAR LIQUIDOS</v>
      </c>
      <c r="K1368" t="s">
        <v>4319</v>
      </c>
      <c r="L1368">
        <v>2</v>
      </c>
      <c r="M1368" s="46">
        <f t="shared" si="143"/>
        <v>7.183908045977011E-2</v>
      </c>
      <c r="N1368" t="str">
        <f t="shared" si="144"/>
        <v>MEDICO RADIOTERAPEUTA</v>
      </c>
      <c r="O1368" t="s">
        <v>2490</v>
      </c>
      <c r="P1368">
        <v>1</v>
      </c>
      <c r="Q1368" s="46">
        <f t="shared" si="145"/>
        <v>1.8601190476190476E-2</v>
      </c>
    </row>
    <row r="1369" spans="1:17" x14ac:dyDescent="0.25">
      <c r="A1369" t="str">
        <f t="shared" si="140"/>
        <v>PROGRAMADOR DE INTERNET</v>
      </c>
      <c r="B1369" t="s">
        <v>2988</v>
      </c>
      <c r="C1369">
        <v>0</v>
      </c>
      <c r="D1369">
        <v>0</v>
      </c>
      <c r="E1369">
        <v>2</v>
      </c>
      <c r="F1369">
        <v>1</v>
      </c>
      <c r="G1369">
        <v>3</v>
      </c>
      <c r="H1369" s="46">
        <f t="shared" si="141"/>
        <v>3.6760200955765224E-2</v>
      </c>
      <c r="J1369" t="str">
        <f t="shared" si="142"/>
        <v>TRABALHADOR DA ELABORACAO DE PRE-FABRICADOS (CONCRETO ARMADO)</v>
      </c>
      <c r="K1369" t="s">
        <v>4459</v>
      </c>
      <c r="L1369">
        <v>2</v>
      </c>
      <c r="M1369" s="46">
        <f t="shared" si="143"/>
        <v>7.183908045977011E-2</v>
      </c>
      <c r="N1369" t="str">
        <f t="shared" si="144"/>
        <v>MEDICO SANITARISTA</v>
      </c>
      <c r="O1369" t="s">
        <v>2492</v>
      </c>
      <c r="P1369">
        <v>1</v>
      </c>
      <c r="Q1369" s="46">
        <f t="shared" si="145"/>
        <v>1.8601190476190476E-2</v>
      </c>
    </row>
    <row r="1370" spans="1:17" x14ac:dyDescent="0.25">
      <c r="A1370" t="str">
        <f t="shared" si="140"/>
        <v>AUXILIAR DE ENFERMAGEM DA ESTRATEGIA DE SAUDE DA FAMILIA</v>
      </c>
      <c r="B1370" t="s">
        <v>3049</v>
      </c>
      <c r="C1370">
        <v>0</v>
      </c>
      <c r="D1370">
        <v>0</v>
      </c>
      <c r="E1370">
        <v>1</v>
      </c>
      <c r="F1370">
        <v>2</v>
      </c>
      <c r="G1370">
        <v>3</v>
      </c>
      <c r="H1370" s="46">
        <f t="shared" si="141"/>
        <v>3.6760200955765224E-2</v>
      </c>
      <c r="J1370" t="str">
        <f t="shared" si="142"/>
        <v>MANTEIGUEIRO NA FABRICACAO DE LATICINIO</v>
      </c>
      <c r="K1370" t="s">
        <v>4547</v>
      </c>
      <c r="L1370">
        <v>2</v>
      </c>
      <c r="M1370" s="46">
        <f t="shared" si="143"/>
        <v>7.183908045977011E-2</v>
      </c>
      <c r="N1370" t="str">
        <f t="shared" si="144"/>
        <v>CIRURGIAO DENTISTA - AUDITOR</v>
      </c>
      <c r="O1370" t="s">
        <v>2502</v>
      </c>
      <c r="P1370">
        <v>1</v>
      </c>
      <c r="Q1370" s="46">
        <f t="shared" si="145"/>
        <v>1.8601190476190476E-2</v>
      </c>
    </row>
    <row r="1371" spans="1:17" x14ac:dyDescent="0.25">
      <c r="A1371" t="str">
        <f t="shared" si="140"/>
        <v>TECNOLOGO EM RADIOLOGIA</v>
      </c>
      <c r="B1371" t="s">
        <v>3069</v>
      </c>
      <c r="C1371">
        <v>0</v>
      </c>
      <c r="D1371">
        <v>0</v>
      </c>
      <c r="E1371">
        <v>3</v>
      </c>
      <c r="F1371">
        <v>0</v>
      </c>
      <c r="G1371">
        <v>3</v>
      </c>
      <c r="H1371" s="46">
        <f t="shared" si="141"/>
        <v>3.6760200955765224E-2</v>
      </c>
      <c r="J1371" t="str">
        <f t="shared" si="142"/>
        <v>ENCARREGADO DE MANUTENCAO MECANICA DE SISTEMAS OPERACIONAIS</v>
      </c>
      <c r="K1371" t="s">
        <v>4586</v>
      </c>
      <c r="L1371">
        <v>2</v>
      </c>
      <c r="M1371" s="46">
        <f t="shared" si="143"/>
        <v>7.183908045977011E-2</v>
      </c>
      <c r="N1371" t="str">
        <f t="shared" si="144"/>
        <v>CIRURGIAO DENTISTA - ENDODONTISTA</v>
      </c>
      <c r="O1371" t="s">
        <v>2504</v>
      </c>
      <c r="P1371">
        <v>1</v>
      </c>
      <c r="Q1371" s="46">
        <f t="shared" si="145"/>
        <v>1.8601190476190476E-2</v>
      </c>
    </row>
    <row r="1372" spans="1:17" x14ac:dyDescent="0.25">
      <c r="A1372" t="str">
        <f t="shared" si="140"/>
        <v>AGENTE DE DEFESA AMBIENTAL</v>
      </c>
      <c r="B1372" t="s">
        <v>3163</v>
      </c>
      <c r="C1372">
        <v>0</v>
      </c>
      <c r="D1372">
        <v>0</v>
      </c>
      <c r="E1372">
        <v>2</v>
      </c>
      <c r="F1372">
        <v>1</v>
      </c>
      <c r="G1372">
        <v>3</v>
      </c>
      <c r="H1372" s="46">
        <f t="shared" si="141"/>
        <v>3.6760200955765224E-2</v>
      </c>
      <c r="J1372" t="str">
        <f t="shared" si="142"/>
        <v>MECANICO DE MANUTENCAO DE MAQUINAS, EM GERAL</v>
      </c>
      <c r="K1372" t="s">
        <v>4604</v>
      </c>
      <c r="L1372">
        <v>2</v>
      </c>
      <c r="M1372" s="46">
        <f t="shared" si="143"/>
        <v>7.183908045977011E-2</v>
      </c>
      <c r="N1372" t="str">
        <f t="shared" si="144"/>
        <v>FARMACEUTICO PRATICAS INTEGRATIVAS E COMPLEMENTARES</v>
      </c>
      <c r="O1372" t="s">
        <v>2532</v>
      </c>
      <c r="P1372">
        <v>1</v>
      </c>
      <c r="Q1372" s="46">
        <f t="shared" si="145"/>
        <v>1.8601190476190476E-2</v>
      </c>
    </row>
    <row r="1373" spans="1:17" x14ac:dyDescent="0.25">
      <c r="A1373" t="str">
        <f t="shared" si="140"/>
        <v>CONTROLADOR DE ENTRADA E SAIDA</v>
      </c>
      <c r="B1373" t="s">
        <v>3286</v>
      </c>
      <c r="C1373">
        <v>0</v>
      </c>
      <c r="D1373">
        <v>0</v>
      </c>
      <c r="E1373">
        <v>2</v>
      </c>
      <c r="F1373">
        <v>1</v>
      </c>
      <c r="G1373">
        <v>3</v>
      </c>
      <c r="H1373" s="46">
        <f t="shared" si="141"/>
        <v>3.6760200955765224E-2</v>
      </c>
      <c r="J1373" t="str">
        <f t="shared" si="142"/>
        <v>MECANICO DE MANUTENCAO DE AERONAVES, EM GERAL</v>
      </c>
      <c r="K1373" t="s">
        <v>4613</v>
      </c>
      <c r="L1373">
        <v>2</v>
      </c>
      <c r="M1373" s="46">
        <f t="shared" si="143"/>
        <v>7.183908045977011E-2</v>
      </c>
      <c r="N1373" t="str">
        <f t="shared" si="144"/>
        <v>FARMACEUTICO EM SAUDE PUBLICA</v>
      </c>
      <c r="O1373" t="s">
        <v>2533</v>
      </c>
      <c r="P1373">
        <v>1</v>
      </c>
      <c r="Q1373" s="46">
        <f t="shared" si="145"/>
        <v>1.8601190476190476E-2</v>
      </c>
    </row>
    <row r="1374" spans="1:17" x14ac:dyDescent="0.25">
      <c r="A1374" t="str">
        <f t="shared" si="140"/>
        <v>SUPERVISOR DE TESOURARIA</v>
      </c>
      <c r="B1374" t="s">
        <v>3306</v>
      </c>
      <c r="C1374">
        <v>0</v>
      </c>
      <c r="D1374">
        <v>0</v>
      </c>
      <c r="E1374">
        <v>1</v>
      </c>
      <c r="F1374">
        <v>2</v>
      </c>
      <c r="G1374">
        <v>3</v>
      </c>
      <c r="H1374" s="46">
        <f t="shared" si="141"/>
        <v>3.6760200955765224E-2</v>
      </c>
      <c r="J1374" t="str">
        <f t="shared" si="142"/>
        <v>BORRACHEIRO</v>
      </c>
      <c r="K1374" t="s">
        <v>4668</v>
      </c>
      <c r="L1374">
        <v>2</v>
      </c>
      <c r="M1374" s="46">
        <f t="shared" si="143"/>
        <v>7.183908045977011E-2</v>
      </c>
      <c r="N1374" t="str">
        <f t="shared" si="144"/>
        <v>FARMACEUTICO HOSPITALAR E CLINICO</v>
      </c>
      <c r="O1374" t="s">
        <v>2536</v>
      </c>
      <c r="P1374">
        <v>1</v>
      </c>
      <c r="Q1374" s="46">
        <f t="shared" si="145"/>
        <v>1.8601190476190476E-2</v>
      </c>
    </row>
    <row r="1375" spans="1:17" x14ac:dyDescent="0.25">
      <c r="A1375" t="str">
        <f t="shared" si="140"/>
        <v>ESCRITURARIO DE BANCO</v>
      </c>
      <c r="B1375" t="s">
        <v>3329</v>
      </c>
      <c r="C1375">
        <v>0</v>
      </c>
      <c r="D1375">
        <v>0</v>
      </c>
      <c r="E1375">
        <v>3</v>
      </c>
      <c r="F1375">
        <v>0</v>
      </c>
      <c r="G1375">
        <v>3</v>
      </c>
      <c r="H1375" s="46">
        <f t="shared" si="141"/>
        <v>3.6760200955765224E-2</v>
      </c>
      <c r="J1375" t="str">
        <f t="shared" si="142"/>
        <v>TENENTE DO CORPO DE BOMBEIROS MILITAR</v>
      </c>
      <c r="K1375" t="s">
        <v>1744</v>
      </c>
      <c r="L1375">
        <v>1</v>
      </c>
      <c r="M1375" s="46">
        <f t="shared" si="143"/>
        <v>3.5919540229885055E-2</v>
      </c>
      <c r="N1375" t="str">
        <f t="shared" si="144"/>
        <v>ENFERMEIRO AUDITOR</v>
      </c>
      <c r="O1375" t="s">
        <v>2538</v>
      </c>
      <c r="P1375">
        <v>1</v>
      </c>
      <c r="Q1375" s="46">
        <f t="shared" si="145"/>
        <v>1.8601190476190476E-2</v>
      </c>
    </row>
    <row r="1376" spans="1:17" x14ac:dyDescent="0.25">
      <c r="A1376" t="str">
        <f t="shared" si="140"/>
        <v>CARTEIRO</v>
      </c>
      <c r="B1376" t="s">
        <v>3342</v>
      </c>
      <c r="C1376">
        <v>0</v>
      </c>
      <c r="D1376">
        <v>0</v>
      </c>
      <c r="E1376">
        <v>3</v>
      </c>
      <c r="F1376">
        <v>0</v>
      </c>
      <c r="G1376">
        <v>3</v>
      </c>
      <c r="H1376" s="46">
        <f t="shared" si="141"/>
        <v>3.6760200955765224E-2</v>
      </c>
      <c r="J1376" t="str">
        <f t="shared" si="142"/>
        <v>DIRIGENTE DO SERVICO PUBLICO ESTADUAL E DISTRITAL</v>
      </c>
      <c r="K1376" t="s">
        <v>1774</v>
      </c>
      <c r="L1376">
        <v>1</v>
      </c>
      <c r="M1376" s="46">
        <f t="shared" si="143"/>
        <v>3.5919540229885055E-2</v>
      </c>
      <c r="N1376" t="str">
        <f t="shared" si="144"/>
        <v>ENFERMEIRO PSIQUIATRICO</v>
      </c>
      <c r="O1376" t="s">
        <v>2546</v>
      </c>
      <c r="P1376">
        <v>1</v>
      </c>
      <c r="Q1376" s="46">
        <f t="shared" si="145"/>
        <v>1.8601190476190476E-2</v>
      </c>
    </row>
    <row r="1377" spans="1:17" x14ac:dyDescent="0.25">
      <c r="A1377" t="str">
        <f t="shared" si="140"/>
        <v>AGENTE DE SEGURANCA PENITENCIARIA</v>
      </c>
      <c r="B1377" t="s">
        <v>3498</v>
      </c>
      <c r="C1377">
        <v>0</v>
      </c>
      <c r="D1377">
        <v>0</v>
      </c>
      <c r="E1377">
        <v>2</v>
      </c>
      <c r="F1377">
        <v>1</v>
      </c>
      <c r="G1377">
        <v>3</v>
      </c>
      <c r="H1377" s="46">
        <f t="shared" si="141"/>
        <v>3.6760200955765224E-2</v>
      </c>
      <c r="J1377" t="str">
        <f t="shared" si="142"/>
        <v>DIRETOR DE PLANEJAMENTO ESTRATEGICO</v>
      </c>
      <c r="K1377" t="s">
        <v>1786</v>
      </c>
      <c r="L1377">
        <v>1</v>
      </c>
      <c r="M1377" s="46">
        <f t="shared" si="143"/>
        <v>3.5919540229885055E-2</v>
      </c>
      <c r="N1377" t="str">
        <f t="shared" si="144"/>
        <v>DIETISTA</v>
      </c>
      <c r="O1377" t="s">
        <v>2566</v>
      </c>
      <c r="P1377">
        <v>1</v>
      </c>
      <c r="Q1377" s="46">
        <f t="shared" si="145"/>
        <v>1.8601190476190476E-2</v>
      </c>
    </row>
    <row r="1378" spans="1:17" x14ac:dyDescent="0.25">
      <c r="A1378" t="str">
        <f t="shared" si="140"/>
        <v>OPERADOR DE MAQUINAS DE CONSTRUCAO CIVIL E MINERACAO</v>
      </c>
      <c r="B1378" t="s">
        <v>3780</v>
      </c>
      <c r="C1378">
        <v>0</v>
      </c>
      <c r="D1378">
        <v>0</v>
      </c>
      <c r="E1378">
        <v>3</v>
      </c>
      <c r="F1378">
        <v>0</v>
      </c>
      <c r="G1378">
        <v>3</v>
      </c>
      <c r="H1378" s="46">
        <f t="shared" si="141"/>
        <v>3.6760200955765224E-2</v>
      </c>
      <c r="J1378" t="str">
        <f t="shared" si="142"/>
        <v>DIRETOR DE OPERACOES COMERCIAIS (COMERCIO ATACADISTA E VAREJISTA)</v>
      </c>
      <c r="K1378" t="s">
        <v>1794</v>
      </c>
      <c r="L1378">
        <v>1</v>
      </c>
      <c r="M1378" s="46">
        <f t="shared" si="143"/>
        <v>3.5919540229885055E-2</v>
      </c>
      <c r="N1378" t="str">
        <f t="shared" si="144"/>
        <v>PROFESSOR DE GEOGRAFIA DO ENSINO FUNDAMENTAL</v>
      </c>
      <c r="O1378" t="s">
        <v>2605</v>
      </c>
      <c r="P1378">
        <v>1</v>
      </c>
      <c r="Q1378" s="46">
        <f t="shared" si="145"/>
        <v>1.8601190476190476E-2</v>
      </c>
    </row>
    <row r="1379" spans="1:17" x14ac:dyDescent="0.25">
      <c r="A1379" t="str">
        <f t="shared" si="140"/>
        <v>MONTADOR DE ANDAIMES (EDIFICACOES)</v>
      </c>
      <c r="B1379" t="s">
        <v>3805</v>
      </c>
      <c r="C1379">
        <v>0</v>
      </c>
      <c r="D1379">
        <v>0</v>
      </c>
      <c r="E1379">
        <v>3</v>
      </c>
      <c r="F1379">
        <v>0</v>
      </c>
      <c r="G1379">
        <v>3</v>
      </c>
      <c r="H1379" s="46">
        <f t="shared" si="141"/>
        <v>3.6760200955765224E-2</v>
      </c>
      <c r="J1379" t="str">
        <f t="shared" si="142"/>
        <v>DIRETOR DE OPERACOES DE SERVICOS DE TRANSPORTE</v>
      </c>
      <c r="K1379" t="s">
        <v>1802</v>
      </c>
      <c r="L1379">
        <v>1</v>
      </c>
      <c r="M1379" s="46">
        <f t="shared" si="143"/>
        <v>3.5919540229885055E-2</v>
      </c>
      <c r="N1379" t="str">
        <f t="shared" si="144"/>
        <v>PROFESSOR DE LINGUA PORTUGUESA DO ENSINO FUNDAMENTAL</v>
      </c>
      <c r="O1379" t="s">
        <v>2608</v>
      </c>
      <c r="P1379">
        <v>1</v>
      </c>
      <c r="Q1379" s="46">
        <f t="shared" si="145"/>
        <v>1.8601190476190476E-2</v>
      </c>
    </row>
    <row r="1380" spans="1:17" x14ac:dyDescent="0.25">
      <c r="A1380" t="str">
        <f t="shared" si="140"/>
        <v>PINTOR DE OBRAS</v>
      </c>
      <c r="B1380" t="s">
        <v>3833</v>
      </c>
      <c r="C1380">
        <v>0</v>
      </c>
      <c r="D1380">
        <v>0</v>
      </c>
      <c r="E1380">
        <v>3</v>
      </c>
      <c r="F1380">
        <v>0</v>
      </c>
      <c r="G1380">
        <v>3</v>
      </c>
      <c r="H1380" s="46">
        <f t="shared" si="141"/>
        <v>3.6760200955765224E-2</v>
      </c>
      <c r="J1380" t="str">
        <f t="shared" si="142"/>
        <v>DIRETOR DE RECURSOS HUMANOS</v>
      </c>
      <c r="K1380" t="s">
        <v>1817</v>
      </c>
      <c r="L1380">
        <v>1</v>
      </c>
      <c r="M1380" s="46">
        <f t="shared" si="143"/>
        <v>3.5919540229885055E-2</v>
      </c>
      <c r="N1380" t="str">
        <f t="shared" si="144"/>
        <v>PROFESSOR DE MATEMATICA DO ENSINO FUNDAMENTAL</v>
      </c>
      <c r="O1380" t="s">
        <v>2609</v>
      </c>
      <c r="P1380">
        <v>1</v>
      </c>
      <c r="Q1380" s="46">
        <f t="shared" si="145"/>
        <v>1.8601190476190476E-2</v>
      </c>
    </row>
    <row r="1381" spans="1:17" x14ac:dyDescent="0.25">
      <c r="A1381" t="str">
        <f t="shared" si="140"/>
        <v>SOLDADOR</v>
      </c>
      <c r="B1381" t="s">
        <v>3928</v>
      </c>
      <c r="C1381">
        <v>0</v>
      </c>
      <c r="D1381">
        <v>0</v>
      </c>
      <c r="E1381">
        <v>3</v>
      </c>
      <c r="F1381">
        <v>0</v>
      </c>
      <c r="G1381">
        <v>3</v>
      </c>
      <c r="H1381" s="46">
        <f t="shared" si="141"/>
        <v>3.6760200955765224E-2</v>
      </c>
      <c r="J1381" t="str">
        <f t="shared" si="142"/>
        <v>TECNOLOGO EM GESTAO HOSPITALAR</v>
      </c>
      <c r="K1381" t="s">
        <v>1832</v>
      </c>
      <c r="L1381">
        <v>1</v>
      </c>
      <c r="M1381" s="46">
        <f t="shared" si="143"/>
        <v>3.5919540229885055E-2</v>
      </c>
      <c r="N1381" t="str">
        <f t="shared" si="144"/>
        <v>PROFESSOR DE ARTES NO ENSINO MEDIO</v>
      </c>
      <c r="O1381" t="s">
        <v>2610</v>
      </c>
      <c r="P1381">
        <v>1</v>
      </c>
      <c r="Q1381" s="46">
        <f t="shared" si="145"/>
        <v>1.8601190476190476E-2</v>
      </c>
    </row>
    <row r="1382" spans="1:17" x14ac:dyDescent="0.25">
      <c r="A1382" t="str">
        <f t="shared" si="140"/>
        <v>COSTUREIRA DE PECAS SOB ENCOMENDA</v>
      </c>
      <c r="B1382" t="s">
        <v>4128</v>
      </c>
      <c r="C1382">
        <v>0</v>
      </c>
      <c r="D1382">
        <v>0</v>
      </c>
      <c r="E1382">
        <v>0</v>
      </c>
      <c r="F1382">
        <v>3</v>
      </c>
      <c r="G1382">
        <v>3</v>
      </c>
      <c r="H1382" s="46">
        <f t="shared" si="141"/>
        <v>3.6760200955765224E-2</v>
      </c>
      <c r="J1382" t="str">
        <f t="shared" si="142"/>
        <v>DIRETOR DE INSTITUICAO EDUCACIONAL PUBLICA</v>
      </c>
      <c r="K1382" t="s">
        <v>1834</v>
      </c>
      <c r="L1382">
        <v>1</v>
      </c>
      <c r="M1382" s="46">
        <f t="shared" si="143"/>
        <v>3.5919540229885055E-2</v>
      </c>
      <c r="N1382" t="str">
        <f t="shared" si="144"/>
        <v>PROFESSOR DE BIOLOGIA NO ENSINO MEDIO</v>
      </c>
      <c r="O1382" t="s">
        <v>2611</v>
      </c>
      <c r="P1382">
        <v>1</v>
      </c>
      <c r="Q1382" s="46">
        <f t="shared" si="145"/>
        <v>1.8601190476190476E-2</v>
      </c>
    </row>
    <row r="1383" spans="1:17" x14ac:dyDescent="0.25">
      <c r="A1383" t="str">
        <f t="shared" si="140"/>
        <v>AUXILIAR DE RADIOLOGIA (REVELACAO FOTOGRAFICA)</v>
      </c>
      <c r="B1383" t="s">
        <v>4193</v>
      </c>
      <c r="C1383">
        <v>0</v>
      </c>
      <c r="D1383">
        <v>0</v>
      </c>
      <c r="E1383">
        <v>2</v>
      </c>
      <c r="F1383">
        <v>1</v>
      </c>
      <c r="G1383">
        <v>3</v>
      </c>
      <c r="H1383" s="46">
        <f t="shared" si="141"/>
        <v>3.6760200955765224E-2</v>
      </c>
      <c r="J1383" t="str">
        <f t="shared" si="142"/>
        <v>GERENTE DE SERVICOS EDUCACIONAIS DA AREA PUBLICA</v>
      </c>
      <c r="K1383" t="s">
        <v>1836</v>
      </c>
      <c r="L1383">
        <v>1</v>
      </c>
      <c r="M1383" s="46">
        <f t="shared" si="143"/>
        <v>3.5919540229885055E-2</v>
      </c>
      <c r="N1383" t="str">
        <f t="shared" si="144"/>
        <v>PROFESSOR DE EDUCACAO FISICA NO ENSINO MEDIO</v>
      </c>
      <c r="O1383" t="s">
        <v>2613</v>
      </c>
      <c r="P1383">
        <v>1</v>
      </c>
      <c r="Q1383" s="46">
        <f t="shared" si="145"/>
        <v>1.8601190476190476E-2</v>
      </c>
    </row>
    <row r="1384" spans="1:17" x14ac:dyDescent="0.25">
      <c r="A1384" t="str">
        <f t="shared" si="140"/>
        <v>AUXILIAR GERAL DE CONSERVACAO DE VIAS PERMANENTES (EXCETO TRILHOS)</v>
      </c>
      <c r="B1384" t="s">
        <v>4674</v>
      </c>
      <c r="C1384">
        <v>0</v>
      </c>
      <c r="D1384">
        <v>0</v>
      </c>
      <c r="E1384">
        <v>1</v>
      </c>
      <c r="F1384">
        <v>2</v>
      </c>
      <c r="G1384">
        <v>3</v>
      </c>
      <c r="H1384" s="46">
        <f t="shared" si="141"/>
        <v>3.6760200955765224E-2</v>
      </c>
      <c r="J1384" t="str">
        <f t="shared" si="142"/>
        <v>GERENTE DE PRODUCAO E OPERACOES</v>
      </c>
      <c r="K1384" t="s">
        <v>1841</v>
      </c>
      <c r="L1384">
        <v>1</v>
      </c>
      <c r="M1384" s="46">
        <f t="shared" si="143"/>
        <v>3.5919540229885055E-2</v>
      </c>
      <c r="N1384" t="str">
        <f t="shared" si="144"/>
        <v>PROFESSOR DE LINGUA E LITERATURA BRASILEIRA NO ENSINO MEDIO</v>
      </c>
      <c r="O1384" t="s">
        <v>2618</v>
      </c>
      <c r="P1384">
        <v>1</v>
      </c>
      <c r="Q1384" s="46">
        <f t="shared" si="145"/>
        <v>1.8601190476190476E-2</v>
      </c>
    </row>
    <row r="1385" spans="1:17" x14ac:dyDescent="0.25">
      <c r="A1385" t="str">
        <f t="shared" si="140"/>
        <v>PREFEITO</v>
      </c>
      <c r="B1385" t="s">
        <v>1762</v>
      </c>
      <c r="C1385">
        <v>0</v>
      </c>
      <c r="D1385">
        <v>0</v>
      </c>
      <c r="E1385">
        <v>2</v>
      </c>
      <c r="F1385">
        <v>0</v>
      </c>
      <c r="G1385">
        <v>2</v>
      </c>
      <c r="H1385" s="46">
        <f t="shared" si="141"/>
        <v>2.4506800637176817E-2</v>
      </c>
      <c r="J1385" t="str">
        <f t="shared" si="142"/>
        <v>GERENTE DE PRODUTOS BANCARIOS</v>
      </c>
      <c r="K1385" t="s">
        <v>1855</v>
      </c>
      <c r="L1385">
        <v>1</v>
      </c>
      <c r="M1385" s="46">
        <f t="shared" si="143"/>
        <v>3.5919540229885055E-2</v>
      </c>
      <c r="N1385" t="str">
        <f t="shared" si="144"/>
        <v>PROFESSOR DE MATEMATICA NO ENSINO MEDIO</v>
      </c>
      <c r="O1385" t="s">
        <v>2620</v>
      </c>
      <c r="P1385">
        <v>1</v>
      </c>
      <c r="Q1385" s="46">
        <f t="shared" si="145"/>
        <v>1.8601190476190476E-2</v>
      </c>
    </row>
    <row r="1386" spans="1:17" x14ac:dyDescent="0.25">
      <c r="A1386" t="str">
        <f t="shared" si="140"/>
        <v>DIRIGENTE DO SERVICO PUBLICO ESTADUAL E DISTRITAL</v>
      </c>
      <c r="B1386" t="s">
        <v>1774</v>
      </c>
      <c r="C1386">
        <v>0</v>
      </c>
      <c r="D1386">
        <v>0</v>
      </c>
      <c r="E1386">
        <v>1</v>
      </c>
      <c r="F1386">
        <v>1</v>
      </c>
      <c r="G1386">
        <v>2</v>
      </c>
      <c r="H1386" s="46">
        <f t="shared" si="141"/>
        <v>2.4506800637176817E-2</v>
      </c>
      <c r="J1386" t="str">
        <f t="shared" si="142"/>
        <v>GERENTE DE COMPRAS</v>
      </c>
      <c r="K1386" t="s">
        <v>1873</v>
      </c>
      <c r="L1386">
        <v>1</v>
      </c>
      <c r="M1386" s="46">
        <f t="shared" si="143"/>
        <v>3.5919540229885055E-2</v>
      </c>
      <c r="N1386" t="str">
        <f t="shared" si="144"/>
        <v>PROFESSOR DE SOCIOLOGIA NO ENSINO MEDIO</v>
      </c>
      <c r="O1386" t="s">
        <v>2623</v>
      </c>
      <c r="P1386">
        <v>1</v>
      </c>
      <c r="Q1386" s="46">
        <f t="shared" si="145"/>
        <v>1.8601190476190476E-2</v>
      </c>
    </row>
    <row r="1387" spans="1:17" x14ac:dyDescent="0.25">
      <c r="A1387" t="str">
        <f t="shared" si="140"/>
        <v>DIRETOR DE OPERACOES COMERCIAIS (COMERCIO ATACADISTA E VAREJISTA)</v>
      </c>
      <c r="B1387" t="s">
        <v>1794</v>
      </c>
      <c r="C1387">
        <v>0</v>
      </c>
      <c r="D1387">
        <v>0</v>
      </c>
      <c r="E1387">
        <v>1</v>
      </c>
      <c r="F1387">
        <v>1</v>
      </c>
      <c r="G1387">
        <v>2</v>
      </c>
      <c r="H1387" s="46">
        <f t="shared" si="141"/>
        <v>2.4506800637176817E-2</v>
      </c>
      <c r="J1387" t="str">
        <f t="shared" si="142"/>
        <v>PERITO CRIMINAL</v>
      </c>
      <c r="K1387" t="s">
        <v>1927</v>
      </c>
      <c r="L1387">
        <v>1</v>
      </c>
      <c r="M1387" s="46">
        <f t="shared" si="143"/>
        <v>3.5919540229885055E-2</v>
      </c>
      <c r="N1387" t="str">
        <f t="shared" si="144"/>
        <v>PROFESSOR DE EDUCACAO FISICA NO ENSINO SUPERIOR</v>
      </c>
      <c r="O1387" t="s">
        <v>2649</v>
      </c>
      <c r="P1387">
        <v>1</v>
      </c>
      <c r="Q1387" s="46">
        <f t="shared" si="145"/>
        <v>1.8601190476190476E-2</v>
      </c>
    </row>
    <row r="1388" spans="1:17" x14ac:dyDescent="0.25">
      <c r="A1388" t="str">
        <f t="shared" si="140"/>
        <v>DIRETOR DE INSTITUICAO EDUCACIONAL PUBLICA</v>
      </c>
      <c r="B1388" t="s">
        <v>1834</v>
      </c>
      <c r="C1388">
        <v>0</v>
      </c>
      <c r="D1388">
        <v>0</v>
      </c>
      <c r="E1388">
        <v>1</v>
      </c>
      <c r="F1388">
        <v>1</v>
      </c>
      <c r="G1388">
        <v>2</v>
      </c>
      <c r="H1388" s="46">
        <f t="shared" si="141"/>
        <v>2.4506800637176817E-2</v>
      </c>
      <c r="J1388" t="str">
        <f t="shared" si="142"/>
        <v>ESPECIALISTA EM PESQUISA OPERACIONAL</v>
      </c>
      <c r="K1388" t="s">
        <v>1929</v>
      </c>
      <c r="L1388">
        <v>1</v>
      </c>
      <c r="M1388" s="46">
        <f t="shared" si="143"/>
        <v>3.5919540229885055E-2</v>
      </c>
      <c r="N1388" t="str">
        <f t="shared" si="144"/>
        <v>PROFESSOR DE ENFERMAGEM DO ENSINO SUPERIOR</v>
      </c>
      <c r="O1388" t="s">
        <v>2650</v>
      </c>
      <c r="P1388">
        <v>1</v>
      </c>
      <c r="Q1388" s="46">
        <f t="shared" si="145"/>
        <v>1.8601190476190476E-2</v>
      </c>
    </row>
    <row r="1389" spans="1:17" x14ac:dyDescent="0.25">
      <c r="A1389" t="str">
        <f t="shared" si="140"/>
        <v>GERENTE DE SERVICOS EDUCACIONAIS DA AREA PUBLICA</v>
      </c>
      <c r="B1389" t="s">
        <v>1836</v>
      </c>
      <c r="C1389">
        <v>0</v>
      </c>
      <c r="D1389">
        <v>0</v>
      </c>
      <c r="E1389">
        <v>1</v>
      </c>
      <c r="F1389">
        <v>1</v>
      </c>
      <c r="G1389">
        <v>2</v>
      </c>
      <c r="H1389" s="46">
        <f t="shared" si="141"/>
        <v>2.4506800637176817E-2</v>
      </c>
      <c r="J1389" t="str">
        <f t="shared" si="142"/>
        <v>ADMINISTRADOR DE BANCO DE DADOS</v>
      </c>
      <c r="K1389" t="s">
        <v>1938</v>
      </c>
      <c r="L1389">
        <v>1</v>
      </c>
      <c r="M1389" s="46">
        <f t="shared" si="143"/>
        <v>3.5919540229885055E-2</v>
      </c>
      <c r="N1389" t="str">
        <f t="shared" si="144"/>
        <v>PROFESSOR DE FARMACIA E BIOQUIMICA</v>
      </c>
      <c r="O1389" t="s">
        <v>2651</v>
      </c>
      <c r="P1389">
        <v>1</v>
      </c>
      <c r="Q1389" s="46">
        <f t="shared" si="145"/>
        <v>1.8601190476190476E-2</v>
      </c>
    </row>
    <row r="1390" spans="1:17" x14ac:dyDescent="0.25">
      <c r="A1390" t="str">
        <f t="shared" si="140"/>
        <v>GERENTE DE DEPARTAMENTO PESSOAL</v>
      </c>
      <c r="B1390" t="s">
        <v>1867</v>
      </c>
      <c r="C1390">
        <v>0</v>
      </c>
      <c r="D1390">
        <v>0</v>
      </c>
      <c r="E1390">
        <v>0</v>
      </c>
      <c r="F1390">
        <v>2</v>
      </c>
      <c r="G1390">
        <v>2</v>
      </c>
      <c r="H1390" s="46">
        <f t="shared" si="141"/>
        <v>2.4506800637176817E-2</v>
      </c>
      <c r="J1390" t="str">
        <f t="shared" si="142"/>
        <v>ADMINISTRADOR DE SISTEMAS OPERACIONAIS</v>
      </c>
      <c r="K1390" t="s">
        <v>1940</v>
      </c>
      <c r="L1390">
        <v>1</v>
      </c>
      <c r="M1390" s="46">
        <f t="shared" si="143"/>
        <v>3.5919540229885055E-2</v>
      </c>
      <c r="N1390" t="str">
        <f t="shared" si="144"/>
        <v>PROFESSOR DE LITERATURA PORTUGUESA</v>
      </c>
      <c r="O1390" t="s">
        <v>2671</v>
      </c>
      <c r="P1390">
        <v>1</v>
      </c>
      <c r="Q1390" s="46">
        <f t="shared" si="145"/>
        <v>1.8601190476190476E-2</v>
      </c>
    </row>
    <row r="1391" spans="1:17" x14ac:dyDescent="0.25">
      <c r="A1391" t="str">
        <f t="shared" si="140"/>
        <v>GERENTE DE COMPRAS</v>
      </c>
      <c r="B1391" t="s">
        <v>1873</v>
      </c>
      <c r="C1391">
        <v>0</v>
      </c>
      <c r="D1391">
        <v>0</v>
      </c>
      <c r="E1391">
        <v>1</v>
      </c>
      <c r="F1391">
        <v>1</v>
      </c>
      <c r="G1391">
        <v>2</v>
      </c>
      <c r="H1391" s="46">
        <f t="shared" si="141"/>
        <v>2.4506800637176817E-2</v>
      </c>
      <c r="J1391" t="str">
        <f t="shared" si="142"/>
        <v>ADMINISTRADOR EM SEGURANCA DA INFORMACAO</v>
      </c>
      <c r="K1391" t="s">
        <v>1941</v>
      </c>
      <c r="L1391">
        <v>1</v>
      </c>
      <c r="M1391" s="46">
        <f t="shared" si="143"/>
        <v>3.5919540229885055E-2</v>
      </c>
      <c r="N1391" t="str">
        <f t="shared" si="144"/>
        <v>PROFESSOR DE BIBLIOTECONOMIA DO ENSIO SUPERIOR</v>
      </c>
      <c r="O1391" t="s">
        <v>2687</v>
      </c>
      <c r="P1391">
        <v>1</v>
      </c>
      <c r="Q1391" s="46">
        <f t="shared" si="145"/>
        <v>1.8601190476190476E-2</v>
      </c>
    </row>
    <row r="1392" spans="1:17" x14ac:dyDescent="0.25">
      <c r="A1392" t="str">
        <f t="shared" si="140"/>
        <v>TECNOLOGO EM GESTAO DA TECNOLOGIA DA INFORMACAO</v>
      </c>
      <c r="B1392" t="s">
        <v>1882</v>
      </c>
      <c r="C1392">
        <v>0</v>
      </c>
      <c r="D1392">
        <v>0</v>
      </c>
      <c r="E1392">
        <v>2</v>
      </c>
      <c r="F1392">
        <v>0</v>
      </c>
      <c r="G1392">
        <v>2</v>
      </c>
      <c r="H1392" s="46">
        <f t="shared" si="141"/>
        <v>2.4506800637176817E-2</v>
      </c>
      <c r="J1392" t="str">
        <f t="shared" si="142"/>
        <v>FISICO</v>
      </c>
      <c r="K1392" t="s">
        <v>1946</v>
      </c>
      <c r="L1392">
        <v>1</v>
      </c>
      <c r="M1392" s="46">
        <f t="shared" si="143"/>
        <v>3.5919540229885055E-2</v>
      </c>
      <c r="N1392" t="str">
        <f t="shared" si="144"/>
        <v>ORIENTADOR EDUCACIONAL</v>
      </c>
      <c r="O1392" t="s">
        <v>2711</v>
      </c>
      <c r="P1392">
        <v>1</v>
      </c>
      <c r="Q1392" s="46">
        <f t="shared" si="145"/>
        <v>1.8601190476190476E-2</v>
      </c>
    </row>
    <row r="1393" spans="1:17" x14ac:dyDescent="0.25">
      <c r="A1393" t="str">
        <f t="shared" si="140"/>
        <v>ADMINISTRADOR DE SISTEMAS OPERACIONAIS</v>
      </c>
      <c r="B1393" t="s">
        <v>1940</v>
      </c>
      <c r="C1393">
        <v>0</v>
      </c>
      <c r="D1393">
        <v>0</v>
      </c>
      <c r="E1393">
        <v>1</v>
      </c>
      <c r="F1393">
        <v>1</v>
      </c>
      <c r="G1393">
        <v>2</v>
      </c>
      <c r="H1393" s="46">
        <f t="shared" si="141"/>
        <v>2.4506800637176817E-2</v>
      </c>
      <c r="J1393" t="str">
        <f t="shared" si="142"/>
        <v>QUIMICO</v>
      </c>
      <c r="K1393" t="s">
        <v>1961</v>
      </c>
      <c r="L1393">
        <v>1</v>
      </c>
      <c r="M1393" s="46">
        <f t="shared" si="143"/>
        <v>3.5919540229885055E-2</v>
      </c>
      <c r="N1393" t="str">
        <f t="shared" si="144"/>
        <v>ECONOMISTA</v>
      </c>
      <c r="O1393" t="s">
        <v>2759</v>
      </c>
      <c r="P1393">
        <v>1</v>
      </c>
      <c r="Q1393" s="46">
        <f t="shared" si="145"/>
        <v>1.8601190476190476E-2</v>
      </c>
    </row>
    <row r="1394" spans="1:17" x14ac:dyDescent="0.25">
      <c r="A1394" t="str">
        <f t="shared" si="140"/>
        <v>FISICO (MEDICINA)</v>
      </c>
      <c r="B1394" t="s">
        <v>1955</v>
      </c>
      <c r="C1394">
        <v>0</v>
      </c>
      <c r="D1394">
        <v>0</v>
      </c>
      <c r="E1394">
        <v>0</v>
      </c>
      <c r="F1394">
        <v>2</v>
      </c>
      <c r="G1394">
        <v>2</v>
      </c>
      <c r="H1394" s="46">
        <f t="shared" si="141"/>
        <v>2.4506800637176817E-2</v>
      </c>
      <c r="J1394" t="str">
        <f t="shared" si="142"/>
        <v>COORDENADOR DE OPERACOES DE COMBATE A POLUICAO NO MEIO AQUAVIARIO</v>
      </c>
      <c r="K1394" t="s">
        <v>2415</v>
      </c>
      <c r="L1394">
        <v>1</v>
      </c>
      <c r="M1394" s="46">
        <f t="shared" si="143"/>
        <v>3.5919540229885055E-2</v>
      </c>
      <c r="N1394" t="str">
        <f t="shared" si="144"/>
        <v>PSICANALISTA</v>
      </c>
      <c r="O1394" t="s">
        <v>2777</v>
      </c>
      <c r="P1394">
        <v>1</v>
      </c>
      <c r="Q1394" s="46">
        <f t="shared" si="145"/>
        <v>1.8601190476190476E-2</v>
      </c>
    </row>
    <row r="1395" spans="1:17" x14ac:dyDescent="0.25">
      <c r="A1395" t="str">
        <f t="shared" si="140"/>
        <v>QUIMICO</v>
      </c>
      <c r="B1395" t="s">
        <v>1961</v>
      </c>
      <c r="C1395">
        <v>0</v>
      </c>
      <c r="D1395">
        <v>0</v>
      </c>
      <c r="E1395">
        <v>1</v>
      </c>
      <c r="F1395">
        <v>1</v>
      </c>
      <c r="G1395">
        <v>2</v>
      </c>
      <c r="H1395" s="46">
        <f t="shared" si="141"/>
        <v>2.4506800637176817E-2</v>
      </c>
      <c r="J1395" t="str">
        <f t="shared" si="142"/>
        <v>INSPETOR DE TERMINAL</v>
      </c>
      <c r="K1395" t="s">
        <v>2417</v>
      </c>
      <c r="L1395">
        <v>1</v>
      </c>
      <c r="M1395" s="46">
        <f t="shared" si="143"/>
        <v>3.5919540229885055E-2</v>
      </c>
      <c r="N1395" t="str">
        <f t="shared" si="144"/>
        <v>ANALISTA DE CREDITO (INSTITUICOES FINANCEIRAS)</v>
      </c>
      <c r="O1395" t="s">
        <v>2793</v>
      </c>
      <c r="P1395">
        <v>1</v>
      </c>
      <c r="Q1395" s="46">
        <f t="shared" si="145"/>
        <v>1.8601190476190476E-2</v>
      </c>
    </row>
    <row r="1396" spans="1:17" x14ac:dyDescent="0.25">
      <c r="A1396" t="str">
        <f t="shared" si="140"/>
        <v>COORDENADOR DE OPERACOES DE COMBATE A POLUICAO NO MEIO AQUAVIARIO</v>
      </c>
      <c r="B1396" t="s">
        <v>2415</v>
      </c>
      <c r="C1396">
        <v>0</v>
      </c>
      <c r="D1396">
        <v>0</v>
      </c>
      <c r="E1396">
        <v>1</v>
      </c>
      <c r="F1396">
        <v>1</v>
      </c>
      <c r="G1396">
        <v>2</v>
      </c>
      <c r="H1396" s="46">
        <f t="shared" si="141"/>
        <v>2.4506800637176817E-2</v>
      </c>
      <c r="J1396" t="str">
        <f t="shared" si="142"/>
        <v>MEDICO ANGIOLOGISTA</v>
      </c>
      <c r="K1396" t="s">
        <v>2441</v>
      </c>
      <c r="L1396">
        <v>1</v>
      </c>
      <c r="M1396" s="46">
        <f t="shared" si="143"/>
        <v>3.5919540229885055E-2</v>
      </c>
      <c r="N1396" t="str">
        <f t="shared" si="144"/>
        <v>TECNICO DE TRIBUTOS MUNICIPAL</v>
      </c>
      <c r="O1396" t="s">
        <v>2818</v>
      </c>
      <c r="P1396">
        <v>1</v>
      </c>
      <c r="Q1396" s="46">
        <f t="shared" si="145"/>
        <v>1.8601190476190476E-2</v>
      </c>
    </row>
    <row r="1397" spans="1:17" x14ac:dyDescent="0.25">
      <c r="A1397" t="str">
        <f t="shared" si="140"/>
        <v>ENGENHEIRO AGRONOMO</v>
      </c>
      <c r="B1397" t="s">
        <v>2432</v>
      </c>
      <c r="C1397">
        <v>0</v>
      </c>
      <c r="D1397">
        <v>0</v>
      </c>
      <c r="E1397">
        <v>2</v>
      </c>
      <c r="F1397">
        <v>0</v>
      </c>
      <c r="G1397">
        <v>2</v>
      </c>
      <c r="H1397" s="46">
        <f t="shared" si="141"/>
        <v>2.4506800637176817E-2</v>
      </c>
      <c r="J1397" t="str">
        <f t="shared" si="142"/>
        <v>MEDICO CIRURGIAO CARDIOVASCULAR</v>
      </c>
      <c r="K1397" t="s">
        <v>2443</v>
      </c>
      <c r="L1397">
        <v>1</v>
      </c>
      <c r="M1397" s="46">
        <f t="shared" si="143"/>
        <v>3.5919540229885055E-2</v>
      </c>
      <c r="N1397" t="str">
        <f t="shared" si="144"/>
        <v>REVISOR</v>
      </c>
      <c r="O1397" t="s">
        <v>2826</v>
      </c>
      <c r="P1397">
        <v>1</v>
      </c>
      <c r="Q1397" s="46">
        <f t="shared" si="145"/>
        <v>1.8601190476190476E-2</v>
      </c>
    </row>
    <row r="1398" spans="1:17" x14ac:dyDescent="0.25">
      <c r="A1398" t="str">
        <f t="shared" si="140"/>
        <v>ENGENHEIRO DE ALIMENTOS</v>
      </c>
      <c r="B1398" t="s">
        <v>2435</v>
      </c>
      <c r="C1398">
        <v>0</v>
      </c>
      <c r="D1398">
        <v>0</v>
      </c>
      <c r="E1398">
        <v>0</v>
      </c>
      <c r="F1398">
        <v>2</v>
      </c>
      <c r="G1398">
        <v>2</v>
      </c>
      <c r="H1398" s="46">
        <f t="shared" si="141"/>
        <v>2.4506800637176817E-2</v>
      </c>
      <c r="J1398" t="str">
        <f t="shared" si="142"/>
        <v>MEDICO CIRURGIAO DO APARELHO DIGESTIVO</v>
      </c>
      <c r="K1398" t="s">
        <v>2445</v>
      </c>
      <c r="L1398">
        <v>1</v>
      </c>
      <c r="M1398" s="46">
        <f t="shared" si="143"/>
        <v>3.5919540229885055E-2</v>
      </c>
      <c r="N1398" t="str">
        <f t="shared" si="144"/>
        <v>TECNICO DE CONTROLE DE MEIO AMBIENTE</v>
      </c>
      <c r="O1398" t="s">
        <v>2913</v>
      </c>
      <c r="P1398">
        <v>1</v>
      </c>
      <c r="Q1398" s="46">
        <f t="shared" si="145"/>
        <v>1.8601190476190476E-2</v>
      </c>
    </row>
    <row r="1399" spans="1:17" x14ac:dyDescent="0.25">
      <c r="A1399" t="str">
        <f t="shared" si="140"/>
        <v>MEDICO CIRURGIAO DO APARELHO DIGESTIVO</v>
      </c>
      <c r="B1399" t="s">
        <v>2445</v>
      </c>
      <c r="C1399">
        <v>0</v>
      </c>
      <c r="D1399">
        <v>0</v>
      </c>
      <c r="E1399">
        <v>1</v>
      </c>
      <c r="F1399">
        <v>1</v>
      </c>
      <c r="G1399">
        <v>2</v>
      </c>
      <c r="H1399" s="46">
        <f t="shared" si="141"/>
        <v>2.4506800637176817E-2</v>
      </c>
      <c r="J1399" t="str">
        <f t="shared" si="142"/>
        <v>MEDICO CIRURGIAO PLASTICO</v>
      </c>
      <c r="K1399" t="s">
        <v>2448</v>
      </c>
      <c r="L1399">
        <v>1</v>
      </c>
      <c r="M1399" s="46">
        <f t="shared" si="143"/>
        <v>3.5919540229885055E-2</v>
      </c>
      <c r="N1399" t="str">
        <f t="shared" si="144"/>
        <v>TECNICO DE REDE (TELECOMUNICACOES)</v>
      </c>
      <c r="O1399" t="s">
        <v>2945</v>
      </c>
      <c r="P1399">
        <v>1</v>
      </c>
      <c r="Q1399" s="46">
        <f t="shared" si="145"/>
        <v>1.8601190476190476E-2</v>
      </c>
    </row>
    <row r="1400" spans="1:17" x14ac:dyDescent="0.25">
      <c r="A1400" t="str">
        <f t="shared" si="140"/>
        <v>MEDICO CIRURGIAO PEDIATRICO</v>
      </c>
      <c r="B1400" t="s">
        <v>2447</v>
      </c>
      <c r="C1400">
        <v>0</v>
      </c>
      <c r="D1400">
        <v>0</v>
      </c>
      <c r="E1400">
        <v>0</v>
      </c>
      <c r="F1400">
        <v>2</v>
      </c>
      <c r="G1400">
        <v>2</v>
      </c>
      <c r="H1400" s="46">
        <f t="shared" si="141"/>
        <v>2.4506800637176817E-2</v>
      </c>
      <c r="J1400" t="str">
        <f t="shared" si="142"/>
        <v>MEDICO CIRURGIAO TORACICO</v>
      </c>
      <c r="K1400" t="s">
        <v>2449</v>
      </c>
      <c r="L1400">
        <v>1</v>
      </c>
      <c r="M1400" s="46">
        <f t="shared" si="143"/>
        <v>3.5919540229885055E-2</v>
      </c>
      <c r="N1400" t="str">
        <f t="shared" si="144"/>
        <v>TECNICO DE MANUTENCAO DE SISTEMAS E INSTRUMENTOS</v>
      </c>
      <c r="O1400" t="s">
        <v>2964</v>
      </c>
      <c r="P1400">
        <v>1</v>
      </c>
      <c r="Q1400" s="46">
        <f t="shared" si="145"/>
        <v>1.8601190476190476E-2</v>
      </c>
    </row>
    <row r="1401" spans="1:17" x14ac:dyDescent="0.25">
      <c r="A1401" t="str">
        <f t="shared" si="140"/>
        <v>MEDICO DERMATOLOGISTA</v>
      </c>
      <c r="B1401" t="s">
        <v>2453</v>
      </c>
      <c r="C1401">
        <v>0</v>
      </c>
      <c r="D1401">
        <v>0</v>
      </c>
      <c r="E1401">
        <v>0</v>
      </c>
      <c r="F1401">
        <v>2</v>
      </c>
      <c r="G1401">
        <v>2</v>
      </c>
      <c r="H1401" s="46">
        <f t="shared" si="141"/>
        <v>2.4506800637176817E-2</v>
      </c>
      <c r="J1401" t="str">
        <f t="shared" si="142"/>
        <v>MEDICO CITOPATOLOGISTA</v>
      </c>
      <c r="K1401" t="s">
        <v>2450</v>
      </c>
      <c r="L1401">
        <v>1</v>
      </c>
      <c r="M1401" s="46">
        <f t="shared" si="143"/>
        <v>3.5919540229885055E-2</v>
      </c>
      <c r="N1401" t="str">
        <f t="shared" si="144"/>
        <v>PROGRAMADOR DE INTERNET</v>
      </c>
      <c r="O1401" t="s">
        <v>2988</v>
      </c>
      <c r="P1401">
        <v>1</v>
      </c>
      <c r="Q1401" s="46">
        <f t="shared" si="145"/>
        <v>1.8601190476190476E-2</v>
      </c>
    </row>
    <row r="1402" spans="1:17" x14ac:dyDescent="0.25">
      <c r="A1402" t="str">
        <f t="shared" si="140"/>
        <v>MEDICO GASTROENTEROLOGISTA</v>
      </c>
      <c r="B1402" t="s">
        <v>2464</v>
      </c>
      <c r="C1402">
        <v>0</v>
      </c>
      <c r="D1402">
        <v>0</v>
      </c>
      <c r="E1402">
        <v>1</v>
      </c>
      <c r="F1402">
        <v>1</v>
      </c>
      <c r="G1402">
        <v>2</v>
      </c>
      <c r="H1402" s="46">
        <f t="shared" si="141"/>
        <v>2.4506800637176817E-2</v>
      </c>
      <c r="J1402" t="str">
        <f t="shared" si="142"/>
        <v>MEDICO GASTROENTEROLOGISTA</v>
      </c>
      <c r="K1402" t="s">
        <v>2464</v>
      </c>
      <c r="L1402">
        <v>1</v>
      </c>
      <c r="M1402" s="46">
        <f t="shared" si="143"/>
        <v>3.5919540229885055E-2</v>
      </c>
      <c r="N1402" t="str">
        <f t="shared" si="144"/>
        <v>TECNICO DE APOIO AO USUARIO DE INFORMATICA (HELPDESK)</v>
      </c>
      <c r="O1402" t="s">
        <v>2993</v>
      </c>
      <c r="P1402">
        <v>1</v>
      </c>
      <c r="Q1402" s="46">
        <f t="shared" si="145"/>
        <v>1.8601190476190476E-2</v>
      </c>
    </row>
    <row r="1403" spans="1:17" x14ac:dyDescent="0.25">
      <c r="A1403" t="str">
        <f t="shared" si="140"/>
        <v>MEDICO INFECTOLOGISTA</v>
      </c>
      <c r="B1403" t="s">
        <v>2472</v>
      </c>
      <c r="C1403">
        <v>0</v>
      </c>
      <c r="D1403">
        <v>0</v>
      </c>
      <c r="E1403">
        <v>1</v>
      </c>
      <c r="F1403">
        <v>1</v>
      </c>
      <c r="G1403">
        <v>2</v>
      </c>
      <c r="H1403" s="46">
        <f t="shared" si="141"/>
        <v>2.4506800637176817E-2</v>
      </c>
      <c r="J1403" t="str">
        <f t="shared" si="142"/>
        <v>MEDICO INFECTOLOGISTA</v>
      </c>
      <c r="K1403" t="s">
        <v>2472</v>
      </c>
      <c r="L1403">
        <v>1</v>
      </c>
      <c r="M1403" s="46">
        <f t="shared" si="143"/>
        <v>3.5919540229885055E-2</v>
      </c>
      <c r="N1403" t="str">
        <f t="shared" si="144"/>
        <v>TECNICO EM BIOTERISMO</v>
      </c>
      <c r="O1403" t="s">
        <v>3024</v>
      </c>
      <c r="P1403">
        <v>1</v>
      </c>
      <c r="Q1403" s="46">
        <f t="shared" si="145"/>
        <v>1.8601190476190476E-2</v>
      </c>
    </row>
    <row r="1404" spans="1:17" x14ac:dyDescent="0.25">
      <c r="A1404" t="str">
        <f t="shared" si="140"/>
        <v>MEDICO MASTOLOGISTA</v>
      </c>
      <c r="B1404" t="s">
        <v>2474</v>
      </c>
      <c r="C1404">
        <v>0</v>
      </c>
      <c r="D1404">
        <v>0</v>
      </c>
      <c r="E1404">
        <v>2</v>
      </c>
      <c r="F1404">
        <v>0</v>
      </c>
      <c r="G1404">
        <v>2</v>
      </c>
      <c r="H1404" s="46">
        <f t="shared" si="141"/>
        <v>2.4506800637176817E-2</v>
      </c>
      <c r="J1404" t="str">
        <f t="shared" si="142"/>
        <v>MEDICO PERITO</v>
      </c>
      <c r="K1404" t="s">
        <v>2486</v>
      </c>
      <c r="L1404">
        <v>1</v>
      </c>
      <c r="M1404" s="46">
        <f t="shared" si="143"/>
        <v>3.5919540229885055E-2</v>
      </c>
      <c r="N1404" t="str">
        <f t="shared" si="144"/>
        <v>TECNICO AGROPECUARIO</v>
      </c>
      <c r="O1404" t="s">
        <v>3027</v>
      </c>
      <c r="P1404">
        <v>1</v>
      </c>
      <c r="Q1404" s="46">
        <f t="shared" si="145"/>
        <v>1.8601190476190476E-2</v>
      </c>
    </row>
    <row r="1405" spans="1:17" x14ac:dyDescent="0.25">
      <c r="A1405" t="str">
        <f t="shared" si="140"/>
        <v>MEDICO NEFROLOGISTA</v>
      </c>
      <c r="B1405" t="s">
        <v>2475</v>
      </c>
      <c r="C1405">
        <v>0</v>
      </c>
      <c r="D1405">
        <v>0</v>
      </c>
      <c r="E1405">
        <v>0</v>
      </c>
      <c r="F1405">
        <v>2</v>
      </c>
      <c r="G1405">
        <v>2</v>
      </c>
      <c r="H1405" s="46">
        <f t="shared" si="141"/>
        <v>2.4506800637176817E-2</v>
      </c>
      <c r="J1405" t="str">
        <f t="shared" si="142"/>
        <v>MEDICO PNEUMOLOGISTA</v>
      </c>
      <c r="K1405" t="s">
        <v>2487</v>
      </c>
      <c r="L1405">
        <v>1</v>
      </c>
      <c r="M1405" s="46">
        <f t="shared" si="143"/>
        <v>3.5919540229885055E-2</v>
      </c>
      <c r="N1405" t="str">
        <f t="shared" si="144"/>
        <v>TECNICO DE ENFERMAGEM DO TRABALHO</v>
      </c>
      <c r="O1405" t="s">
        <v>3042</v>
      </c>
      <c r="P1405">
        <v>1</v>
      </c>
      <c r="Q1405" s="46">
        <f t="shared" si="145"/>
        <v>1.8601190476190476E-2</v>
      </c>
    </row>
    <row r="1406" spans="1:17" x14ac:dyDescent="0.25">
      <c r="A1406" t="str">
        <f t="shared" si="140"/>
        <v>MEDICO NEUROCIRURGIAO</v>
      </c>
      <c r="B1406" t="s">
        <v>2476</v>
      </c>
      <c r="C1406">
        <v>0</v>
      </c>
      <c r="D1406">
        <v>0</v>
      </c>
      <c r="E1406">
        <v>2</v>
      </c>
      <c r="F1406">
        <v>0</v>
      </c>
      <c r="G1406">
        <v>2</v>
      </c>
      <c r="H1406" s="46">
        <f t="shared" si="141"/>
        <v>2.4506800637176817E-2</v>
      </c>
      <c r="J1406" t="str">
        <f t="shared" si="142"/>
        <v>MEDICO UROLOGISTA</v>
      </c>
      <c r="K1406" t="s">
        <v>2493</v>
      </c>
      <c r="L1406">
        <v>1</v>
      </c>
      <c r="M1406" s="46">
        <f t="shared" si="143"/>
        <v>3.5919540229885055E-2</v>
      </c>
      <c r="N1406" t="str">
        <f t="shared" si="144"/>
        <v>TECNICO DE HIGIENE DENTAL DE SAUDE DA FAMILIA</v>
      </c>
      <c r="O1406" t="s">
        <v>3061</v>
      </c>
      <c r="P1406">
        <v>1</v>
      </c>
      <c r="Q1406" s="46">
        <f t="shared" si="145"/>
        <v>1.8601190476190476E-2</v>
      </c>
    </row>
    <row r="1407" spans="1:17" x14ac:dyDescent="0.25">
      <c r="A1407" t="str">
        <f t="shared" si="140"/>
        <v>MEDICO NEUROLOGISTA</v>
      </c>
      <c r="B1407" t="s">
        <v>2478</v>
      </c>
      <c r="C1407">
        <v>0</v>
      </c>
      <c r="D1407">
        <v>0</v>
      </c>
      <c r="E1407">
        <v>2</v>
      </c>
      <c r="F1407">
        <v>0</v>
      </c>
      <c r="G1407">
        <v>2</v>
      </c>
      <c r="H1407" s="46">
        <f t="shared" si="141"/>
        <v>2.4506800637176817E-2</v>
      </c>
      <c r="J1407" t="str">
        <f t="shared" si="142"/>
        <v>CIRURGIAO DENTISTA DE SAUDE COLETIVA</v>
      </c>
      <c r="K1407" t="s">
        <v>2519</v>
      </c>
      <c r="L1407">
        <v>1</v>
      </c>
      <c r="M1407" s="46">
        <f t="shared" si="143"/>
        <v>3.5919540229885055E-2</v>
      </c>
      <c r="N1407" t="str">
        <f t="shared" si="144"/>
        <v>TECNICO DE ORTOPEDIA</v>
      </c>
      <c r="O1407" t="s">
        <v>3063</v>
      </c>
      <c r="P1407">
        <v>1</v>
      </c>
      <c r="Q1407" s="46">
        <f t="shared" si="145"/>
        <v>1.8601190476190476E-2</v>
      </c>
    </row>
    <row r="1408" spans="1:17" x14ac:dyDescent="0.25">
      <c r="A1408" t="str">
        <f t="shared" si="140"/>
        <v>MEDICO OFTALMOLOGISTA</v>
      </c>
      <c r="B1408" t="s">
        <v>2480</v>
      </c>
      <c r="C1408">
        <v>0</v>
      </c>
      <c r="D1408">
        <v>0</v>
      </c>
      <c r="E1408">
        <v>2</v>
      </c>
      <c r="F1408">
        <v>0</v>
      </c>
      <c r="G1408">
        <v>2</v>
      </c>
      <c r="H1408" s="46">
        <f t="shared" si="141"/>
        <v>2.4506800637176817E-2</v>
      </c>
      <c r="J1408" t="str">
        <f t="shared" si="142"/>
        <v>CIRURGIAO DENTISTA - ODONTOLOGIA DO TRABALHO</v>
      </c>
      <c r="K1408" t="s">
        <v>2520</v>
      </c>
      <c r="L1408">
        <v>1</v>
      </c>
      <c r="M1408" s="46">
        <f t="shared" si="143"/>
        <v>3.5919540229885055E-2</v>
      </c>
      <c r="N1408" t="str">
        <f t="shared" si="144"/>
        <v>AUXILIAR TECNICO EM PATOLOGIA CLINICA</v>
      </c>
      <c r="O1408" t="s">
        <v>3072</v>
      </c>
      <c r="P1408">
        <v>1</v>
      </c>
      <c r="Q1408" s="46">
        <f t="shared" si="145"/>
        <v>1.8601190476190476E-2</v>
      </c>
    </row>
    <row r="1409" spans="1:17" x14ac:dyDescent="0.25">
      <c r="A1409" t="str">
        <f t="shared" si="140"/>
        <v>MEDICO ONCOLOGISTA</v>
      </c>
      <c r="B1409" t="s">
        <v>2481</v>
      </c>
      <c r="C1409">
        <v>0</v>
      </c>
      <c r="D1409">
        <v>0</v>
      </c>
      <c r="E1409">
        <v>2</v>
      </c>
      <c r="F1409">
        <v>0</v>
      </c>
      <c r="G1409">
        <v>2</v>
      </c>
      <c r="H1409" s="46">
        <f t="shared" si="141"/>
        <v>2.4506800637176817E-2</v>
      </c>
      <c r="J1409" t="str">
        <f t="shared" si="142"/>
        <v>MEDICO VETERINARIO</v>
      </c>
      <c r="K1409" t="s">
        <v>2526</v>
      </c>
      <c r="L1409">
        <v>1</v>
      </c>
      <c r="M1409" s="46">
        <f t="shared" si="143"/>
        <v>3.5919540229885055E-2</v>
      </c>
      <c r="N1409" t="str">
        <f t="shared" si="144"/>
        <v>PERFUMISTA</v>
      </c>
      <c r="O1409" t="s">
        <v>3075</v>
      </c>
      <c r="P1409">
        <v>1</v>
      </c>
      <c r="Q1409" s="46">
        <f t="shared" si="145"/>
        <v>1.8601190476190476E-2</v>
      </c>
    </row>
    <row r="1410" spans="1:17" x14ac:dyDescent="0.25">
      <c r="A1410" t="str">
        <f t="shared" si="140"/>
        <v>MEDICO PERITO</v>
      </c>
      <c r="B1410" t="s">
        <v>2486</v>
      </c>
      <c r="C1410">
        <v>0</v>
      </c>
      <c r="D1410">
        <v>0</v>
      </c>
      <c r="E1410">
        <v>1</v>
      </c>
      <c r="F1410">
        <v>1</v>
      </c>
      <c r="G1410">
        <v>2</v>
      </c>
      <c r="H1410" s="46">
        <f t="shared" si="141"/>
        <v>2.4506800637176817E-2</v>
      </c>
      <c r="J1410" t="str">
        <f t="shared" si="142"/>
        <v>FARMACEUTICO BIOQUIMICO</v>
      </c>
      <c r="K1410" t="s">
        <v>2529</v>
      </c>
      <c r="L1410">
        <v>1</v>
      </c>
      <c r="M1410" s="46">
        <f t="shared" si="143"/>
        <v>3.5919540229885055E-2</v>
      </c>
      <c r="N1410" t="str">
        <f t="shared" si="144"/>
        <v>TECNICO EM IMUNOBIOLOGICOS</v>
      </c>
      <c r="O1410" t="s">
        <v>3082</v>
      </c>
      <c r="P1410">
        <v>1</v>
      </c>
      <c r="Q1410" s="46">
        <f t="shared" si="145"/>
        <v>1.8601190476190476E-2</v>
      </c>
    </row>
    <row r="1411" spans="1:17" x14ac:dyDescent="0.25">
      <c r="A1411" t="str">
        <f t="shared" si="140"/>
        <v>MEDICO PNEUMOLOGISTA</v>
      </c>
      <c r="B1411" t="s">
        <v>2487</v>
      </c>
      <c r="C1411">
        <v>0</v>
      </c>
      <c r="D1411">
        <v>0</v>
      </c>
      <c r="E1411">
        <v>1</v>
      </c>
      <c r="F1411">
        <v>1</v>
      </c>
      <c r="G1411">
        <v>2</v>
      </c>
      <c r="H1411" s="46">
        <f t="shared" si="141"/>
        <v>2.4506800637176817E-2</v>
      </c>
      <c r="J1411" t="str">
        <f t="shared" si="142"/>
        <v>FARMACEUTICO HOSPITALAR E CLINICO</v>
      </c>
      <c r="K1411" t="s">
        <v>2536</v>
      </c>
      <c r="L1411">
        <v>1</v>
      </c>
      <c r="M1411" s="46">
        <f t="shared" si="143"/>
        <v>3.5919540229885055E-2</v>
      </c>
      <c r="N1411" t="str">
        <f t="shared" si="144"/>
        <v>PROFESSOR DE NIVEL MEDIO NA EDUCACAO INFANTIL</v>
      </c>
      <c r="O1411" t="s">
        <v>3085</v>
      </c>
      <c r="P1411">
        <v>1</v>
      </c>
      <c r="Q1411" s="46">
        <f t="shared" si="145"/>
        <v>1.8601190476190476E-2</v>
      </c>
    </row>
    <row r="1412" spans="1:17" x14ac:dyDescent="0.25">
      <c r="A1412" t="str">
        <f t="shared" si="140"/>
        <v>MEDICO EM MEDICINA DE FAMILIA E COMUNIDADE</v>
      </c>
      <c r="B1412" t="s">
        <v>2498</v>
      </c>
      <c r="C1412">
        <v>0</v>
      </c>
      <c r="D1412">
        <v>0</v>
      </c>
      <c r="E1412">
        <v>2</v>
      </c>
      <c r="F1412">
        <v>0</v>
      </c>
      <c r="G1412">
        <v>2</v>
      </c>
      <c r="H1412" s="46">
        <f t="shared" si="141"/>
        <v>2.4506800637176817E-2</v>
      </c>
      <c r="J1412" t="str">
        <f t="shared" si="142"/>
        <v>ENFERMEIRO DE TERAPIA INTENSIVA</v>
      </c>
      <c r="K1412" t="s">
        <v>2541</v>
      </c>
      <c r="L1412">
        <v>1</v>
      </c>
      <c r="M1412" s="46">
        <f t="shared" si="143"/>
        <v>3.5919540229885055E-2</v>
      </c>
      <c r="N1412" t="str">
        <f t="shared" si="144"/>
        <v>PROFESSOR LEIGO NO ENSINO FUNDAMENTAL</v>
      </c>
      <c r="O1412" t="s">
        <v>3089</v>
      </c>
      <c r="P1412">
        <v>1</v>
      </c>
      <c r="Q1412" s="46">
        <f t="shared" si="145"/>
        <v>1.8601190476190476E-2</v>
      </c>
    </row>
    <row r="1413" spans="1:17" x14ac:dyDescent="0.25">
      <c r="A1413" t="str">
        <f t="shared" si="140"/>
        <v>FARMACEUTICO HOSPITALAR E CLINICO</v>
      </c>
      <c r="B1413" t="s">
        <v>2536</v>
      </c>
      <c r="C1413">
        <v>0</v>
      </c>
      <c r="D1413">
        <v>0</v>
      </c>
      <c r="E1413">
        <v>1</v>
      </c>
      <c r="F1413">
        <v>1</v>
      </c>
      <c r="G1413">
        <v>2</v>
      </c>
      <c r="H1413" s="46">
        <f t="shared" si="141"/>
        <v>2.4506800637176817E-2</v>
      </c>
      <c r="J1413" t="str">
        <f t="shared" si="142"/>
        <v>ENFERMEIRO DO TRABALHO</v>
      </c>
      <c r="K1413" t="s">
        <v>2542</v>
      </c>
      <c r="L1413">
        <v>1</v>
      </c>
      <c r="M1413" s="46">
        <f t="shared" si="143"/>
        <v>3.5919540229885055E-2</v>
      </c>
      <c r="N1413" t="str">
        <f t="shared" si="144"/>
        <v>SUPERVISOR DE CARGA E DESCARGA</v>
      </c>
      <c r="O1413" t="s">
        <v>3119</v>
      </c>
      <c r="P1413">
        <v>1</v>
      </c>
      <c r="Q1413" s="46">
        <f t="shared" si="145"/>
        <v>1.8601190476190476E-2</v>
      </c>
    </row>
    <row r="1414" spans="1:17" x14ac:dyDescent="0.25">
      <c r="A1414" t="str">
        <f t="shared" si="140"/>
        <v>ENFERMEIRO OBSTETRICO</v>
      </c>
      <c r="B1414" t="s">
        <v>2545</v>
      </c>
      <c r="C1414">
        <v>0</v>
      </c>
      <c r="D1414">
        <v>0</v>
      </c>
      <c r="E1414">
        <v>0</v>
      </c>
      <c r="F1414">
        <v>2</v>
      </c>
      <c r="G1414">
        <v>2</v>
      </c>
      <c r="H1414" s="46">
        <f t="shared" si="141"/>
        <v>2.4506800637176817E-2</v>
      </c>
      <c r="J1414" t="str">
        <f t="shared" si="142"/>
        <v>ENFERMEIRO SANITARISTA</v>
      </c>
      <c r="K1414" t="s">
        <v>2548</v>
      </c>
      <c r="L1414">
        <v>1</v>
      </c>
      <c r="M1414" s="46">
        <f t="shared" si="143"/>
        <v>3.5919540229885055E-2</v>
      </c>
      <c r="N1414" t="str">
        <f t="shared" si="144"/>
        <v>ESCREVENTE</v>
      </c>
      <c r="O1414" t="s">
        <v>3140</v>
      </c>
      <c r="P1414">
        <v>1</v>
      </c>
      <c r="Q1414" s="46">
        <f t="shared" si="145"/>
        <v>1.8601190476190476E-2</v>
      </c>
    </row>
    <row r="1415" spans="1:17" x14ac:dyDescent="0.25">
      <c r="A1415" t="str">
        <f t="shared" si="140"/>
        <v>ENFERMEIRO SAUDE DA FAMILIA</v>
      </c>
      <c r="B1415" t="s">
        <v>2551</v>
      </c>
      <c r="C1415">
        <v>0</v>
      </c>
      <c r="D1415">
        <v>0</v>
      </c>
      <c r="E1415">
        <v>0</v>
      </c>
      <c r="F1415">
        <v>2</v>
      </c>
      <c r="G1415">
        <v>2</v>
      </c>
      <c r="H1415" s="46">
        <f t="shared" si="141"/>
        <v>2.4506800637176817E-2</v>
      </c>
      <c r="J1415" t="str">
        <f t="shared" si="142"/>
        <v>ENFERMEIRO DA ESTRATEGIA DE SAUDE DA FAMILIA</v>
      </c>
      <c r="K1415" t="s">
        <v>2549</v>
      </c>
      <c r="L1415">
        <v>1</v>
      </c>
      <c r="M1415" s="46">
        <f t="shared" si="143"/>
        <v>3.5919540229885055E-2</v>
      </c>
      <c r="N1415" t="str">
        <f t="shared" si="144"/>
        <v>ESCRIVAO DE POLICIA</v>
      </c>
      <c r="O1415" t="s">
        <v>3143</v>
      </c>
      <c r="P1415">
        <v>1</v>
      </c>
      <c r="Q1415" s="46">
        <f t="shared" si="145"/>
        <v>1.8601190476190476E-2</v>
      </c>
    </row>
    <row r="1416" spans="1:17" x14ac:dyDescent="0.25">
      <c r="A1416" t="str">
        <f t="shared" si="140"/>
        <v>DIETISTA</v>
      </c>
      <c r="B1416" t="s">
        <v>2566</v>
      </c>
      <c r="C1416">
        <v>0</v>
      </c>
      <c r="D1416">
        <v>0</v>
      </c>
      <c r="E1416">
        <v>1</v>
      </c>
      <c r="F1416">
        <v>1</v>
      </c>
      <c r="G1416">
        <v>2</v>
      </c>
      <c r="H1416" s="46">
        <f t="shared" si="141"/>
        <v>2.4506800637176817E-2</v>
      </c>
      <c r="J1416" t="str">
        <f t="shared" si="142"/>
        <v>ENFERMEIRO DA ESTRATEGIA DE AGENTE COMUNITARIO DE SAUDE</v>
      </c>
      <c r="K1416" t="s">
        <v>2552</v>
      </c>
      <c r="L1416">
        <v>1</v>
      </c>
      <c r="M1416" s="46">
        <f t="shared" si="143"/>
        <v>3.5919540229885055E-2</v>
      </c>
      <c r="N1416" t="str">
        <f t="shared" si="144"/>
        <v>ESTENOTIPISTA</v>
      </c>
      <c r="O1416" t="s">
        <v>3148</v>
      </c>
      <c r="P1416">
        <v>1</v>
      </c>
      <c r="Q1416" s="46">
        <f t="shared" si="145"/>
        <v>1.8601190476190476E-2</v>
      </c>
    </row>
    <row r="1417" spans="1:17" x14ac:dyDescent="0.25">
      <c r="A1417" t="str">
        <f t="shared" si="140"/>
        <v>PREPARADOR FISICO</v>
      </c>
      <c r="B1417" t="s">
        <v>2580</v>
      </c>
      <c r="C1417">
        <v>0</v>
      </c>
      <c r="D1417">
        <v>0</v>
      </c>
      <c r="E1417">
        <v>2</v>
      </c>
      <c r="F1417">
        <v>0</v>
      </c>
      <c r="G1417">
        <v>2</v>
      </c>
      <c r="H1417" s="46">
        <f t="shared" si="141"/>
        <v>2.4506800637176817E-2</v>
      </c>
      <c r="J1417" t="str">
        <f t="shared" si="142"/>
        <v>FONOAUDIOLOGO</v>
      </c>
      <c r="K1417" t="s">
        <v>2554</v>
      </c>
      <c r="L1417">
        <v>1</v>
      </c>
      <c r="M1417" s="46">
        <f t="shared" si="143"/>
        <v>3.5919540229885055E-2</v>
      </c>
      <c r="N1417" t="str">
        <f t="shared" si="144"/>
        <v>AGENTE DE DEFESA AMBIENTAL</v>
      </c>
      <c r="O1417" t="s">
        <v>3163</v>
      </c>
      <c r="P1417">
        <v>1</v>
      </c>
      <c r="Q1417" s="46">
        <f t="shared" si="145"/>
        <v>1.8601190476190476E-2</v>
      </c>
    </row>
    <row r="1418" spans="1:17" x14ac:dyDescent="0.25">
      <c r="A1418" t="str">
        <f t="shared" si="140"/>
        <v>PROFESSOR DE HISTORIA DO ENSINO FUNDAMENTAL</v>
      </c>
      <c r="B1418" t="s">
        <v>2606</v>
      </c>
      <c r="C1418">
        <v>0</v>
      </c>
      <c r="D1418">
        <v>0</v>
      </c>
      <c r="E1418">
        <v>0</v>
      </c>
      <c r="F1418">
        <v>2</v>
      </c>
      <c r="G1418">
        <v>2</v>
      </c>
      <c r="H1418" s="46">
        <f t="shared" si="141"/>
        <v>2.4506800637176817E-2</v>
      </c>
      <c r="J1418" t="str">
        <f t="shared" si="142"/>
        <v>DIETISTA</v>
      </c>
      <c r="K1418" t="s">
        <v>2566</v>
      </c>
      <c r="L1418">
        <v>1</v>
      </c>
      <c r="M1418" s="46">
        <f t="shared" si="143"/>
        <v>3.5919540229885055E-2</v>
      </c>
      <c r="N1418" t="str">
        <f t="shared" si="144"/>
        <v>AGENTE FISCAL DE QUALIDADE</v>
      </c>
      <c r="O1418" t="s">
        <v>3166</v>
      </c>
      <c r="P1418">
        <v>1</v>
      </c>
      <c r="Q1418" s="46">
        <f t="shared" si="145"/>
        <v>1.8601190476190476E-2</v>
      </c>
    </row>
    <row r="1419" spans="1:17" x14ac:dyDescent="0.25">
      <c r="A1419" t="str">
        <f t="shared" si="140"/>
        <v>PROFESSOR DE ARTES NO ENSINO MEDIO</v>
      </c>
      <c r="B1419" t="s">
        <v>2610</v>
      </c>
      <c r="C1419">
        <v>0</v>
      </c>
      <c r="D1419">
        <v>0</v>
      </c>
      <c r="E1419">
        <v>1</v>
      </c>
      <c r="F1419">
        <v>1</v>
      </c>
      <c r="G1419">
        <v>2</v>
      </c>
      <c r="H1419" s="46">
        <f t="shared" si="141"/>
        <v>2.4506800637176817E-2</v>
      </c>
      <c r="J1419" t="str">
        <f t="shared" si="142"/>
        <v>MEDICO CIRURGIAO DA MAO</v>
      </c>
      <c r="K1419" t="s">
        <v>2590</v>
      </c>
      <c r="L1419">
        <v>1</v>
      </c>
      <c r="M1419" s="46">
        <f t="shared" si="143"/>
        <v>3.5919540229885055E-2</v>
      </c>
      <c r="N1419" t="str">
        <f t="shared" si="144"/>
        <v>TECNICO DE OPERACOES E SERVICOS BANCARIOS - CREDITO IMOBILIARIO</v>
      </c>
      <c r="O1419" t="s">
        <v>3174</v>
      </c>
      <c r="P1419">
        <v>1</v>
      </c>
      <c r="Q1419" s="46">
        <f t="shared" si="145"/>
        <v>1.8601190476190476E-2</v>
      </c>
    </row>
    <row r="1420" spans="1:17" x14ac:dyDescent="0.25">
      <c r="A1420" t="str">
        <f t="shared" si="140"/>
        <v>PROFESSOR DE BIOLOGIA NO ENSINO MEDIO</v>
      </c>
      <c r="B1420" t="s">
        <v>2611</v>
      </c>
      <c r="C1420">
        <v>0</v>
      </c>
      <c r="D1420">
        <v>0</v>
      </c>
      <c r="E1420">
        <v>1</v>
      </c>
      <c r="F1420">
        <v>1</v>
      </c>
      <c r="G1420">
        <v>2</v>
      </c>
      <c r="H1420" s="46">
        <f t="shared" si="141"/>
        <v>2.4506800637176817E-2</v>
      </c>
      <c r="J1420" t="str">
        <f t="shared" si="142"/>
        <v>PROFESSOR DE ARTES NO ENSINO MEDIO</v>
      </c>
      <c r="K1420" t="s">
        <v>2610</v>
      </c>
      <c r="L1420">
        <v>1</v>
      </c>
      <c r="M1420" s="46">
        <f t="shared" si="143"/>
        <v>3.5919540229885055E-2</v>
      </c>
      <c r="N1420" t="str">
        <f t="shared" si="144"/>
        <v>TESOUREIRO DE BANCO</v>
      </c>
      <c r="O1420" t="s">
        <v>3178</v>
      </c>
      <c r="P1420">
        <v>1</v>
      </c>
      <c r="Q1420" s="46">
        <f t="shared" si="145"/>
        <v>1.8601190476190476E-2</v>
      </c>
    </row>
    <row r="1421" spans="1:17" x14ac:dyDescent="0.25">
      <c r="A1421" t="str">
        <f t="shared" si="140"/>
        <v>PSICOPEDAGOGO</v>
      </c>
      <c r="B1421" t="s">
        <v>2714</v>
      </c>
      <c r="C1421">
        <v>0</v>
      </c>
      <c r="D1421">
        <v>0</v>
      </c>
      <c r="E1421">
        <v>0</v>
      </c>
      <c r="F1421">
        <v>2</v>
      </c>
      <c r="G1421">
        <v>2</v>
      </c>
      <c r="H1421" s="46">
        <f t="shared" si="141"/>
        <v>2.4506800637176817E-2</v>
      </c>
      <c r="J1421" t="str">
        <f t="shared" si="142"/>
        <v>PROFESSOR DE BIOLOGIA NO ENSINO MEDIO</v>
      </c>
      <c r="K1421" t="s">
        <v>2611</v>
      </c>
      <c r="L1421">
        <v>1</v>
      </c>
      <c r="M1421" s="46">
        <f t="shared" si="143"/>
        <v>3.5919540229885055E-2</v>
      </c>
      <c r="N1421" t="str">
        <f t="shared" si="144"/>
        <v>ASSISTENTE DE VENDAS</v>
      </c>
      <c r="O1421" t="s">
        <v>3182</v>
      </c>
      <c r="P1421">
        <v>1</v>
      </c>
      <c r="Q1421" s="46">
        <f t="shared" si="145"/>
        <v>1.8601190476190476E-2</v>
      </c>
    </row>
    <row r="1422" spans="1:17" x14ac:dyDescent="0.25">
      <c r="A1422" t="str">
        <f t="shared" ref="A1422:A1485" si="146">MID(B1422,8,100)</f>
        <v>PSICOLOGO DO TRABALHO</v>
      </c>
      <c r="B1422" t="s">
        <v>2775</v>
      </c>
      <c r="C1422">
        <v>0</v>
      </c>
      <c r="D1422">
        <v>0</v>
      </c>
      <c r="E1422">
        <v>0</v>
      </c>
      <c r="F1422">
        <v>2</v>
      </c>
      <c r="G1422">
        <v>2</v>
      </c>
      <c r="H1422" s="46">
        <f t="shared" ref="H1422:H1485" si="147">G1422*100/G$3765</f>
        <v>2.4506800637176817E-2</v>
      </c>
      <c r="J1422" t="str">
        <f t="shared" ref="J1422:J1485" si="148">MID(K1422,8,100)</f>
        <v>PROFESSOR DE FILOSOFIA NO ENSINO MEDIO</v>
      </c>
      <c r="K1422" t="s">
        <v>2614</v>
      </c>
      <c r="L1422">
        <v>1</v>
      </c>
      <c r="M1422" s="46">
        <f t="shared" ref="M1422:M1485" si="149">L1422*100/L$3765</f>
        <v>3.5919540229885055E-2</v>
      </c>
      <c r="N1422" t="str">
        <f t="shared" ref="N1422:N1485" si="150">MID(O1422,8,100)</f>
        <v>COMPRADOR</v>
      </c>
      <c r="O1422" t="s">
        <v>3188</v>
      </c>
      <c r="P1422">
        <v>1</v>
      </c>
      <c r="Q1422" s="46">
        <f t="shared" ref="Q1422:Q1485" si="151">P1422*100/P$3765</f>
        <v>1.8601190476190476E-2</v>
      </c>
    </row>
    <row r="1423" spans="1:17" x14ac:dyDescent="0.25">
      <c r="A1423" t="str">
        <f t="shared" si="146"/>
        <v>TECNICO DE TRIBUTOS MUNICIPAL</v>
      </c>
      <c r="B1423" t="s">
        <v>2818</v>
      </c>
      <c r="C1423">
        <v>0</v>
      </c>
      <c r="D1423">
        <v>0</v>
      </c>
      <c r="E1423">
        <v>1</v>
      </c>
      <c r="F1423">
        <v>1</v>
      </c>
      <c r="G1423">
        <v>2</v>
      </c>
      <c r="H1423" s="46">
        <f t="shared" si="147"/>
        <v>2.4506800637176817E-2</v>
      </c>
      <c r="J1423" t="str">
        <f t="shared" si="148"/>
        <v>PROFESSOR DE ASTRONOMIA (ENSINO SUPERIOR)</v>
      </c>
      <c r="K1423" t="s">
        <v>2643</v>
      </c>
      <c r="L1423">
        <v>1</v>
      </c>
      <c r="M1423" s="46">
        <f t="shared" si="149"/>
        <v>3.5919540229885055E-2</v>
      </c>
      <c r="N1423" t="str">
        <f t="shared" si="150"/>
        <v>REPRESENTANTE COMERCIAL AUTONOMO</v>
      </c>
      <c r="O1423" t="s">
        <v>3196</v>
      </c>
      <c r="P1423">
        <v>1</v>
      </c>
      <c r="Q1423" s="46">
        <f t="shared" si="151"/>
        <v>1.8601190476190476E-2</v>
      </c>
    </row>
    <row r="1424" spans="1:17" x14ac:dyDescent="0.25">
      <c r="A1424" t="str">
        <f t="shared" si="146"/>
        <v>TECNICO EM ELETROMECANICA</v>
      </c>
      <c r="B1424" t="s">
        <v>2901</v>
      </c>
      <c r="C1424">
        <v>0</v>
      </c>
      <c r="D1424">
        <v>0</v>
      </c>
      <c r="E1424">
        <v>2</v>
      </c>
      <c r="F1424">
        <v>0</v>
      </c>
      <c r="G1424">
        <v>2</v>
      </c>
      <c r="H1424" s="46">
        <f t="shared" si="147"/>
        <v>2.4506800637176817E-2</v>
      </c>
      <c r="J1424" t="str">
        <f t="shared" si="148"/>
        <v>PROFESSOR DE ENSINO SUPERIOR NA AREA DE PRATICA DE ENSINO</v>
      </c>
      <c r="K1424" t="s">
        <v>2663</v>
      </c>
      <c r="L1424">
        <v>1</v>
      </c>
      <c r="M1424" s="46">
        <f t="shared" si="149"/>
        <v>3.5919540229885055E-2</v>
      </c>
      <c r="N1424" t="str">
        <f t="shared" si="150"/>
        <v>AUXILIAR DE BIBLIOTECA</v>
      </c>
      <c r="O1424" t="s">
        <v>3201</v>
      </c>
      <c r="P1424">
        <v>1</v>
      </c>
      <c r="Q1424" s="46">
        <f t="shared" si="151"/>
        <v>1.8601190476190476E-2</v>
      </c>
    </row>
    <row r="1425" spans="1:17" x14ac:dyDescent="0.25">
      <c r="A1425" t="str">
        <f t="shared" si="146"/>
        <v>TECNICO DE LABORATORIO INDUSTRIAL</v>
      </c>
      <c r="B1425" t="s">
        <v>2902</v>
      </c>
      <c r="C1425">
        <v>0</v>
      </c>
      <c r="D1425">
        <v>0</v>
      </c>
      <c r="E1425">
        <v>0</v>
      </c>
      <c r="F1425">
        <v>2</v>
      </c>
      <c r="G1425">
        <v>2</v>
      </c>
      <c r="H1425" s="46">
        <f t="shared" si="147"/>
        <v>2.4506800637176817E-2</v>
      </c>
      <c r="J1425" t="str">
        <f t="shared" si="148"/>
        <v>PROFESSOR DE HISTORIA DO ENSINO SUPERIOR</v>
      </c>
      <c r="K1425" t="s">
        <v>2693</v>
      </c>
      <c r="L1425">
        <v>1</v>
      </c>
      <c r="M1425" s="46">
        <f t="shared" si="149"/>
        <v>3.5919540229885055E-2</v>
      </c>
      <c r="N1425" t="str">
        <f t="shared" si="150"/>
        <v>RECREADOR</v>
      </c>
      <c r="O1425" t="s">
        <v>3208</v>
      </c>
      <c r="P1425">
        <v>1</v>
      </c>
      <c r="Q1425" s="46">
        <f t="shared" si="151"/>
        <v>1.8601190476190476E-2</v>
      </c>
    </row>
    <row r="1426" spans="1:17" x14ac:dyDescent="0.25">
      <c r="A1426" t="str">
        <f t="shared" si="146"/>
        <v>TECNICO DE CONTROLE DE MEIO AMBIENTE</v>
      </c>
      <c r="B1426" t="s">
        <v>2913</v>
      </c>
      <c r="C1426">
        <v>0</v>
      </c>
      <c r="D1426">
        <v>0</v>
      </c>
      <c r="E1426">
        <v>1</v>
      </c>
      <c r="F1426">
        <v>1</v>
      </c>
      <c r="G1426">
        <v>2</v>
      </c>
      <c r="H1426" s="46">
        <f t="shared" si="147"/>
        <v>2.4506800637176817E-2</v>
      </c>
      <c r="J1426" t="str">
        <f t="shared" si="148"/>
        <v>COORDENADOR PEDAGOGICO</v>
      </c>
      <c r="K1426" t="s">
        <v>2710</v>
      </c>
      <c r="L1426">
        <v>1</v>
      </c>
      <c r="M1426" s="46">
        <f t="shared" si="149"/>
        <v>3.5919540229885055E-2</v>
      </c>
      <c r="N1426" t="str">
        <f t="shared" si="150"/>
        <v>CONTROLADOR DE ENTRADA E SAIDA</v>
      </c>
      <c r="O1426" t="s">
        <v>3286</v>
      </c>
      <c r="P1426">
        <v>1</v>
      </c>
      <c r="Q1426" s="46">
        <f t="shared" si="151"/>
        <v>1.8601190476190476E-2</v>
      </c>
    </row>
    <row r="1427" spans="1:17" x14ac:dyDescent="0.25">
      <c r="A1427" t="str">
        <f t="shared" si="146"/>
        <v>TECNICO ELETRONICO</v>
      </c>
      <c r="B1427" t="s">
        <v>2942</v>
      </c>
      <c r="C1427">
        <v>0</v>
      </c>
      <c r="D1427">
        <v>0</v>
      </c>
      <c r="E1427">
        <v>2</v>
      </c>
      <c r="F1427">
        <v>0</v>
      </c>
      <c r="G1427">
        <v>2</v>
      </c>
      <c r="H1427" s="46">
        <f t="shared" si="147"/>
        <v>2.4506800637176817E-2</v>
      </c>
      <c r="J1427" t="str">
        <f t="shared" si="148"/>
        <v>ADVOGADO DE EMPRESA</v>
      </c>
      <c r="K1427" t="s">
        <v>2718</v>
      </c>
      <c r="L1427">
        <v>1</v>
      </c>
      <c r="M1427" s="46">
        <f t="shared" si="149"/>
        <v>3.5919540229885055E-2</v>
      </c>
      <c r="N1427" t="str">
        <f t="shared" si="150"/>
        <v>TECNICO DE PAINEL DE CONTROLE</v>
      </c>
      <c r="O1427" t="s">
        <v>3294</v>
      </c>
      <c r="P1427">
        <v>1</v>
      </c>
      <c r="Q1427" s="46">
        <f t="shared" si="151"/>
        <v>1.8601190476190476E-2</v>
      </c>
    </row>
    <row r="1428" spans="1:17" x14ac:dyDescent="0.25">
      <c r="A1428" t="str">
        <f t="shared" si="146"/>
        <v>TECNICO DE MANUTENCAO DE SISTEMAS E INSTRUMENTOS</v>
      </c>
      <c r="B1428" t="s">
        <v>2964</v>
      </c>
      <c r="C1428">
        <v>0</v>
      </c>
      <c r="D1428">
        <v>0</v>
      </c>
      <c r="E1428">
        <v>1</v>
      </c>
      <c r="F1428">
        <v>1</v>
      </c>
      <c r="G1428">
        <v>2</v>
      </c>
      <c r="H1428" s="46">
        <f t="shared" si="147"/>
        <v>2.4506800637176817E-2</v>
      </c>
      <c r="J1428" t="str">
        <f t="shared" si="148"/>
        <v>DELEGADO DE POLICIA</v>
      </c>
      <c r="K1428" t="s">
        <v>2750</v>
      </c>
      <c r="L1428">
        <v>1</v>
      </c>
      <c r="M1428" s="46">
        <f t="shared" si="149"/>
        <v>3.5919540229885055E-2</v>
      </c>
      <c r="N1428" t="str">
        <f t="shared" si="150"/>
        <v>ATENDENTE DE JUDICIARIO</v>
      </c>
      <c r="O1428" t="s">
        <v>3309</v>
      </c>
      <c r="P1428">
        <v>1</v>
      </c>
      <c r="Q1428" s="46">
        <f t="shared" si="151"/>
        <v>1.8601190476190476E-2</v>
      </c>
    </row>
    <row r="1429" spans="1:17" x14ac:dyDescent="0.25">
      <c r="A1429" t="str">
        <f t="shared" si="146"/>
        <v>TECNICO DE APOIO AO USUARIO DE INFORMATICA (HELPDESK)</v>
      </c>
      <c r="B1429" t="s">
        <v>2993</v>
      </c>
      <c r="C1429">
        <v>0</v>
      </c>
      <c r="D1429">
        <v>0</v>
      </c>
      <c r="E1429">
        <v>1</v>
      </c>
      <c r="F1429">
        <v>1</v>
      </c>
      <c r="G1429">
        <v>2</v>
      </c>
      <c r="H1429" s="46">
        <f t="shared" si="147"/>
        <v>2.4506800637176817E-2</v>
      </c>
      <c r="J1429" t="str">
        <f t="shared" si="148"/>
        <v>ANALISTA FINANCEIRO (INSTITUICOES FINANCEIRAS)</v>
      </c>
      <c r="K1429" t="s">
        <v>2797</v>
      </c>
      <c r="L1429">
        <v>1</v>
      </c>
      <c r="M1429" s="46">
        <f t="shared" si="149"/>
        <v>3.5919540229885055E-2</v>
      </c>
      <c r="N1429" t="str">
        <f t="shared" si="150"/>
        <v>AUXILIAR DE CARTORIO</v>
      </c>
      <c r="O1429" t="s">
        <v>3311</v>
      </c>
      <c r="P1429">
        <v>1</v>
      </c>
      <c r="Q1429" s="46">
        <f t="shared" si="151"/>
        <v>1.8601190476190476E-2</v>
      </c>
    </row>
    <row r="1430" spans="1:17" x14ac:dyDescent="0.25">
      <c r="A1430" t="str">
        <f t="shared" si="146"/>
        <v>TECNICO AGRICOLA</v>
      </c>
      <c r="B1430" t="s">
        <v>3026</v>
      </c>
      <c r="C1430">
        <v>0</v>
      </c>
      <c r="D1430">
        <v>0</v>
      </c>
      <c r="E1430">
        <v>2</v>
      </c>
      <c r="F1430">
        <v>0</v>
      </c>
      <c r="G1430">
        <v>2</v>
      </c>
      <c r="H1430" s="46">
        <f t="shared" si="147"/>
        <v>2.4506800637176817E-2</v>
      </c>
      <c r="J1430" t="str">
        <f t="shared" si="148"/>
        <v>AGENTE PUBLICITARIO</v>
      </c>
      <c r="K1430" t="s">
        <v>2801</v>
      </c>
      <c r="L1430">
        <v>1</v>
      </c>
      <c r="M1430" s="46">
        <f t="shared" si="149"/>
        <v>3.5919540229885055E-2</v>
      </c>
      <c r="N1430" t="str">
        <f t="shared" si="150"/>
        <v>ALMOXARIFE</v>
      </c>
      <c r="O1430" t="s">
        <v>3331</v>
      </c>
      <c r="P1430">
        <v>1</v>
      </c>
      <c r="Q1430" s="46">
        <f t="shared" si="151"/>
        <v>1.8601190476190476E-2</v>
      </c>
    </row>
    <row r="1431" spans="1:17" x14ac:dyDescent="0.25">
      <c r="A1431" t="str">
        <f t="shared" si="146"/>
        <v>TECNICO AGROPECUARIO</v>
      </c>
      <c r="B1431" t="s">
        <v>3027</v>
      </c>
      <c r="C1431">
        <v>0</v>
      </c>
      <c r="D1431">
        <v>0</v>
      </c>
      <c r="E1431">
        <v>1</v>
      </c>
      <c r="F1431">
        <v>1</v>
      </c>
      <c r="G1431">
        <v>2</v>
      </c>
      <c r="H1431" s="46">
        <f t="shared" si="147"/>
        <v>2.4506800637176817E-2</v>
      </c>
      <c r="J1431" t="str">
        <f t="shared" si="148"/>
        <v>ANALISTA DE NEGOCIOS</v>
      </c>
      <c r="K1431" t="s">
        <v>2802</v>
      </c>
      <c r="L1431">
        <v>1</v>
      </c>
      <c r="M1431" s="46">
        <f t="shared" si="149"/>
        <v>3.5919540229885055E-2</v>
      </c>
      <c r="N1431" t="str">
        <f t="shared" si="150"/>
        <v>ARMAZENISTA</v>
      </c>
      <c r="O1431" t="s">
        <v>3332</v>
      </c>
      <c r="P1431">
        <v>1</v>
      </c>
      <c r="Q1431" s="46">
        <f t="shared" si="151"/>
        <v>1.8601190476190476E-2</v>
      </c>
    </row>
    <row r="1432" spans="1:17" x14ac:dyDescent="0.25">
      <c r="A1432" t="str">
        <f t="shared" si="146"/>
        <v>INSTRUMENTADOR CIRURGICO</v>
      </c>
      <c r="B1432" t="s">
        <v>3044</v>
      </c>
      <c r="C1432">
        <v>0</v>
      </c>
      <c r="D1432">
        <v>0</v>
      </c>
      <c r="E1432">
        <v>0</v>
      </c>
      <c r="F1432">
        <v>2</v>
      </c>
      <c r="G1432">
        <v>2</v>
      </c>
      <c r="H1432" s="46">
        <f t="shared" si="147"/>
        <v>2.4506800637176817E-2</v>
      </c>
      <c r="J1432" t="str">
        <f t="shared" si="148"/>
        <v>AUDITOR-FISCAL DO TRABALHO</v>
      </c>
      <c r="K1432" t="s">
        <v>2813</v>
      </c>
      <c r="L1432">
        <v>1</v>
      </c>
      <c r="M1432" s="46">
        <f t="shared" si="149"/>
        <v>3.5919540229885055E-2</v>
      </c>
      <c r="N1432" t="str">
        <f t="shared" si="150"/>
        <v>CODIFICADOR DE DADOS</v>
      </c>
      <c r="O1432" t="s">
        <v>3338</v>
      </c>
      <c r="P1432">
        <v>1</v>
      </c>
      <c r="Q1432" s="46">
        <f t="shared" si="151"/>
        <v>1.8601190476190476E-2</v>
      </c>
    </row>
    <row r="1433" spans="1:17" x14ac:dyDescent="0.25">
      <c r="A1433" t="str">
        <f t="shared" si="146"/>
        <v>AUXILIAR DE ENFERMAGEM DE SAUDE DA FAMILIA</v>
      </c>
      <c r="B1433" t="s">
        <v>3052</v>
      </c>
      <c r="C1433">
        <v>0</v>
      </c>
      <c r="D1433">
        <v>0</v>
      </c>
      <c r="E1433">
        <v>0</v>
      </c>
      <c r="F1433">
        <v>2</v>
      </c>
      <c r="G1433">
        <v>2</v>
      </c>
      <c r="H1433" s="46">
        <f t="shared" si="147"/>
        <v>2.4506800637176817E-2</v>
      </c>
      <c r="J1433" t="str">
        <f t="shared" si="148"/>
        <v>TECNICO DE TRIBUTOS MUNICIPAL</v>
      </c>
      <c r="K1433" t="s">
        <v>2818</v>
      </c>
      <c r="L1433">
        <v>1</v>
      </c>
      <c r="M1433" s="46">
        <f t="shared" si="149"/>
        <v>3.5919540229885055E-2</v>
      </c>
      <c r="N1433" t="str">
        <f t="shared" si="150"/>
        <v>SUPERVISOR DE CAIXAS E BILHETEIROS (EXCETO CAIXA DE BANCO)</v>
      </c>
      <c r="O1433" t="s">
        <v>3344</v>
      </c>
      <c r="P1433">
        <v>1</v>
      </c>
      <c r="Q1433" s="46">
        <f t="shared" si="151"/>
        <v>1.8601190476190476E-2</v>
      </c>
    </row>
    <row r="1434" spans="1:17" x14ac:dyDescent="0.25">
      <c r="A1434" t="str">
        <f t="shared" si="146"/>
        <v>AUXILIAR DE PROTESE DENTARIA</v>
      </c>
      <c r="B1434" t="s">
        <v>3058</v>
      </c>
      <c r="C1434">
        <v>0</v>
      </c>
      <c r="D1434">
        <v>0</v>
      </c>
      <c r="E1434">
        <v>0</v>
      </c>
      <c r="F1434">
        <v>2</v>
      </c>
      <c r="G1434">
        <v>2</v>
      </c>
      <c r="H1434" s="46">
        <f t="shared" si="147"/>
        <v>2.4506800637176817E-2</v>
      </c>
      <c r="J1434" t="str">
        <f t="shared" si="148"/>
        <v>ASSESSOR DE IMPRENSA</v>
      </c>
      <c r="K1434" t="s">
        <v>2820</v>
      </c>
      <c r="L1434">
        <v>1</v>
      </c>
      <c r="M1434" s="46">
        <f t="shared" si="149"/>
        <v>3.5919540229885055E-2</v>
      </c>
      <c r="N1434" t="str">
        <f t="shared" si="150"/>
        <v>RECEPCIONISTA DE SEGURO SAUDE</v>
      </c>
      <c r="O1434" t="s">
        <v>3363</v>
      </c>
      <c r="P1434">
        <v>1</v>
      </c>
      <c r="Q1434" s="46">
        <f t="shared" si="151"/>
        <v>1.8601190476190476E-2</v>
      </c>
    </row>
    <row r="1435" spans="1:17" x14ac:dyDescent="0.25">
      <c r="A1435" t="str">
        <f t="shared" si="146"/>
        <v>TECNICO DE ORTOPEDIA</v>
      </c>
      <c r="B1435" t="s">
        <v>3063</v>
      </c>
      <c r="C1435">
        <v>0</v>
      </c>
      <c r="D1435">
        <v>0</v>
      </c>
      <c r="E1435">
        <v>1</v>
      </c>
      <c r="F1435">
        <v>1</v>
      </c>
      <c r="G1435">
        <v>2</v>
      </c>
      <c r="H1435" s="46">
        <f t="shared" si="147"/>
        <v>2.4506800637176817E-2</v>
      </c>
      <c r="J1435" t="str">
        <f t="shared" si="148"/>
        <v>JORNALISTA</v>
      </c>
      <c r="K1435" t="s">
        <v>2823</v>
      </c>
      <c r="L1435">
        <v>1</v>
      </c>
      <c r="M1435" s="46">
        <f t="shared" si="149"/>
        <v>3.5919540229885055E-2</v>
      </c>
      <c r="N1435" t="str">
        <f t="shared" si="150"/>
        <v>RECEPCIONISTA DE HOTEL</v>
      </c>
      <c r="O1435" t="s">
        <v>3364</v>
      </c>
      <c r="P1435">
        <v>1</v>
      </c>
      <c r="Q1435" s="46">
        <f t="shared" si="151"/>
        <v>1.8601190476190476E-2</v>
      </c>
    </row>
    <row r="1436" spans="1:17" x14ac:dyDescent="0.25">
      <c r="A1436" t="str">
        <f t="shared" si="146"/>
        <v>AUXILIAR DE DESENVOLVIMENTO INFANTIL</v>
      </c>
      <c r="B1436" t="s">
        <v>3086</v>
      </c>
      <c r="C1436">
        <v>0</v>
      </c>
      <c r="D1436">
        <v>0</v>
      </c>
      <c r="E1436">
        <v>0</v>
      </c>
      <c r="F1436">
        <v>2</v>
      </c>
      <c r="G1436">
        <v>2</v>
      </c>
      <c r="H1436" s="46">
        <f t="shared" si="147"/>
        <v>2.4506800637176817E-2</v>
      </c>
      <c r="J1436" t="str">
        <f t="shared" si="148"/>
        <v>LOCUTOR DE RADIO E TELEVISAO</v>
      </c>
      <c r="K1436" t="s">
        <v>2851</v>
      </c>
      <c r="L1436">
        <v>1</v>
      </c>
      <c r="M1436" s="46">
        <f t="shared" si="149"/>
        <v>3.5919540229885055E-2</v>
      </c>
      <c r="N1436" t="str">
        <f t="shared" si="150"/>
        <v>MONITOR DE TELEATENDIMENTO</v>
      </c>
      <c r="O1436" t="s">
        <v>3368</v>
      </c>
      <c r="P1436">
        <v>1</v>
      </c>
      <c r="Q1436" s="46">
        <f t="shared" si="151"/>
        <v>1.8601190476190476E-2</v>
      </c>
    </row>
    <row r="1437" spans="1:17" x14ac:dyDescent="0.25">
      <c r="A1437" t="str">
        <f t="shared" si="146"/>
        <v>MONITOR DE TRANSPORTE ESCOLAR</v>
      </c>
      <c r="B1437" t="s">
        <v>3096</v>
      </c>
      <c r="C1437">
        <v>0</v>
      </c>
      <c r="D1437">
        <v>0</v>
      </c>
      <c r="E1437">
        <v>0</v>
      </c>
      <c r="F1437">
        <v>2</v>
      </c>
      <c r="G1437">
        <v>2</v>
      </c>
      <c r="H1437" s="46">
        <f t="shared" si="147"/>
        <v>2.4506800637176817E-2</v>
      </c>
      <c r="J1437" t="str">
        <f t="shared" si="148"/>
        <v>LOCUTOR PUBLICITARIO DE RADIO E TELEVISAO</v>
      </c>
      <c r="K1437" t="s">
        <v>2852</v>
      </c>
      <c r="L1437">
        <v>1</v>
      </c>
      <c r="M1437" s="46">
        <f t="shared" si="149"/>
        <v>3.5919540229885055E-2</v>
      </c>
      <c r="N1437" t="str">
        <f t="shared" si="150"/>
        <v>OPERADOR DE RADIO-CHAMADA</v>
      </c>
      <c r="O1437" t="s">
        <v>3369</v>
      </c>
      <c r="P1437">
        <v>1</v>
      </c>
      <c r="Q1437" s="46">
        <f t="shared" si="151"/>
        <v>1.8601190476190476E-2</v>
      </c>
    </row>
    <row r="1438" spans="1:17" x14ac:dyDescent="0.25">
      <c r="A1438" t="str">
        <f t="shared" si="146"/>
        <v>ESCREVENTE</v>
      </c>
      <c r="B1438" t="s">
        <v>3140</v>
      </c>
      <c r="C1438">
        <v>0</v>
      </c>
      <c r="D1438">
        <v>0</v>
      </c>
      <c r="E1438">
        <v>1</v>
      </c>
      <c r="F1438">
        <v>1</v>
      </c>
      <c r="G1438">
        <v>2</v>
      </c>
      <c r="H1438" s="46">
        <f t="shared" si="147"/>
        <v>2.4506800637176817E-2</v>
      </c>
      <c r="J1438" t="str">
        <f t="shared" si="148"/>
        <v>FOTOGRAFO</v>
      </c>
      <c r="K1438" t="s">
        <v>2855</v>
      </c>
      <c r="L1438">
        <v>1</v>
      </c>
      <c r="M1438" s="46">
        <f t="shared" si="149"/>
        <v>3.5919540229885055E-2</v>
      </c>
      <c r="N1438" t="str">
        <f t="shared" si="150"/>
        <v>OPERADOR DE TELEMARKETING ATIVO</v>
      </c>
      <c r="O1438" t="s">
        <v>3370</v>
      </c>
      <c r="P1438">
        <v>1</v>
      </c>
      <c r="Q1438" s="46">
        <f t="shared" si="151"/>
        <v>1.8601190476190476E-2</v>
      </c>
    </row>
    <row r="1439" spans="1:17" x14ac:dyDescent="0.25">
      <c r="A1439" t="str">
        <f t="shared" si="146"/>
        <v>AGENTE FISCAL DE QUALIDADE</v>
      </c>
      <c r="B1439" t="s">
        <v>3166</v>
      </c>
      <c r="C1439">
        <v>0</v>
      </c>
      <c r="D1439">
        <v>0</v>
      </c>
      <c r="E1439">
        <v>1</v>
      </c>
      <c r="F1439">
        <v>1</v>
      </c>
      <c r="G1439">
        <v>2</v>
      </c>
      <c r="H1439" s="46">
        <f t="shared" si="147"/>
        <v>2.4506800637176817E-2</v>
      </c>
      <c r="J1439" t="str">
        <f t="shared" si="148"/>
        <v>FOTOGRAFO PUBLICITARIO</v>
      </c>
      <c r="K1439" t="s">
        <v>2856</v>
      </c>
      <c r="L1439">
        <v>1</v>
      </c>
      <c r="M1439" s="46">
        <f t="shared" si="149"/>
        <v>3.5919540229885055E-2</v>
      </c>
      <c r="N1439" t="str">
        <f t="shared" si="150"/>
        <v>OPERADOR DE TELEMARKETING RECEPTIVO</v>
      </c>
      <c r="O1439" t="s">
        <v>3372</v>
      </c>
      <c r="P1439">
        <v>1</v>
      </c>
      <c r="Q1439" s="46">
        <f t="shared" si="151"/>
        <v>1.8601190476190476E-2</v>
      </c>
    </row>
    <row r="1440" spans="1:17" x14ac:dyDescent="0.25">
      <c r="A1440" t="str">
        <f t="shared" si="146"/>
        <v>TECNICO DE OPERACOES E SERVICOS BANCARIOS - CREDITO IMOBILIARIO</v>
      </c>
      <c r="B1440" t="s">
        <v>3174</v>
      </c>
      <c r="C1440">
        <v>0</v>
      </c>
      <c r="D1440">
        <v>0</v>
      </c>
      <c r="E1440">
        <v>1</v>
      </c>
      <c r="F1440">
        <v>1</v>
      </c>
      <c r="G1440">
        <v>2</v>
      </c>
      <c r="H1440" s="46">
        <f t="shared" si="147"/>
        <v>2.4506800637176817E-2</v>
      </c>
      <c r="J1440" t="str">
        <f t="shared" si="148"/>
        <v>EMPRESARIO DE ESPETACULO</v>
      </c>
      <c r="K1440" t="s">
        <v>2859</v>
      </c>
      <c r="L1440">
        <v>1</v>
      </c>
      <c r="M1440" s="46">
        <f t="shared" si="149"/>
        <v>3.5919540229885055E-2</v>
      </c>
      <c r="N1440" t="str">
        <f t="shared" si="150"/>
        <v>ESCRITURARIO EM ESTATISTICA</v>
      </c>
      <c r="O1440" t="s">
        <v>3380</v>
      </c>
      <c r="P1440">
        <v>1</v>
      </c>
      <c r="Q1440" s="46">
        <f t="shared" si="151"/>
        <v>1.8601190476190476E-2</v>
      </c>
    </row>
    <row r="1441" spans="1:17" x14ac:dyDescent="0.25">
      <c r="A1441" t="str">
        <f t="shared" si="146"/>
        <v>COMPRADOR</v>
      </c>
      <c r="B1441" t="s">
        <v>3188</v>
      </c>
      <c r="C1441">
        <v>0</v>
      </c>
      <c r="D1441">
        <v>0</v>
      </c>
      <c r="E1441">
        <v>1</v>
      </c>
      <c r="F1441">
        <v>1</v>
      </c>
      <c r="G1441">
        <v>2</v>
      </c>
      <c r="H1441" s="46">
        <f t="shared" si="147"/>
        <v>2.4506800637176817E-2</v>
      </c>
      <c r="J1441" t="str">
        <f t="shared" si="148"/>
        <v>DESENHISTA INDUSTRIAL (DESIGNER)</v>
      </c>
      <c r="K1441" t="s">
        <v>2877</v>
      </c>
      <c r="L1441">
        <v>1</v>
      </c>
      <c r="M1441" s="46">
        <f t="shared" si="149"/>
        <v>3.5919540229885055E-2</v>
      </c>
      <c r="N1441" t="str">
        <f t="shared" si="150"/>
        <v>CHEFE DE COZINHA</v>
      </c>
      <c r="O1441" t="s">
        <v>3385</v>
      </c>
      <c r="P1441">
        <v>1</v>
      </c>
      <c r="Q1441" s="46">
        <f t="shared" si="151"/>
        <v>1.8601190476190476E-2</v>
      </c>
    </row>
    <row r="1442" spans="1:17" x14ac:dyDescent="0.25">
      <c r="A1442" t="str">
        <f t="shared" si="146"/>
        <v>INSPETOR DE QUALIDADE</v>
      </c>
      <c r="B1442" t="s">
        <v>3291</v>
      </c>
      <c r="C1442">
        <v>0</v>
      </c>
      <c r="D1442">
        <v>0</v>
      </c>
      <c r="E1442">
        <v>2</v>
      </c>
      <c r="F1442">
        <v>0</v>
      </c>
      <c r="G1442">
        <v>2</v>
      </c>
      <c r="H1442" s="46">
        <f t="shared" si="147"/>
        <v>2.4506800637176817E-2</v>
      </c>
      <c r="J1442" t="str">
        <f t="shared" si="148"/>
        <v>TECNICO DE CONTROLE DE MEIO AMBIENTE</v>
      </c>
      <c r="K1442" t="s">
        <v>2913</v>
      </c>
      <c r="L1442">
        <v>1</v>
      </c>
      <c r="M1442" s="46">
        <f t="shared" si="149"/>
        <v>3.5919540229885055E-2</v>
      </c>
      <c r="N1442" t="str">
        <f t="shared" si="150"/>
        <v>FISCAL DE TRANSPORTES COLETIVOS (EXCETO TREM)</v>
      </c>
      <c r="O1442" t="s">
        <v>3394</v>
      </c>
      <c r="P1442">
        <v>1</v>
      </c>
      <c r="Q1442" s="46">
        <f t="shared" si="151"/>
        <v>1.8601190476190476E-2</v>
      </c>
    </row>
    <row r="1443" spans="1:17" x14ac:dyDescent="0.25">
      <c r="A1443" t="str">
        <f t="shared" si="146"/>
        <v>AGENTE DE MICROCREDITO</v>
      </c>
      <c r="B1443" t="s">
        <v>3316</v>
      </c>
      <c r="C1443">
        <v>0</v>
      </c>
      <c r="D1443">
        <v>0</v>
      </c>
      <c r="E1443">
        <v>0</v>
      </c>
      <c r="F1443">
        <v>2</v>
      </c>
      <c r="G1443">
        <v>2</v>
      </c>
      <c r="H1443" s="46">
        <f t="shared" si="147"/>
        <v>2.4506800637176817E-2</v>
      </c>
      <c r="J1443" t="str">
        <f t="shared" si="148"/>
        <v>TOPOGRAFO</v>
      </c>
      <c r="K1443" t="s">
        <v>2933</v>
      </c>
      <c r="L1443">
        <v>1</v>
      </c>
      <c r="M1443" s="46">
        <f t="shared" si="149"/>
        <v>3.5919540229885055E-2</v>
      </c>
      <c r="N1443" t="str">
        <f t="shared" si="150"/>
        <v>COZINHEIRO DO SERVICO DOMESTICO</v>
      </c>
      <c r="O1443" t="s">
        <v>3407</v>
      </c>
      <c r="P1443">
        <v>1</v>
      </c>
      <c r="Q1443" s="46">
        <f t="shared" si="151"/>
        <v>1.8601190476190476E-2</v>
      </c>
    </row>
    <row r="1444" spans="1:17" x14ac:dyDescent="0.25">
      <c r="A1444" t="str">
        <f t="shared" si="146"/>
        <v>ARMAZENISTA</v>
      </c>
      <c r="B1444" t="s">
        <v>3332</v>
      </c>
      <c r="C1444">
        <v>0</v>
      </c>
      <c r="D1444">
        <v>0</v>
      </c>
      <c r="E1444">
        <v>1</v>
      </c>
      <c r="F1444">
        <v>1</v>
      </c>
      <c r="G1444">
        <v>2</v>
      </c>
      <c r="H1444" s="46">
        <f t="shared" si="147"/>
        <v>2.4506800637176817E-2</v>
      </c>
      <c r="J1444" t="str">
        <f t="shared" si="148"/>
        <v>TECNICO DE MANUTENCAO ELETRICA DE MAQUINA</v>
      </c>
      <c r="K1444" t="s">
        <v>2938</v>
      </c>
      <c r="L1444">
        <v>1</v>
      </c>
      <c r="M1444" s="46">
        <f t="shared" si="149"/>
        <v>3.5919540229885055E-2</v>
      </c>
      <c r="N1444" t="str">
        <f t="shared" si="150"/>
        <v>GARCOM</v>
      </c>
      <c r="O1444" t="s">
        <v>3416</v>
      </c>
      <c r="P1444">
        <v>1</v>
      </c>
      <c r="Q1444" s="46">
        <f t="shared" si="151"/>
        <v>1.8601190476190476E-2</v>
      </c>
    </row>
    <row r="1445" spans="1:17" x14ac:dyDescent="0.25">
      <c r="A1445" t="str">
        <f t="shared" si="146"/>
        <v>APONTADOR DE MAO-DE-OBRA</v>
      </c>
      <c r="B1445" t="s">
        <v>3334</v>
      </c>
      <c r="C1445">
        <v>0</v>
      </c>
      <c r="D1445">
        <v>0</v>
      </c>
      <c r="E1445">
        <v>2</v>
      </c>
      <c r="F1445">
        <v>0</v>
      </c>
      <c r="G1445">
        <v>2</v>
      </c>
      <c r="H1445" s="46">
        <f t="shared" si="147"/>
        <v>2.4506800637176817E-2</v>
      </c>
      <c r="J1445" t="str">
        <f t="shared" si="148"/>
        <v>TECNICO DE TELECOMUNICACOES (TELEFONIA)</v>
      </c>
      <c r="K1445" t="s">
        <v>2946</v>
      </c>
      <c r="L1445">
        <v>1</v>
      </c>
      <c r="M1445" s="46">
        <f t="shared" si="149"/>
        <v>3.5919540229885055E-2</v>
      </c>
      <c r="N1445" t="str">
        <f t="shared" si="150"/>
        <v>BARMAN</v>
      </c>
      <c r="O1445" t="s">
        <v>3419</v>
      </c>
      <c r="P1445">
        <v>1</v>
      </c>
      <c r="Q1445" s="46">
        <f t="shared" si="151"/>
        <v>1.8601190476190476E-2</v>
      </c>
    </row>
    <row r="1446" spans="1:17" x14ac:dyDescent="0.25">
      <c r="A1446" t="str">
        <f t="shared" si="146"/>
        <v>RECEPCIONISTA DE BANCO</v>
      </c>
      <c r="B1446" t="s">
        <v>3365</v>
      </c>
      <c r="C1446">
        <v>0</v>
      </c>
      <c r="D1446">
        <v>0</v>
      </c>
      <c r="E1446">
        <v>0</v>
      </c>
      <c r="F1446">
        <v>2</v>
      </c>
      <c r="G1446">
        <v>2</v>
      </c>
      <c r="H1446" s="46">
        <f t="shared" si="147"/>
        <v>2.4506800637176817E-2</v>
      </c>
      <c r="J1446" t="str">
        <f t="shared" si="148"/>
        <v>TECNICO EM INSTRUMENTACAO</v>
      </c>
      <c r="K1446" t="s">
        <v>2949</v>
      </c>
      <c r="L1446">
        <v>1</v>
      </c>
      <c r="M1446" s="46">
        <f t="shared" si="149"/>
        <v>3.5919540229885055E-2</v>
      </c>
      <c r="N1446" t="str">
        <f t="shared" si="150"/>
        <v>SOCORRISTA (EXCETO MEDICOS E ENFERMEIROS)</v>
      </c>
      <c r="O1446" t="s">
        <v>3446</v>
      </c>
      <c r="P1446">
        <v>1</v>
      </c>
      <c r="Q1446" s="46">
        <f t="shared" si="151"/>
        <v>1.8601190476190476E-2</v>
      </c>
    </row>
    <row r="1447" spans="1:17" x14ac:dyDescent="0.25">
      <c r="A1447" t="str">
        <f t="shared" si="146"/>
        <v>OPERADOR DE TELEMARKETING RECEPTIVO</v>
      </c>
      <c r="B1447" t="s">
        <v>3372</v>
      </c>
      <c r="C1447">
        <v>0</v>
      </c>
      <c r="D1447">
        <v>0</v>
      </c>
      <c r="E1447">
        <v>1</v>
      </c>
      <c r="F1447">
        <v>1</v>
      </c>
      <c r="G1447">
        <v>2</v>
      </c>
      <c r="H1447" s="46">
        <f t="shared" si="147"/>
        <v>2.4506800637176817E-2</v>
      </c>
      <c r="J1447" t="str">
        <f t="shared" si="148"/>
        <v>TECNICO EM EQUIPAMENTO MEDICO HOSPITALAR</v>
      </c>
      <c r="K1447" t="s">
        <v>2953</v>
      </c>
      <c r="L1447">
        <v>1</v>
      </c>
      <c r="M1447" s="46">
        <f t="shared" si="149"/>
        <v>3.5919540229885055E-2</v>
      </c>
      <c r="N1447" t="str">
        <f t="shared" si="150"/>
        <v>AUXILIAR DE BANCO DE SANGUE</v>
      </c>
      <c r="O1447" t="s">
        <v>3447</v>
      </c>
      <c r="P1447">
        <v>1</v>
      </c>
      <c r="Q1447" s="46">
        <f t="shared" si="151"/>
        <v>1.8601190476190476E-2</v>
      </c>
    </row>
    <row r="1448" spans="1:17" x14ac:dyDescent="0.25">
      <c r="A1448" t="str">
        <f t="shared" si="146"/>
        <v>SUPERVISOR DE TRANSPORTES</v>
      </c>
      <c r="B1448" t="s">
        <v>3381</v>
      </c>
      <c r="C1448">
        <v>0</v>
      </c>
      <c r="D1448">
        <v>0</v>
      </c>
      <c r="E1448">
        <v>2</v>
      </c>
      <c r="F1448">
        <v>0</v>
      </c>
      <c r="G1448">
        <v>2</v>
      </c>
      <c r="H1448" s="46">
        <f t="shared" si="147"/>
        <v>2.4506800637176817E-2</v>
      </c>
      <c r="J1448" t="str">
        <f t="shared" si="148"/>
        <v>TECNICO DE MANUTENCAO DE SISTEMAS E INSTRUMENTOS</v>
      </c>
      <c r="K1448" t="s">
        <v>2964</v>
      </c>
      <c r="L1448">
        <v>1</v>
      </c>
      <c r="M1448" s="46">
        <f t="shared" si="149"/>
        <v>3.5919540229885055E-2</v>
      </c>
      <c r="N1448" t="str">
        <f t="shared" si="150"/>
        <v>AUXILIAR DE PRODUCAO FARMACEUTICA</v>
      </c>
      <c r="O1448" t="s">
        <v>3451</v>
      </c>
      <c r="P1448">
        <v>1</v>
      </c>
      <c r="Q1448" s="46">
        <f t="shared" si="151"/>
        <v>1.8601190476190476E-2</v>
      </c>
    </row>
    <row r="1449" spans="1:17" x14ac:dyDescent="0.25">
      <c r="A1449" t="str">
        <f t="shared" si="146"/>
        <v>COBRADOR DE TRANSPORTES COLETIVOS (EXCETO TREM)</v>
      </c>
      <c r="B1449" t="s">
        <v>3396</v>
      </c>
      <c r="C1449">
        <v>0</v>
      </c>
      <c r="D1449">
        <v>0</v>
      </c>
      <c r="E1449">
        <v>2</v>
      </c>
      <c r="F1449">
        <v>0</v>
      </c>
      <c r="G1449">
        <v>2</v>
      </c>
      <c r="H1449" s="46">
        <f t="shared" si="147"/>
        <v>2.4506800637176817E-2</v>
      </c>
      <c r="J1449" t="str">
        <f t="shared" si="148"/>
        <v>TECNICO EM CALDEIRARIA</v>
      </c>
      <c r="K1449" t="s">
        <v>2967</v>
      </c>
      <c r="L1449">
        <v>1</v>
      </c>
      <c r="M1449" s="46">
        <f t="shared" si="149"/>
        <v>3.5919540229885055E-2</v>
      </c>
      <c r="N1449" t="str">
        <f t="shared" si="150"/>
        <v>AGENTE DE ACAO SOCIAL</v>
      </c>
      <c r="O1449" t="s">
        <v>3454</v>
      </c>
      <c r="P1449">
        <v>1</v>
      </c>
      <c r="Q1449" s="46">
        <f t="shared" si="151"/>
        <v>1.8601190476190476E-2</v>
      </c>
    </row>
    <row r="1450" spans="1:17" x14ac:dyDescent="0.25">
      <c r="A1450" t="str">
        <f t="shared" si="146"/>
        <v>EMPREGADO DOMESTICO FAXINEIRO</v>
      </c>
      <c r="B1450" t="s">
        <v>3401</v>
      </c>
      <c r="C1450">
        <v>0</v>
      </c>
      <c r="D1450">
        <v>0</v>
      </c>
      <c r="E1450">
        <v>0</v>
      </c>
      <c r="F1450">
        <v>2</v>
      </c>
      <c r="G1450">
        <v>2</v>
      </c>
      <c r="H1450" s="46">
        <f t="shared" si="147"/>
        <v>2.4506800637176817E-2</v>
      </c>
      <c r="J1450" t="str">
        <f t="shared" si="148"/>
        <v>PROGRAMADOR DE MAQUINAS - FERRAMENTA COM COMANDO NUMERICO</v>
      </c>
      <c r="K1450" t="s">
        <v>2990</v>
      </c>
      <c r="L1450">
        <v>1</v>
      </c>
      <c r="M1450" s="46">
        <f t="shared" si="149"/>
        <v>3.5919540229885055E-2</v>
      </c>
      <c r="N1450" t="str">
        <f t="shared" si="150"/>
        <v>MASSAGISTA</v>
      </c>
      <c r="O1450" t="s">
        <v>3464</v>
      </c>
      <c r="P1450">
        <v>1</v>
      </c>
      <c r="Q1450" s="46">
        <f t="shared" si="151"/>
        <v>1.8601190476190476E-2</v>
      </c>
    </row>
    <row r="1451" spans="1:17" x14ac:dyDescent="0.25">
      <c r="A1451" t="str">
        <f t="shared" si="146"/>
        <v>AUXILIAR DE BANCO DE SANGUE</v>
      </c>
      <c r="B1451" t="s">
        <v>3447</v>
      </c>
      <c r="C1451">
        <v>0</v>
      </c>
      <c r="D1451">
        <v>0</v>
      </c>
      <c r="E1451">
        <v>1</v>
      </c>
      <c r="F1451">
        <v>1</v>
      </c>
      <c r="G1451">
        <v>2</v>
      </c>
      <c r="H1451" s="46">
        <f t="shared" si="147"/>
        <v>2.4506800637176817E-2</v>
      </c>
      <c r="J1451" t="str">
        <f t="shared" si="148"/>
        <v>OPERADOR DE COMPUTADOR (INCLUSIVE MICROCOMPUTADOR)</v>
      </c>
      <c r="K1451" t="s">
        <v>2992</v>
      </c>
      <c r="L1451">
        <v>1</v>
      </c>
      <c r="M1451" s="46">
        <f t="shared" si="149"/>
        <v>3.5919540229885055E-2</v>
      </c>
      <c r="N1451" t="str">
        <f t="shared" si="150"/>
        <v>ATENDENTE DE LAVANDERIA</v>
      </c>
      <c r="O1451" t="s">
        <v>3477</v>
      </c>
      <c r="P1451">
        <v>1</v>
      </c>
      <c r="Q1451" s="46">
        <f t="shared" si="151"/>
        <v>1.8601190476190476E-2</v>
      </c>
    </row>
    <row r="1452" spans="1:17" x14ac:dyDescent="0.25">
      <c r="A1452" t="str">
        <f t="shared" si="146"/>
        <v>AUXILIAR DE PRODUCAO FARMACEUTICA</v>
      </c>
      <c r="B1452" t="s">
        <v>3451</v>
      </c>
      <c r="C1452">
        <v>0</v>
      </c>
      <c r="D1452">
        <v>0</v>
      </c>
      <c r="E1452">
        <v>1</v>
      </c>
      <c r="F1452">
        <v>1</v>
      </c>
      <c r="G1452">
        <v>2</v>
      </c>
      <c r="H1452" s="46">
        <f t="shared" si="147"/>
        <v>2.4506800637176817E-2</v>
      </c>
      <c r="J1452" t="str">
        <f t="shared" si="148"/>
        <v>TECNICO DE APOIO AO USUARIO DE INFORMATICA (HELPDESK)</v>
      </c>
      <c r="K1452" t="s">
        <v>2993</v>
      </c>
      <c r="L1452">
        <v>1</v>
      </c>
      <c r="M1452" s="46">
        <f t="shared" si="149"/>
        <v>3.5919540229885055E-2</v>
      </c>
      <c r="N1452" t="str">
        <f t="shared" si="150"/>
        <v>LAVADOR DE ROUPAS</v>
      </c>
      <c r="O1452" t="s">
        <v>3479</v>
      </c>
      <c r="P1452">
        <v>1</v>
      </c>
      <c r="Q1452" s="46">
        <f t="shared" si="151"/>
        <v>1.8601190476190476E-2</v>
      </c>
    </row>
    <row r="1453" spans="1:17" x14ac:dyDescent="0.25">
      <c r="A1453" t="str">
        <f t="shared" si="146"/>
        <v>LAVADEIRO, EM GERAL</v>
      </c>
      <c r="B1453" t="s">
        <v>3470</v>
      </c>
      <c r="C1453">
        <v>0</v>
      </c>
      <c r="D1453">
        <v>0</v>
      </c>
      <c r="E1453">
        <v>0</v>
      </c>
      <c r="F1453">
        <v>2</v>
      </c>
      <c r="G1453">
        <v>2</v>
      </c>
      <c r="H1453" s="46">
        <f t="shared" si="147"/>
        <v>2.4506800637176817E-2</v>
      </c>
      <c r="J1453" t="str">
        <f t="shared" si="148"/>
        <v>TECNICO AGROPECUARIO</v>
      </c>
      <c r="K1453" t="s">
        <v>3027</v>
      </c>
      <c r="L1453">
        <v>1</v>
      </c>
      <c r="M1453" s="46">
        <f t="shared" si="149"/>
        <v>3.5919540229885055E-2</v>
      </c>
      <c r="N1453" t="str">
        <f t="shared" si="150"/>
        <v>LIMPADOR DE ROUPAS A SECO, A MAO</v>
      </c>
      <c r="O1453" t="s">
        <v>3480</v>
      </c>
      <c r="P1453">
        <v>1</v>
      </c>
      <c r="Q1453" s="46">
        <f t="shared" si="151"/>
        <v>1.8601190476190476E-2</v>
      </c>
    </row>
    <row r="1454" spans="1:17" x14ac:dyDescent="0.25">
      <c r="A1454" t="str">
        <f t="shared" si="146"/>
        <v>LAVADOR DE ROUPAS</v>
      </c>
      <c r="B1454" t="s">
        <v>3479</v>
      </c>
      <c r="C1454">
        <v>0</v>
      </c>
      <c r="D1454">
        <v>0</v>
      </c>
      <c r="E1454">
        <v>1</v>
      </c>
      <c r="F1454">
        <v>1</v>
      </c>
      <c r="G1454">
        <v>2</v>
      </c>
      <c r="H1454" s="46">
        <f t="shared" si="147"/>
        <v>2.4506800637176817E-2</v>
      </c>
      <c r="J1454" t="str">
        <f t="shared" si="148"/>
        <v>TECNICO DE ENFERMAGEM DE TERAPIA INTENSIVA</v>
      </c>
      <c r="K1454" t="s">
        <v>3041</v>
      </c>
      <c r="L1454">
        <v>1</v>
      </c>
      <c r="M1454" s="46">
        <f t="shared" si="149"/>
        <v>3.5919540229885055E-2</v>
      </c>
      <c r="N1454" t="str">
        <f t="shared" si="150"/>
        <v>POLICIAL RODOVIARIO FEDERAL</v>
      </c>
      <c r="O1454" t="s">
        <v>3493</v>
      </c>
      <c r="P1454">
        <v>1</v>
      </c>
      <c r="Q1454" s="46">
        <f t="shared" si="151"/>
        <v>1.8601190476190476E-2</v>
      </c>
    </row>
    <row r="1455" spans="1:17" x14ac:dyDescent="0.25">
      <c r="A1455" t="str">
        <f t="shared" si="146"/>
        <v>AGENTE FUNERARIO</v>
      </c>
      <c r="B1455" t="s">
        <v>3482</v>
      </c>
      <c r="C1455">
        <v>0</v>
      </c>
      <c r="D1455">
        <v>0</v>
      </c>
      <c r="E1455">
        <v>2</v>
      </c>
      <c r="F1455">
        <v>0</v>
      </c>
      <c r="G1455">
        <v>2</v>
      </c>
      <c r="H1455" s="46">
        <f t="shared" si="147"/>
        <v>2.4506800637176817E-2</v>
      </c>
      <c r="J1455" t="str">
        <f t="shared" si="148"/>
        <v>TECNICO DE ENFERMAGEM DA ESTRATEGIA DE SAUDE DA FAMILIA</v>
      </c>
      <c r="K1455" t="s">
        <v>3048</v>
      </c>
      <c r="L1455">
        <v>1</v>
      </c>
      <c r="M1455" s="46">
        <f t="shared" si="149"/>
        <v>3.5919540229885055E-2</v>
      </c>
      <c r="N1455" t="str">
        <f t="shared" si="150"/>
        <v>AGENTE DE TRANSITO</v>
      </c>
      <c r="O1455" t="s">
        <v>3495</v>
      </c>
      <c r="P1455">
        <v>1</v>
      </c>
      <c r="Q1455" s="46">
        <f t="shared" si="151"/>
        <v>1.8601190476190476E-2</v>
      </c>
    </row>
    <row r="1456" spans="1:17" x14ac:dyDescent="0.25">
      <c r="A1456" t="str">
        <f t="shared" si="146"/>
        <v>PORTEIRO (HOTEL)</v>
      </c>
      <c r="B1456" t="s">
        <v>3503</v>
      </c>
      <c r="C1456">
        <v>0</v>
      </c>
      <c r="D1456">
        <v>0</v>
      </c>
      <c r="E1456">
        <v>2</v>
      </c>
      <c r="F1456">
        <v>0</v>
      </c>
      <c r="G1456">
        <v>2</v>
      </c>
      <c r="H1456" s="46">
        <f t="shared" si="147"/>
        <v>2.4506800637176817E-2</v>
      </c>
      <c r="J1456" t="str">
        <f t="shared" si="148"/>
        <v>AUXILIAR DE ENFERMAGEM DA ESTRATEGIA DE SAUDE DA FAMILIA</v>
      </c>
      <c r="K1456" t="s">
        <v>3049</v>
      </c>
      <c r="L1456">
        <v>1</v>
      </c>
      <c r="M1456" s="46">
        <f t="shared" si="149"/>
        <v>3.5919540229885055E-2</v>
      </c>
      <c r="N1456" t="str">
        <f t="shared" si="150"/>
        <v>AGENTE DE SEGURANCA</v>
      </c>
      <c r="O1456" t="s">
        <v>3497</v>
      </c>
      <c r="P1456">
        <v>1</v>
      </c>
      <c r="Q1456" s="46">
        <f t="shared" si="151"/>
        <v>1.8601190476190476E-2</v>
      </c>
    </row>
    <row r="1457" spans="1:17" x14ac:dyDescent="0.25">
      <c r="A1457" t="str">
        <f t="shared" si="146"/>
        <v>SUPERVISOR DE VENDAS DE SERVICOS</v>
      </c>
      <c r="B1457" t="s">
        <v>3526</v>
      </c>
      <c r="C1457">
        <v>0</v>
      </c>
      <c r="D1457">
        <v>0</v>
      </c>
      <c r="E1457">
        <v>1</v>
      </c>
      <c r="F1457">
        <v>1</v>
      </c>
      <c r="G1457">
        <v>2</v>
      </c>
      <c r="H1457" s="46">
        <f t="shared" si="147"/>
        <v>2.4506800637176817E-2</v>
      </c>
      <c r="J1457" t="str">
        <f t="shared" si="148"/>
        <v>PROTETICO DENTARIO</v>
      </c>
      <c r="K1457" t="s">
        <v>3056</v>
      </c>
      <c r="L1457">
        <v>1</v>
      </c>
      <c r="M1457" s="46">
        <f t="shared" si="149"/>
        <v>3.5919540229885055E-2</v>
      </c>
      <c r="N1457" t="str">
        <f t="shared" si="150"/>
        <v>AGENTE DE SEGURANCA PENITENCIARIA</v>
      </c>
      <c r="O1457" t="s">
        <v>3498</v>
      </c>
      <c r="P1457">
        <v>1</v>
      </c>
      <c r="Q1457" s="46">
        <f t="shared" si="151"/>
        <v>1.8601190476190476E-2</v>
      </c>
    </row>
    <row r="1458" spans="1:17" x14ac:dyDescent="0.25">
      <c r="A1458" t="str">
        <f t="shared" si="146"/>
        <v>PRODUTOR DE SISAL</v>
      </c>
      <c r="B1458" t="s">
        <v>3555</v>
      </c>
      <c r="C1458">
        <v>0</v>
      </c>
      <c r="D1458">
        <v>0</v>
      </c>
      <c r="E1458">
        <v>2</v>
      </c>
      <c r="F1458">
        <v>0</v>
      </c>
      <c r="G1458">
        <v>2</v>
      </c>
      <c r="H1458" s="46">
        <f t="shared" si="147"/>
        <v>2.4506800637176817E-2</v>
      </c>
      <c r="J1458" t="str">
        <f t="shared" si="148"/>
        <v>TECNICO EM SAUDE BUCAL DA ESTRATEGIA DE SAUDE DA FAMILIA</v>
      </c>
      <c r="K1458" t="s">
        <v>3059</v>
      </c>
      <c r="L1458">
        <v>1</v>
      </c>
      <c r="M1458" s="46">
        <f t="shared" si="149"/>
        <v>3.5919540229885055E-2</v>
      </c>
      <c r="N1458" t="str">
        <f t="shared" si="150"/>
        <v>PORTEIRO DE EDIFICIOS</v>
      </c>
      <c r="O1458" t="s">
        <v>3504</v>
      </c>
      <c r="P1458">
        <v>1</v>
      </c>
      <c r="Q1458" s="46">
        <f t="shared" si="151"/>
        <v>1.8601190476190476E-2</v>
      </c>
    </row>
    <row r="1459" spans="1:17" x14ac:dyDescent="0.25">
      <c r="A1459" t="str">
        <f t="shared" si="146"/>
        <v>TRABALHADOR DA CULTURA DE SISAL</v>
      </c>
      <c r="B1459" t="s">
        <v>3612</v>
      </c>
      <c r="C1459">
        <v>0</v>
      </c>
      <c r="D1459">
        <v>0</v>
      </c>
      <c r="E1459">
        <v>1</v>
      </c>
      <c r="F1459">
        <v>1</v>
      </c>
      <c r="G1459">
        <v>2</v>
      </c>
      <c r="H1459" s="46">
        <f t="shared" si="147"/>
        <v>2.4506800637176817E-2</v>
      </c>
      <c r="J1459" t="str">
        <f t="shared" si="148"/>
        <v>AUXILIAR DE CONSULTORIO DENTARIO DE SAUDE DA FAMILIA</v>
      </c>
      <c r="K1459" t="s">
        <v>3062</v>
      </c>
      <c r="L1459">
        <v>1</v>
      </c>
      <c r="M1459" s="46">
        <f t="shared" si="149"/>
        <v>3.5919540229885055E-2</v>
      </c>
      <c r="N1459" t="str">
        <f t="shared" si="150"/>
        <v>VIGIA</v>
      </c>
      <c r="O1459" t="s">
        <v>3506</v>
      </c>
      <c r="P1459">
        <v>1</v>
      </c>
      <c r="Q1459" s="46">
        <f t="shared" si="151"/>
        <v>1.8601190476190476E-2</v>
      </c>
    </row>
    <row r="1460" spans="1:17" x14ac:dyDescent="0.25">
      <c r="A1460" t="str">
        <f t="shared" si="146"/>
        <v>TRATORISTA AGRICOLA</v>
      </c>
      <c r="B1460" t="s">
        <v>3721</v>
      </c>
      <c r="C1460">
        <v>0</v>
      </c>
      <c r="D1460">
        <v>0</v>
      </c>
      <c r="E1460">
        <v>2</v>
      </c>
      <c r="F1460">
        <v>0</v>
      </c>
      <c r="G1460">
        <v>2</v>
      </c>
      <c r="H1460" s="46">
        <f t="shared" si="147"/>
        <v>2.4506800637176817E-2</v>
      </c>
      <c r="J1460" t="str">
        <f t="shared" si="148"/>
        <v>TECNICO DE ORTOPEDIA</v>
      </c>
      <c r="K1460" t="s">
        <v>3063</v>
      </c>
      <c r="L1460">
        <v>1</v>
      </c>
      <c r="M1460" s="46">
        <f t="shared" si="149"/>
        <v>3.5919540229885055E-2</v>
      </c>
      <c r="N1460" t="str">
        <f t="shared" si="150"/>
        <v>CARTAZEIRO</v>
      </c>
      <c r="O1460" t="s">
        <v>3517</v>
      </c>
      <c r="P1460">
        <v>1</v>
      </c>
      <c r="Q1460" s="46">
        <f t="shared" si="151"/>
        <v>1.8601190476190476E-2</v>
      </c>
    </row>
    <row r="1461" spans="1:17" x14ac:dyDescent="0.25">
      <c r="A1461" t="str">
        <f t="shared" si="146"/>
        <v>MESTRE (CONSTRUCAO CIVIL)</v>
      </c>
      <c r="B1461" t="s">
        <v>3735</v>
      </c>
      <c r="C1461">
        <v>0</v>
      </c>
      <c r="D1461">
        <v>0</v>
      </c>
      <c r="E1461">
        <v>2</v>
      </c>
      <c r="F1461">
        <v>0</v>
      </c>
      <c r="G1461">
        <v>2</v>
      </c>
      <c r="H1461" s="46">
        <f t="shared" si="147"/>
        <v>2.4506800637176817E-2</v>
      </c>
      <c r="J1461" t="str">
        <f t="shared" si="148"/>
        <v>TECNICO EM METODOS GRAFICOS EM CARDIOLOGIA</v>
      </c>
      <c r="K1461" t="s">
        <v>3067</v>
      </c>
      <c r="L1461">
        <v>1</v>
      </c>
      <c r="M1461" s="46">
        <f t="shared" si="149"/>
        <v>3.5919540229885055E-2</v>
      </c>
      <c r="N1461" t="str">
        <f t="shared" si="150"/>
        <v>SUPERVISOR DE VENDAS DE SERVICOS</v>
      </c>
      <c r="O1461" t="s">
        <v>3526</v>
      </c>
      <c r="P1461">
        <v>1</v>
      </c>
      <c r="Q1461" s="46">
        <f t="shared" si="151"/>
        <v>1.8601190476190476E-2</v>
      </c>
    </row>
    <row r="1462" spans="1:17" x14ac:dyDescent="0.25">
      <c r="A1462" t="str">
        <f t="shared" si="146"/>
        <v>OPERADOR DE MAQUINAS OPERATRIZES</v>
      </c>
      <c r="B1462" t="s">
        <v>3860</v>
      </c>
      <c r="C1462">
        <v>0</v>
      </c>
      <c r="D1462">
        <v>0</v>
      </c>
      <c r="E1462">
        <v>2</v>
      </c>
      <c r="F1462">
        <v>0</v>
      </c>
      <c r="G1462">
        <v>2</v>
      </c>
      <c r="H1462" s="46">
        <f t="shared" si="147"/>
        <v>2.4506800637176817E-2</v>
      </c>
      <c r="J1462" t="str">
        <f t="shared" si="148"/>
        <v>TECNOLOGO EM LOGISTICA DE TRANSPORTE</v>
      </c>
      <c r="K1462" t="s">
        <v>3114</v>
      </c>
      <c r="L1462">
        <v>1</v>
      </c>
      <c r="M1462" s="46">
        <f t="shared" si="149"/>
        <v>3.5919540229885055E-2</v>
      </c>
      <c r="N1462" t="str">
        <f t="shared" si="150"/>
        <v>FRENTISTA</v>
      </c>
      <c r="O1462" t="s">
        <v>3534</v>
      </c>
      <c r="P1462">
        <v>1</v>
      </c>
      <c r="Q1462" s="46">
        <f t="shared" si="151"/>
        <v>1.8601190476190476E-2</v>
      </c>
    </row>
    <row r="1463" spans="1:17" x14ac:dyDescent="0.25">
      <c r="A1463" t="str">
        <f t="shared" si="146"/>
        <v>SERRALHEIRO</v>
      </c>
      <c r="B1463" t="s">
        <v>3938</v>
      </c>
      <c r="C1463">
        <v>0</v>
      </c>
      <c r="D1463">
        <v>0</v>
      </c>
      <c r="E1463">
        <v>2</v>
      </c>
      <c r="F1463">
        <v>0</v>
      </c>
      <c r="G1463">
        <v>2</v>
      </c>
      <c r="H1463" s="46">
        <f t="shared" si="147"/>
        <v>2.4506800637176817E-2</v>
      </c>
      <c r="J1463" t="str">
        <f t="shared" si="148"/>
        <v>AJUDANTE DE DESPACHANTE ADUANEIRO</v>
      </c>
      <c r="K1463" t="s">
        <v>3115</v>
      </c>
      <c r="L1463">
        <v>1</v>
      </c>
      <c r="M1463" s="46">
        <f t="shared" si="149"/>
        <v>3.5919540229885055E-2</v>
      </c>
      <c r="N1463" t="str">
        <f t="shared" si="150"/>
        <v>PRODUTOR DE GUARANA</v>
      </c>
      <c r="O1463" t="s">
        <v>3571</v>
      </c>
      <c r="P1463">
        <v>1</v>
      </c>
      <c r="Q1463" s="46">
        <f t="shared" si="151"/>
        <v>1.8601190476190476E-2</v>
      </c>
    </row>
    <row r="1464" spans="1:17" x14ac:dyDescent="0.25">
      <c r="A1464" t="str">
        <f t="shared" si="146"/>
        <v>MONTADOR DE MAQUINAS</v>
      </c>
      <c r="B1464" t="s">
        <v>3950</v>
      </c>
      <c r="C1464">
        <v>0</v>
      </c>
      <c r="D1464">
        <v>0</v>
      </c>
      <c r="E1464">
        <v>2</v>
      </c>
      <c r="F1464">
        <v>0</v>
      </c>
      <c r="G1464">
        <v>2</v>
      </c>
      <c r="H1464" s="46">
        <f t="shared" si="147"/>
        <v>2.4506800637176817E-2</v>
      </c>
      <c r="J1464" t="str">
        <f t="shared" si="148"/>
        <v>CHEFE DE SERVICO DE TRANSPORTE RODOVIARIO (PASSAGEIROS E CARGAS)</v>
      </c>
      <c r="K1464" t="s">
        <v>3117</v>
      </c>
      <c r="L1464">
        <v>1</v>
      </c>
      <c r="M1464" s="46">
        <f t="shared" si="149"/>
        <v>3.5919540229885055E-2</v>
      </c>
      <c r="N1464" t="str">
        <f t="shared" si="150"/>
        <v>TRABALHADOR DA CULTURA DE SISAL</v>
      </c>
      <c r="O1464" t="s">
        <v>3612</v>
      </c>
      <c r="P1464">
        <v>1</v>
      </c>
      <c r="Q1464" s="46">
        <f t="shared" si="151"/>
        <v>1.8601190476190476E-2</v>
      </c>
    </row>
    <row r="1465" spans="1:17" x14ac:dyDescent="0.25">
      <c r="A1465" t="str">
        <f t="shared" si="146"/>
        <v>COSTURADOR DE CALCADOS, A MAQUINA</v>
      </c>
      <c r="B1465" t="s">
        <v>4149</v>
      </c>
      <c r="C1465">
        <v>0</v>
      </c>
      <c r="D1465">
        <v>0</v>
      </c>
      <c r="E1465">
        <v>1</v>
      </c>
      <c r="F1465">
        <v>1</v>
      </c>
      <c r="G1465">
        <v>2</v>
      </c>
      <c r="H1465" s="46">
        <f t="shared" si="147"/>
        <v>2.4506800637176817E-2</v>
      </c>
      <c r="J1465" t="str">
        <f t="shared" si="148"/>
        <v>CHEFE DE CONTABILIDADE (TECNICO)</v>
      </c>
      <c r="K1465" t="s">
        <v>3135</v>
      </c>
      <c r="L1465">
        <v>1</v>
      </c>
      <c r="M1465" s="46">
        <f t="shared" si="149"/>
        <v>3.5919540229885055E-2</v>
      </c>
      <c r="N1465" t="str">
        <f t="shared" si="150"/>
        <v>VIVEIRISTA FLORESTAL</v>
      </c>
      <c r="O1465" t="s">
        <v>3684</v>
      </c>
      <c r="P1465">
        <v>1</v>
      </c>
      <c r="Q1465" s="46">
        <f t="shared" si="151"/>
        <v>1.8601190476190476E-2</v>
      </c>
    </row>
    <row r="1466" spans="1:17" x14ac:dyDescent="0.25">
      <c r="A1466" t="str">
        <f t="shared" si="146"/>
        <v>OPERADOR DE GUINDASTE (FIXO)</v>
      </c>
      <c r="B1466" t="s">
        <v>4273</v>
      </c>
      <c r="C1466">
        <v>0</v>
      </c>
      <c r="D1466">
        <v>0</v>
      </c>
      <c r="E1466">
        <v>2</v>
      </c>
      <c r="F1466">
        <v>0</v>
      </c>
      <c r="G1466">
        <v>2</v>
      </c>
      <c r="H1466" s="46">
        <f t="shared" si="147"/>
        <v>2.4506800637176817E-2</v>
      </c>
      <c r="J1466" t="str">
        <f t="shared" si="148"/>
        <v>ESCREVENTE</v>
      </c>
      <c r="K1466" t="s">
        <v>3140</v>
      </c>
      <c r="L1466">
        <v>1</v>
      </c>
      <c r="M1466" s="46">
        <f t="shared" si="149"/>
        <v>3.5919540229885055E-2</v>
      </c>
      <c r="N1466" t="str">
        <f t="shared" si="150"/>
        <v>AMOSTRADOR DE MINERIOS</v>
      </c>
      <c r="O1466" t="s">
        <v>3740</v>
      </c>
      <c r="P1466">
        <v>1</v>
      </c>
      <c r="Q1466" s="46">
        <f t="shared" si="151"/>
        <v>1.8601190476190476E-2</v>
      </c>
    </row>
    <row r="1467" spans="1:17" x14ac:dyDescent="0.25">
      <c r="A1467" t="str">
        <f t="shared" si="146"/>
        <v>MOTORISTA OPERACIONAL DE GUINCHO</v>
      </c>
      <c r="B1467" t="s">
        <v>4292</v>
      </c>
      <c r="C1467">
        <v>0</v>
      </c>
      <c r="D1467">
        <v>0</v>
      </c>
      <c r="E1467">
        <v>1</v>
      </c>
      <c r="F1467">
        <v>1</v>
      </c>
      <c r="G1467">
        <v>2</v>
      </c>
      <c r="H1467" s="46">
        <f t="shared" si="147"/>
        <v>2.4506800637176817E-2</v>
      </c>
      <c r="J1467" t="str">
        <f t="shared" si="148"/>
        <v>ASSISTENTE COMERCIAL DE SEGUROS</v>
      </c>
      <c r="K1467" t="s">
        <v>3152</v>
      </c>
      <c r="L1467">
        <v>1</v>
      </c>
      <c r="M1467" s="46">
        <f t="shared" si="149"/>
        <v>3.5919540229885055E-2</v>
      </c>
      <c r="N1467" t="str">
        <f t="shared" si="150"/>
        <v>VIDRACEIRO</v>
      </c>
      <c r="O1467" t="s">
        <v>3821</v>
      </c>
      <c r="P1467">
        <v>1</v>
      </c>
      <c r="Q1467" s="46">
        <f t="shared" si="151"/>
        <v>1.8601190476190476E-2</v>
      </c>
    </row>
    <row r="1468" spans="1:17" x14ac:dyDescent="0.25">
      <c r="A1468" t="str">
        <f t="shared" si="146"/>
        <v>BOIADEIRO</v>
      </c>
      <c r="B1468" t="s">
        <v>4306</v>
      </c>
      <c r="C1468">
        <v>0</v>
      </c>
      <c r="D1468">
        <v>0</v>
      </c>
      <c r="E1468">
        <v>2</v>
      </c>
      <c r="F1468">
        <v>0</v>
      </c>
      <c r="G1468">
        <v>2</v>
      </c>
      <c r="H1468" s="46">
        <f t="shared" si="147"/>
        <v>2.4506800637176817E-2</v>
      </c>
      <c r="J1468" t="str">
        <f t="shared" si="148"/>
        <v>INVESTIGADOR DE POLICIA</v>
      </c>
      <c r="K1468" t="s">
        <v>3159</v>
      </c>
      <c r="L1468">
        <v>1</v>
      </c>
      <c r="M1468" s="46">
        <f t="shared" si="149"/>
        <v>3.5919540229885055E-2</v>
      </c>
      <c r="N1468" t="str">
        <f t="shared" si="150"/>
        <v>OPERADOR POLIVALENTE DA INDUSTRIA TEXTIL</v>
      </c>
      <c r="O1468" t="s">
        <v>4060</v>
      </c>
      <c r="P1468">
        <v>1</v>
      </c>
      <c r="Q1468" s="46">
        <f t="shared" si="151"/>
        <v>1.8601190476190476E-2</v>
      </c>
    </row>
    <row r="1469" spans="1:17" x14ac:dyDescent="0.25">
      <c r="A1469" t="str">
        <f t="shared" si="146"/>
        <v>OPERADOR DE MAQUINA DE ENVASAR LIQUIDOS</v>
      </c>
      <c r="B1469" t="s">
        <v>4319</v>
      </c>
      <c r="C1469">
        <v>0</v>
      </c>
      <c r="D1469">
        <v>0</v>
      </c>
      <c r="E1469">
        <v>2</v>
      </c>
      <c r="F1469">
        <v>0</v>
      </c>
      <c r="G1469">
        <v>2</v>
      </c>
      <c r="H1469" s="46">
        <f t="shared" si="147"/>
        <v>2.4506800637176817E-2</v>
      </c>
      <c r="J1469" t="str">
        <f t="shared" si="148"/>
        <v>AGENTE FISCAL DE QUALIDADE</v>
      </c>
      <c r="K1469" t="s">
        <v>3166</v>
      </c>
      <c r="L1469">
        <v>1</v>
      </c>
      <c r="M1469" s="46">
        <f t="shared" si="149"/>
        <v>3.5919540229885055E-2</v>
      </c>
      <c r="N1469" t="str">
        <f t="shared" si="150"/>
        <v>TECELAO (TEAR MECANICO LISO)</v>
      </c>
      <c r="O1469" t="s">
        <v>4081</v>
      </c>
      <c r="P1469">
        <v>1</v>
      </c>
      <c r="Q1469" s="46">
        <f t="shared" si="151"/>
        <v>1.8601190476190476E-2</v>
      </c>
    </row>
    <row r="1470" spans="1:17" x14ac:dyDescent="0.25">
      <c r="A1470" t="str">
        <f t="shared" si="146"/>
        <v>AUXILIAR DE LABORATORIO DE ANALISES FISICO-QUIMICAS</v>
      </c>
      <c r="B1470" t="s">
        <v>4396</v>
      </c>
      <c r="C1470">
        <v>0</v>
      </c>
      <c r="D1470">
        <v>0</v>
      </c>
      <c r="E1470">
        <v>0</v>
      </c>
      <c r="F1470">
        <v>2</v>
      </c>
      <c r="G1470">
        <v>2</v>
      </c>
      <c r="H1470" s="46">
        <f t="shared" si="147"/>
        <v>2.4506800637176817E-2</v>
      </c>
      <c r="J1470" t="str">
        <f t="shared" si="148"/>
        <v>TECNICO DE OPERACOES E SERVICOS BANCARIOS - CREDITO IMOBILIARIO</v>
      </c>
      <c r="K1470" t="s">
        <v>3174</v>
      </c>
      <c r="L1470">
        <v>1</v>
      </c>
      <c r="M1470" s="46">
        <f t="shared" si="149"/>
        <v>3.5919540229885055E-2</v>
      </c>
      <c r="N1470" t="str">
        <f t="shared" si="150"/>
        <v>AUXILIAR DE CORTE (PREPARACAO DA CONFECCAO DE ROUPAS)</v>
      </c>
      <c r="O1470" t="s">
        <v>4131</v>
      </c>
      <c r="P1470">
        <v>1</v>
      </c>
      <c r="Q1470" s="46">
        <f t="shared" si="151"/>
        <v>1.8601190476190476E-2</v>
      </c>
    </row>
    <row r="1471" spans="1:17" x14ac:dyDescent="0.25">
      <c r="A1471" t="str">
        <f t="shared" si="146"/>
        <v>TRABALHADOR DA ELABORACAO DE PRE-FABRICADOS (CONCRETO ARMADO)</v>
      </c>
      <c r="B1471" t="s">
        <v>4459</v>
      </c>
      <c r="C1471">
        <v>0</v>
      </c>
      <c r="D1471">
        <v>0</v>
      </c>
      <c r="E1471">
        <v>2</v>
      </c>
      <c r="F1471">
        <v>0</v>
      </c>
      <c r="G1471">
        <v>2</v>
      </c>
      <c r="H1471" s="46">
        <f t="shared" si="147"/>
        <v>2.4506800637176817E-2</v>
      </c>
      <c r="J1471" t="str">
        <f t="shared" si="148"/>
        <v>COMPRADOR</v>
      </c>
      <c r="K1471" t="s">
        <v>3188</v>
      </c>
      <c r="L1471">
        <v>1</v>
      </c>
      <c r="M1471" s="46">
        <f t="shared" si="149"/>
        <v>3.5919540229885055E-2</v>
      </c>
      <c r="N1471" t="str">
        <f t="shared" si="150"/>
        <v>COSTUREIRO NA CONFECCAO EM SERIE</v>
      </c>
      <c r="O1471" t="s">
        <v>4137</v>
      </c>
      <c r="P1471">
        <v>1</v>
      </c>
      <c r="Q1471" s="46">
        <f t="shared" si="151"/>
        <v>1.8601190476190476E-2</v>
      </c>
    </row>
    <row r="1472" spans="1:17" x14ac:dyDescent="0.25">
      <c r="A1472" t="str">
        <f t="shared" si="146"/>
        <v>COZINHADOR (CONSERVACAO DE ALIMENTOS)</v>
      </c>
      <c r="B1472" t="s">
        <v>4494</v>
      </c>
      <c r="C1472">
        <v>0</v>
      </c>
      <c r="D1472">
        <v>0</v>
      </c>
      <c r="E1472">
        <v>0</v>
      </c>
      <c r="F1472">
        <v>2</v>
      </c>
      <c r="G1472">
        <v>2</v>
      </c>
      <c r="H1472" s="46">
        <f t="shared" si="147"/>
        <v>2.4506800637176817E-2</v>
      </c>
      <c r="J1472" t="str">
        <f t="shared" si="148"/>
        <v>SUPERVISOR DE COMPRAS</v>
      </c>
      <c r="K1472" t="s">
        <v>3189</v>
      </c>
      <c r="L1472">
        <v>1</v>
      </c>
      <c r="M1472" s="46">
        <f t="shared" si="149"/>
        <v>3.5919540229885055E-2</v>
      </c>
      <c r="N1472" t="str">
        <f t="shared" si="150"/>
        <v>COSTURADOR DE CALCADOS, A MAQUINA</v>
      </c>
      <c r="O1472" t="s">
        <v>4149</v>
      </c>
      <c r="P1472">
        <v>1</v>
      </c>
      <c r="Q1472" s="46">
        <f t="shared" si="151"/>
        <v>1.8601190476190476E-2</v>
      </c>
    </row>
    <row r="1473" spans="1:17" x14ac:dyDescent="0.25">
      <c r="A1473" t="str">
        <f t="shared" si="146"/>
        <v>MANTEIGUEIRO NA FABRICACAO DE LATICINIO</v>
      </c>
      <c r="B1473" t="s">
        <v>4547</v>
      </c>
      <c r="C1473">
        <v>0</v>
      </c>
      <c r="D1473">
        <v>0</v>
      </c>
      <c r="E1473">
        <v>2</v>
      </c>
      <c r="F1473">
        <v>0</v>
      </c>
      <c r="G1473">
        <v>2</v>
      </c>
      <c r="H1473" s="46">
        <f t="shared" si="147"/>
        <v>2.4506800637176817E-2</v>
      </c>
      <c r="J1473" t="str">
        <f t="shared" si="148"/>
        <v>CORRETOR DE IMOVEIS</v>
      </c>
      <c r="K1473" t="s">
        <v>3195</v>
      </c>
      <c r="L1473">
        <v>1</v>
      </c>
      <c r="M1473" s="46">
        <f t="shared" si="149"/>
        <v>3.5919540229885055E-2</v>
      </c>
      <c r="N1473" t="str">
        <f t="shared" si="150"/>
        <v>ACABADOR DE CALCADOS</v>
      </c>
      <c r="O1473" t="s">
        <v>4151</v>
      </c>
      <c r="P1473">
        <v>1</v>
      </c>
      <c r="Q1473" s="46">
        <f t="shared" si="151"/>
        <v>1.8601190476190476E-2</v>
      </c>
    </row>
    <row r="1474" spans="1:17" x14ac:dyDescent="0.25">
      <c r="A1474" t="str">
        <f t="shared" si="146"/>
        <v>ENCARREGADO DE MANUTENCAO MECANICA DE SISTEMAS OPERACIONAIS</v>
      </c>
      <c r="B1474" t="s">
        <v>4586</v>
      </c>
      <c r="C1474">
        <v>0</v>
      </c>
      <c r="D1474">
        <v>0</v>
      </c>
      <c r="E1474">
        <v>2</v>
      </c>
      <c r="F1474">
        <v>0</v>
      </c>
      <c r="G1474">
        <v>2</v>
      </c>
      <c r="H1474" s="46">
        <f t="shared" si="147"/>
        <v>2.4506800637176817E-2</v>
      </c>
      <c r="J1474" t="str">
        <f t="shared" si="148"/>
        <v>OPERADOR DE AUDIO DE CONTINUIDADE (RADIO)</v>
      </c>
      <c r="K1474" t="s">
        <v>3214</v>
      </c>
      <c r="L1474">
        <v>1</v>
      </c>
      <c r="M1474" s="46">
        <f t="shared" si="149"/>
        <v>3.5919540229885055E-2</v>
      </c>
      <c r="N1474" t="str">
        <f t="shared" si="150"/>
        <v>AUXILIAR DE RADIOLOGIA (REVELACAO FOTOGRAFICA)</v>
      </c>
      <c r="O1474" t="s">
        <v>4193</v>
      </c>
      <c r="P1474">
        <v>1</v>
      </c>
      <c r="Q1474" s="46">
        <f t="shared" si="151"/>
        <v>1.8601190476190476E-2</v>
      </c>
    </row>
    <row r="1475" spans="1:17" x14ac:dyDescent="0.25">
      <c r="A1475" t="str">
        <f t="shared" si="146"/>
        <v>MECANICO DE MANUTENCAO DE MAQUINAS, EM GERAL</v>
      </c>
      <c r="B1475" t="s">
        <v>4604</v>
      </c>
      <c r="C1475">
        <v>0</v>
      </c>
      <c r="D1475">
        <v>0</v>
      </c>
      <c r="E1475">
        <v>2</v>
      </c>
      <c r="F1475">
        <v>0</v>
      </c>
      <c r="G1475">
        <v>2</v>
      </c>
      <c r="H1475" s="46">
        <f t="shared" si="147"/>
        <v>2.4506800637176817E-2</v>
      </c>
      <c r="J1475" t="str">
        <f t="shared" si="148"/>
        <v>TECNICO EM OPERACAO DE EQUIPAMENTOS DE TRANSMISSAO/RECEPCAO DE TELEVISAO</v>
      </c>
      <c r="K1475" t="s">
        <v>3221</v>
      </c>
      <c r="L1475">
        <v>1</v>
      </c>
      <c r="M1475" s="46">
        <f t="shared" si="149"/>
        <v>3.5919540229885055E-2</v>
      </c>
      <c r="N1475" t="str">
        <f t="shared" si="150"/>
        <v>MARCENEIRO</v>
      </c>
      <c r="O1475" t="s">
        <v>4217</v>
      </c>
      <c r="P1475">
        <v>1</v>
      </c>
      <c r="Q1475" s="46">
        <f t="shared" si="151"/>
        <v>1.8601190476190476E-2</v>
      </c>
    </row>
    <row r="1476" spans="1:17" x14ac:dyDescent="0.25">
      <c r="A1476" t="str">
        <f t="shared" si="146"/>
        <v>MECANICO DE MANUTENCAO DE AERONAVES, EM GERAL</v>
      </c>
      <c r="B1476" t="s">
        <v>4613</v>
      </c>
      <c r="C1476">
        <v>0</v>
      </c>
      <c r="D1476">
        <v>0</v>
      </c>
      <c r="E1476">
        <v>2</v>
      </c>
      <c r="F1476">
        <v>0</v>
      </c>
      <c r="G1476">
        <v>2</v>
      </c>
      <c r="H1476" s="46">
        <f t="shared" si="147"/>
        <v>2.4506800637176817E-2</v>
      </c>
      <c r="J1476" t="str">
        <f t="shared" si="148"/>
        <v>TECNICO DE PLANEJAMENTO DE PRODUCAO</v>
      </c>
      <c r="K1476" t="s">
        <v>3288</v>
      </c>
      <c r="L1476">
        <v>1</v>
      </c>
      <c r="M1476" s="46">
        <f t="shared" si="149"/>
        <v>3.5919540229885055E-2</v>
      </c>
      <c r="N1476" t="str">
        <f t="shared" si="150"/>
        <v>OPERADOR DE TALHA ELETRICA</v>
      </c>
      <c r="O1476" t="s">
        <v>4279</v>
      </c>
      <c r="P1476">
        <v>1</v>
      </c>
      <c r="Q1476" s="46">
        <f t="shared" si="151"/>
        <v>1.8601190476190476E-2</v>
      </c>
    </row>
    <row r="1477" spans="1:17" x14ac:dyDescent="0.25">
      <c r="A1477" t="str">
        <f t="shared" si="146"/>
        <v>TRABALHADOR DA MANUTENCAO DE EDIFICACOES</v>
      </c>
      <c r="B1477" t="s">
        <v>4663</v>
      </c>
      <c r="C1477">
        <v>0</v>
      </c>
      <c r="D1477">
        <v>0</v>
      </c>
      <c r="E1477">
        <v>0</v>
      </c>
      <c r="F1477">
        <v>2</v>
      </c>
      <c r="G1477">
        <v>2</v>
      </c>
      <c r="H1477" s="46">
        <f t="shared" si="147"/>
        <v>2.4506800637176817E-2</v>
      </c>
      <c r="J1477" t="str">
        <f t="shared" si="148"/>
        <v>OPERADOR DE INSPECAO DE QUALIDADE</v>
      </c>
      <c r="K1477" t="s">
        <v>3293</v>
      </c>
      <c r="L1477">
        <v>1</v>
      </c>
      <c r="M1477" s="46">
        <f t="shared" si="149"/>
        <v>3.5919540229885055E-2</v>
      </c>
      <c r="N1477" t="str">
        <f t="shared" si="150"/>
        <v>MOTORISTA DE CARRO DE PASSEIO</v>
      </c>
      <c r="O1477" t="s">
        <v>4284</v>
      </c>
      <c r="P1477">
        <v>1</v>
      </c>
      <c r="Q1477" s="46">
        <f t="shared" si="151"/>
        <v>1.8601190476190476E-2</v>
      </c>
    </row>
    <row r="1478" spans="1:17" x14ac:dyDescent="0.25">
      <c r="A1478" t="str">
        <f t="shared" si="146"/>
        <v>BORRACHEIRO</v>
      </c>
      <c r="B1478" t="s">
        <v>4668</v>
      </c>
      <c r="C1478">
        <v>0</v>
      </c>
      <c r="D1478">
        <v>0</v>
      </c>
      <c r="E1478">
        <v>2</v>
      </c>
      <c r="F1478">
        <v>0</v>
      </c>
      <c r="G1478">
        <v>2</v>
      </c>
      <c r="H1478" s="46">
        <f t="shared" si="147"/>
        <v>2.4506800637176817E-2</v>
      </c>
      <c r="J1478" t="str">
        <f t="shared" si="148"/>
        <v>SUPERVISOR DE TESOURARIA</v>
      </c>
      <c r="K1478" t="s">
        <v>3306</v>
      </c>
      <c r="L1478">
        <v>1</v>
      </c>
      <c r="M1478" s="46">
        <f t="shared" si="149"/>
        <v>3.5919540229885055E-2</v>
      </c>
      <c r="N1478" t="str">
        <f t="shared" si="150"/>
        <v>MOTORISTA OPERACIONAL DE GUINCHO</v>
      </c>
      <c r="O1478" t="s">
        <v>4292</v>
      </c>
      <c r="P1478">
        <v>1</v>
      </c>
      <c r="Q1478" s="46">
        <f t="shared" si="151"/>
        <v>1.8601190476190476E-2</v>
      </c>
    </row>
    <row r="1479" spans="1:17" x14ac:dyDescent="0.25">
      <c r="A1479" t="str">
        <f t="shared" si="146"/>
        <v>TENENTE DO CORPO DE BOMBEIROS MILITAR</v>
      </c>
      <c r="B1479" t="s">
        <v>1744</v>
      </c>
      <c r="C1479">
        <v>0</v>
      </c>
      <c r="D1479">
        <v>0</v>
      </c>
      <c r="E1479">
        <v>1</v>
      </c>
      <c r="F1479">
        <v>0</v>
      </c>
      <c r="G1479">
        <v>1</v>
      </c>
      <c r="H1479" s="46">
        <f t="shared" si="147"/>
        <v>1.2253400318588408E-2</v>
      </c>
      <c r="J1479" t="str">
        <f t="shared" si="148"/>
        <v>CONTINUO</v>
      </c>
      <c r="K1479" t="s">
        <v>3321</v>
      </c>
      <c r="L1479">
        <v>1</v>
      </c>
      <c r="M1479" s="46">
        <f t="shared" si="149"/>
        <v>3.5919540229885055E-2</v>
      </c>
      <c r="N1479" t="str">
        <f t="shared" si="150"/>
        <v>CARREGADOR (ARMAZEM)</v>
      </c>
      <c r="O1479" t="s">
        <v>4311</v>
      </c>
      <c r="P1479">
        <v>1</v>
      </c>
      <c r="Q1479" s="46">
        <f t="shared" si="151"/>
        <v>1.8601190476190476E-2</v>
      </c>
    </row>
    <row r="1480" spans="1:17" x14ac:dyDescent="0.25">
      <c r="A1480" t="str">
        <f t="shared" si="146"/>
        <v>DIRETOR DE PLANEJAMENTO ESTRATEGICO</v>
      </c>
      <c r="B1480" t="s">
        <v>1786</v>
      </c>
      <c r="C1480">
        <v>0</v>
      </c>
      <c r="D1480">
        <v>0</v>
      </c>
      <c r="E1480">
        <v>1</v>
      </c>
      <c r="F1480">
        <v>0</v>
      </c>
      <c r="G1480">
        <v>1</v>
      </c>
      <c r="H1480" s="46">
        <f t="shared" si="147"/>
        <v>1.2253400318588408E-2</v>
      </c>
      <c r="J1480" t="str">
        <f t="shared" si="148"/>
        <v>ANALISTA DE FOLHA DE PAGAMENTO</v>
      </c>
      <c r="K1480" t="s">
        <v>3322</v>
      </c>
      <c r="L1480">
        <v>1</v>
      </c>
      <c r="M1480" s="46">
        <f t="shared" si="149"/>
        <v>3.5919540229885055E-2</v>
      </c>
      <c r="N1480" t="str">
        <f t="shared" si="150"/>
        <v>AJUDANTE DE MOTORISTA</v>
      </c>
      <c r="O1480" t="s">
        <v>4314</v>
      </c>
      <c r="P1480">
        <v>1</v>
      </c>
      <c r="Q1480" s="46">
        <f t="shared" si="151"/>
        <v>1.8601190476190476E-2</v>
      </c>
    </row>
    <row r="1481" spans="1:17" x14ac:dyDescent="0.25">
      <c r="A1481" t="str">
        <f t="shared" si="146"/>
        <v>TURISMOLOGO</v>
      </c>
      <c r="B1481" t="s">
        <v>1798</v>
      </c>
      <c r="C1481">
        <v>0</v>
      </c>
      <c r="D1481">
        <v>0</v>
      </c>
      <c r="E1481">
        <v>0</v>
      </c>
      <c r="F1481">
        <v>1</v>
      </c>
      <c r="G1481">
        <v>1</v>
      </c>
      <c r="H1481" s="46">
        <f t="shared" si="147"/>
        <v>1.2253400318588408E-2</v>
      </c>
      <c r="J1481" t="str">
        <f t="shared" si="148"/>
        <v>AUXILIAR DE FATURAMENTO</v>
      </c>
      <c r="K1481" t="s">
        <v>3324</v>
      </c>
      <c r="L1481">
        <v>1</v>
      </c>
      <c r="M1481" s="46">
        <f t="shared" si="149"/>
        <v>3.5919540229885055E-2</v>
      </c>
      <c r="N1481" t="str">
        <f t="shared" si="150"/>
        <v>EMBALADOR, A MAO</v>
      </c>
      <c r="O1481" t="s">
        <v>4316</v>
      </c>
      <c r="P1481">
        <v>1</v>
      </c>
      <c r="Q1481" s="46">
        <f t="shared" si="151"/>
        <v>1.8601190476190476E-2</v>
      </c>
    </row>
    <row r="1482" spans="1:17" x14ac:dyDescent="0.25">
      <c r="A1482" t="str">
        <f t="shared" si="146"/>
        <v>DIRETOR DE OPERACOES DE SERVICOS DE TRANSPORTE</v>
      </c>
      <c r="B1482" t="s">
        <v>1802</v>
      </c>
      <c r="C1482">
        <v>0</v>
      </c>
      <c r="D1482">
        <v>0</v>
      </c>
      <c r="E1482">
        <v>1</v>
      </c>
      <c r="F1482">
        <v>0</v>
      </c>
      <c r="G1482">
        <v>1</v>
      </c>
      <c r="H1482" s="46">
        <f t="shared" si="147"/>
        <v>1.2253400318588408E-2</v>
      </c>
      <c r="J1482" t="str">
        <f t="shared" si="148"/>
        <v>ARMAZENISTA</v>
      </c>
      <c r="K1482" t="s">
        <v>3332</v>
      </c>
      <c r="L1482">
        <v>1</v>
      </c>
      <c r="M1482" s="46">
        <f t="shared" si="149"/>
        <v>3.5919540229885055E-2</v>
      </c>
      <c r="N1482" t="str">
        <f t="shared" si="150"/>
        <v>COZINHADOR DE FRUTAS E LEGUMES</v>
      </c>
      <c r="O1482" t="s">
        <v>4496</v>
      </c>
      <c r="P1482">
        <v>1</v>
      </c>
      <c r="Q1482" s="46">
        <f t="shared" si="151"/>
        <v>1.8601190476190476E-2</v>
      </c>
    </row>
    <row r="1483" spans="1:17" x14ac:dyDescent="0.25">
      <c r="A1483" t="str">
        <f t="shared" si="146"/>
        <v>DIRETOR DE RECURSOS HUMANOS</v>
      </c>
      <c r="B1483" t="s">
        <v>1817</v>
      </c>
      <c r="C1483">
        <v>0</v>
      </c>
      <c r="D1483">
        <v>0</v>
      </c>
      <c r="E1483">
        <v>1</v>
      </c>
      <c r="F1483">
        <v>0</v>
      </c>
      <c r="G1483">
        <v>1</v>
      </c>
      <c r="H1483" s="46">
        <f t="shared" si="147"/>
        <v>1.2253400318588408E-2</v>
      </c>
      <c r="J1483" t="str">
        <f t="shared" si="148"/>
        <v>OPERADOR DE TELEMARKETING RECEPTIVO</v>
      </c>
      <c r="K1483" t="s">
        <v>3372</v>
      </c>
      <c r="L1483">
        <v>1</v>
      </c>
      <c r="M1483" s="46">
        <f t="shared" si="149"/>
        <v>3.5919540229885055E-2</v>
      </c>
      <c r="N1483" t="str">
        <f t="shared" si="150"/>
        <v>OPERADOR DE CAMARAS FRIAS</v>
      </c>
      <c r="O1483" t="s">
        <v>4502</v>
      </c>
      <c r="P1483">
        <v>1</v>
      </c>
      <c r="Q1483" s="46">
        <f t="shared" si="151"/>
        <v>1.8601190476190476E-2</v>
      </c>
    </row>
    <row r="1484" spans="1:17" x14ac:dyDescent="0.25">
      <c r="A1484" t="str">
        <f t="shared" si="146"/>
        <v>TECNOLOGO EM GESTAO HOSPITALAR</v>
      </c>
      <c r="B1484" t="s">
        <v>1832</v>
      </c>
      <c r="C1484">
        <v>0</v>
      </c>
      <c r="D1484">
        <v>0</v>
      </c>
      <c r="E1484">
        <v>1</v>
      </c>
      <c r="F1484">
        <v>0</v>
      </c>
      <c r="G1484">
        <v>1</v>
      </c>
      <c r="H1484" s="46">
        <f t="shared" si="147"/>
        <v>1.2253400318588408E-2</v>
      </c>
      <c r="J1484" t="str">
        <f t="shared" si="148"/>
        <v>ADMINISTRADOR DE EDIFICIOS</v>
      </c>
      <c r="K1484" t="s">
        <v>3382</v>
      </c>
      <c r="L1484">
        <v>1</v>
      </c>
      <c r="M1484" s="46">
        <f t="shared" si="149"/>
        <v>3.5919540229885055E-2</v>
      </c>
      <c r="N1484" t="str">
        <f t="shared" si="150"/>
        <v>OPERADOR DE MAQUINAS DE FABRICACAO DE CHOCOLATES E ACHOCOLATADOS</v>
      </c>
      <c r="O1484" t="s">
        <v>4527</v>
      </c>
      <c r="P1484">
        <v>1</v>
      </c>
      <c r="Q1484" s="46">
        <f t="shared" si="151"/>
        <v>1.8601190476190476E-2</v>
      </c>
    </row>
    <row r="1485" spans="1:17" x14ac:dyDescent="0.25">
      <c r="A1485" t="str">
        <f t="shared" si="146"/>
        <v>DIRETOR DE INSTITUICAO EDUCACIONAL DA AREA PRIVADA</v>
      </c>
      <c r="B1485" t="s">
        <v>1833</v>
      </c>
      <c r="C1485">
        <v>0</v>
      </c>
      <c r="D1485">
        <v>0</v>
      </c>
      <c r="E1485">
        <v>0</v>
      </c>
      <c r="F1485">
        <v>1</v>
      </c>
      <c r="G1485">
        <v>1</v>
      </c>
      <c r="H1485" s="46">
        <f t="shared" si="147"/>
        <v>1.2253400318588408E-2</v>
      </c>
      <c r="J1485" t="str">
        <f t="shared" si="148"/>
        <v>SUPERVISOR DE VIGILANTES</v>
      </c>
      <c r="K1485" t="s">
        <v>3390</v>
      </c>
      <c r="L1485">
        <v>1</v>
      </c>
      <c r="M1485" s="46">
        <f t="shared" si="149"/>
        <v>3.5919540229885055E-2</v>
      </c>
      <c r="N1485" t="str">
        <f t="shared" si="150"/>
        <v>MECANICO DE MANUTENCAO DE MAQUINAS TEXTEIS</v>
      </c>
      <c r="O1485" t="s">
        <v>4607</v>
      </c>
      <c r="P1485">
        <v>1</v>
      </c>
      <c r="Q1485" s="46">
        <f t="shared" si="151"/>
        <v>1.8601190476190476E-2</v>
      </c>
    </row>
    <row r="1486" spans="1:17" x14ac:dyDescent="0.25">
      <c r="A1486" t="str">
        <f t="shared" ref="A1486:A1549" si="152">MID(B1486,8,100)</f>
        <v>GERENTE DE PRODUCAO E OPERACOES</v>
      </c>
      <c r="B1486" t="s">
        <v>1841</v>
      </c>
      <c r="C1486">
        <v>0</v>
      </c>
      <c r="D1486">
        <v>0</v>
      </c>
      <c r="E1486">
        <v>1</v>
      </c>
      <c r="F1486">
        <v>0</v>
      </c>
      <c r="G1486">
        <v>1</v>
      </c>
      <c r="H1486" s="46">
        <f t="shared" ref="H1486:H1549" si="153">G1486*100/G$3765</f>
        <v>1.2253400318588408E-2</v>
      </c>
      <c r="J1486" t="str">
        <f t="shared" ref="J1486:J1549" si="154">MID(K1486,8,100)</f>
        <v>EMPREGADO DOMESTICO DIARISTA</v>
      </c>
      <c r="K1486" t="s">
        <v>3402</v>
      </c>
      <c r="L1486">
        <v>1</v>
      </c>
      <c r="M1486" s="46">
        <f t="shared" ref="M1486:M1549" si="155">L1486*100/L$3765</f>
        <v>3.5919540229885055E-2</v>
      </c>
      <c r="N1486" t="str">
        <f t="shared" ref="N1486:N1549" si="156">MID(O1486,8,100)</f>
        <v>MECANICO DE MANUTENCAO DE AUTOMOVEIS, MOTOCICLETAS E VEICULOS SIMILARES</v>
      </c>
      <c r="O1486" t="s">
        <v>4617</v>
      </c>
      <c r="P1486">
        <v>1</v>
      </c>
      <c r="Q1486" s="46">
        <f t="shared" ref="Q1486:Q1549" si="157">P1486*100/P$3765</f>
        <v>1.8601190476190476E-2</v>
      </c>
    </row>
    <row r="1487" spans="1:17" x14ac:dyDescent="0.25">
      <c r="A1487" t="str">
        <f t="shared" si="152"/>
        <v>GERENTE DE BAR</v>
      </c>
      <c r="B1487" t="s">
        <v>1849</v>
      </c>
      <c r="C1487">
        <v>0</v>
      </c>
      <c r="D1487">
        <v>0</v>
      </c>
      <c r="E1487">
        <v>0</v>
      </c>
      <c r="F1487">
        <v>1</v>
      </c>
      <c r="G1487">
        <v>1</v>
      </c>
      <c r="H1487" s="46">
        <f t="shared" si="153"/>
        <v>1.2253400318588408E-2</v>
      </c>
      <c r="J1487" t="str">
        <f t="shared" si="154"/>
        <v>COPEIRO</v>
      </c>
      <c r="K1487" t="s">
        <v>3420</v>
      </c>
      <c r="L1487">
        <v>1</v>
      </c>
      <c r="M1487" s="46">
        <f t="shared" si="155"/>
        <v>3.5919540229885055E-2</v>
      </c>
      <c r="N1487" t="str">
        <f t="shared" si="156"/>
        <v>DESEMPREGADO CRONICO OU CUJA HABITACAO HABITUAL NAO FOI POSSIVEL OBTER</v>
      </c>
      <c r="O1487" t="s">
        <v>4678</v>
      </c>
      <c r="P1487">
        <v>1</v>
      </c>
      <c r="Q1487" s="46">
        <f t="shared" si="157"/>
        <v>1.8601190476190476E-2</v>
      </c>
    </row>
    <row r="1488" spans="1:17" x14ac:dyDescent="0.25">
      <c r="A1488" t="str">
        <f t="shared" si="152"/>
        <v>GERENTE DE PRODUTOS BANCARIOS</v>
      </c>
      <c r="B1488" t="s">
        <v>1855</v>
      </c>
      <c r="C1488">
        <v>0</v>
      </c>
      <c r="D1488">
        <v>0</v>
      </c>
      <c r="E1488">
        <v>1</v>
      </c>
      <c r="F1488">
        <v>0</v>
      </c>
      <c r="G1488">
        <v>1</v>
      </c>
      <c r="H1488" s="46">
        <f t="shared" si="153"/>
        <v>1.2253400318588408E-2</v>
      </c>
      <c r="J1488" t="str">
        <f t="shared" si="154"/>
        <v>ASCENSORISTA</v>
      </c>
      <c r="K1488" t="s">
        <v>3428</v>
      </c>
      <c r="L1488">
        <v>1</v>
      </c>
      <c r="M1488" s="46">
        <f t="shared" si="155"/>
        <v>3.5919540229885055E-2</v>
      </c>
      <c r="N1488" t="str">
        <f t="shared" si="156"/>
        <v>OFICIAL GENERAL DA AERONAUTICA</v>
      </c>
      <c r="O1488" t="s">
        <v>1721</v>
      </c>
      <c r="P1488">
        <v>0</v>
      </c>
      <c r="Q1488" s="46">
        <f t="shared" si="157"/>
        <v>0</v>
      </c>
    </row>
    <row r="1489" spans="1:17" x14ac:dyDescent="0.25">
      <c r="A1489" t="str">
        <f t="shared" si="152"/>
        <v>GERENTE DE RECURSOS HUMANOS</v>
      </c>
      <c r="B1489" t="s">
        <v>1866</v>
      </c>
      <c r="C1489">
        <v>0</v>
      </c>
      <c r="D1489">
        <v>0</v>
      </c>
      <c r="E1489">
        <v>0</v>
      </c>
      <c r="F1489">
        <v>1</v>
      </c>
      <c r="G1489">
        <v>1</v>
      </c>
      <c r="H1489" s="46">
        <f t="shared" si="153"/>
        <v>1.2253400318588408E-2</v>
      </c>
      <c r="J1489" t="str">
        <f t="shared" si="154"/>
        <v>COLETOR DE LIXO</v>
      </c>
      <c r="K1489" t="s">
        <v>3432</v>
      </c>
      <c r="L1489">
        <v>1</v>
      </c>
      <c r="M1489" s="46">
        <f t="shared" si="155"/>
        <v>3.5919540229885055E-2</v>
      </c>
      <c r="N1489" t="str">
        <f t="shared" si="156"/>
        <v>OFICIAL GENERAL DO EXERCITO</v>
      </c>
      <c r="O1489" t="s">
        <v>1722</v>
      </c>
      <c r="P1489">
        <v>0</v>
      </c>
      <c r="Q1489" s="46">
        <f t="shared" si="157"/>
        <v>0</v>
      </c>
    </row>
    <row r="1490" spans="1:17" x14ac:dyDescent="0.25">
      <c r="A1490" t="str">
        <f t="shared" si="152"/>
        <v>GERENTE DE MARKETING</v>
      </c>
      <c r="B1490" t="s">
        <v>1870</v>
      </c>
      <c r="C1490">
        <v>0</v>
      </c>
      <c r="D1490">
        <v>0</v>
      </c>
      <c r="E1490">
        <v>0</v>
      </c>
      <c r="F1490">
        <v>1</v>
      </c>
      <c r="G1490">
        <v>1</v>
      </c>
      <c r="H1490" s="46">
        <f t="shared" si="153"/>
        <v>1.2253400318588408E-2</v>
      </c>
      <c r="J1490" t="str">
        <f t="shared" si="154"/>
        <v>TRABALHADOR DE SERVICOS DE MANUTENCAO DE EDIFICIOS E LOGRADOUROS</v>
      </c>
      <c r="K1490" t="s">
        <v>3436</v>
      </c>
      <c r="L1490">
        <v>1</v>
      </c>
      <c r="M1490" s="46">
        <f t="shared" si="155"/>
        <v>3.5919540229885055E-2</v>
      </c>
      <c r="N1490" t="str">
        <f t="shared" si="156"/>
        <v>OFICIAL GENERAL DA MARINHA</v>
      </c>
      <c r="O1490" t="s">
        <v>1723</v>
      </c>
      <c r="P1490">
        <v>0</v>
      </c>
      <c r="Q1490" s="46">
        <f t="shared" si="157"/>
        <v>0</v>
      </c>
    </row>
    <row r="1491" spans="1:17" x14ac:dyDescent="0.25">
      <c r="A1491" t="str">
        <f t="shared" si="152"/>
        <v>OUVIDOR</v>
      </c>
      <c r="B1491" t="s">
        <v>1872</v>
      </c>
      <c r="C1491">
        <v>0</v>
      </c>
      <c r="D1491">
        <v>0</v>
      </c>
      <c r="E1491">
        <v>0</v>
      </c>
      <c r="F1491">
        <v>1</v>
      </c>
      <c r="G1491">
        <v>1</v>
      </c>
      <c r="H1491" s="46">
        <f t="shared" si="153"/>
        <v>1.2253400318588408E-2</v>
      </c>
      <c r="J1491" t="str">
        <f t="shared" si="154"/>
        <v>AUXILIAR DE BANCO DE SANGUE</v>
      </c>
      <c r="K1491" t="s">
        <v>3447</v>
      </c>
      <c r="L1491">
        <v>1</v>
      </c>
      <c r="M1491" s="46">
        <f t="shared" si="155"/>
        <v>3.5919540229885055E-2</v>
      </c>
      <c r="N1491" t="str">
        <f t="shared" si="156"/>
        <v>OFICIAL DA AERONAUTICA</v>
      </c>
      <c r="O1491" t="s">
        <v>1724</v>
      </c>
      <c r="P1491">
        <v>0</v>
      </c>
      <c r="Q1491" s="46">
        <f t="shared" si="157"/>
        <v>0</v>
      </c>
    </row>
    <row r="1492" spans="1:17" x14ac:dyDescent="0.25">
      <c r="A1492" t="str">
        <f t="shared" si="152"/>
        <v>GERENTE DE PROJETOS DE TECNOLOGIA DA INFORMACAO</v>
      </c>
      <c r="B1492" t="s">
        <v>1879</v>
      </c>
      <c r="C1492">
        <v>0</v>
      </c>
      <c r="D1492">
        <v>0</v>
      </c>
      <c r="E1492">
        <v>0</v>
      </c>
      <c r="F1492">
        <v>1</v>
      </c>
      <c r="G1492">
        <v>1</v>
      </c>
      <c r="H1492" s="46">
        <f t="shared" si="153"/>
        <v>1.2253400318588408E-2</v>
      </c>
      <c r="J1492" t="str">
        <f t="shared" si="154"/>
        <v>AUXILIAR DE FARMACIA DE MANIPULACAO</v>
      </c>
      <c r="K1492" t="s">
        <v>3448</v>
      </c>
      <c r="L1492">
        <v>1</v>
      </c>
      <c r="M1492" s="46">
        <f t="shared" si="155"/>
        <v>3.5919540229885055E-2</v>
      </c>
      <c r="N1492" t="str">
        <f t="shared" si="156"/>
        <v>OFICIAL DO EXERCITO</v>
      </c>
      <c r="O1492" t="s">
        <v>1725</v>
      </c>
      <c r="P1492">
        <v>0</v>
      </c>
      <c r="Q1492" s="46">
        <f t="shared" si="157"/>
        <v>0</v>
      </c>
    </row>
    <row r="1493" spans="1:17" x14ac:dyDescent="0.25">
      <c r="A1493" t="str">
        <f t="shared" si="152"/>
        <v>PERITO CRIMINAL</v>
      </c>
      <c r="B1493" t="s">
        <v>1927</v>
      </c>
      <c r="C1493">
        <v>0</v>
      </c>
      <c r="D1493">
        <v>0</v>
      </c>
      <c r="E1493">
        <v>1</v>
      </c>
      <c r="F1493">
        <v>0</v>
      </c>
      <c r="G1493">
        <v>1</v>
      </c>
      <c r="H1493" s="46">
        <f t="shared" si="153"/>
        <v>1.2253400318588408E-2</v>
      </c>
      <c r="J1493" t="str">
        <f t="shared" si="154"/>
        <v>AUXILIAR DE LABORATORIO DE IMUNOBIOLOGICOS</v>
      </c>
      <c r="K1493" t="s">
        <v>3450</v>
      </c>
      <c r="L1493">
        <v>1</v>
      </c>
      <c r="M1493" s="46">
        <f t="shared" si="155"/>
        <v>3.5919540229885055E-2</v>
      </c>
      <c r="N1493" t="str">
        <f t="shared" si="156"/>
        <v>OFICIAL DA MARINHA</v>
      </c>
      <c r="O1493" t="s">
        <v>1726</v>
      </c>
      <c r="P1493">
        <v>0</v>
      </c>
      <c r="Q1493" s="46">
        <f t="shared" si="157"/>
        <v>0</v>
      </c>
    </row>
    <row r="1494" spans="1:17" x14ac:dyDescent="0.25">
      <c r="A1494" t="str">
        <f t="shared" si="152"/>
        <v>ESPECIALISTA EM PESQUISA OPERACIONAL</v>
      </c>
      <c r="B1494" t="s">
        <v>1929</v>
      </c>
      <c r="C1494">
        <v>0</v>
      </c>
      <c r="D1494">
        <v>0</v>
      </c>
      <c r="E1494">
        <v>1</v>
      </c>
      <c r="F1494">
        <v>0</v>
      </c>
      <c r="G1494">
        <v>1</v>
      </c>
      <c r="H1494" s="46">
        <f t="shared" si="153"/>
        <v>1.2253400318588408E-2</v>
      </c>
      <c r="J1494" t="str">
        <f t="shared" si="154"/>
        <v>AUXILIAR DE PRODUCAO FARMACEUTICA</v>
      </c>
      <c r="K1494" t="s">
        <v>3451</v>
      </c>
      <c r="L1494">
        <v>1</v>
      </c>
      <c r="M1494" s="46">
        <f t="shared" si="155"/>
        <v>3.5919540229885055E-2</v>
      </c>
      <c r="N1494" t="str">
        <f t="shared" si="156"/>
        <v>PRACA DA AERONAUTICA</v>
      </c>
      <c r="O1494" t="s">
        <v>1727</v>
      </c>
      <c r="P1494">
        <v>0</v>
      </c>
      <c r="Q1494" s="46">
        <f t="shared" si="157"/>
        <v>0</v>
      </c>
    </row>
    <row r="1495" spans="1:17" x14ac:dyDescent="0.25">
      <c r="A1495" t="str">
        <f t="shared" si="152"/>
        <v>ADMINISTRADOR DE BANCO DE DADOS</v>
      </c>
      <c r="B1495" t="s">
        <v>1938</v>
      </c>
      <c r="C1495">
        <v>0</v>
      </c>
      <c r="D1495">
        <v>0</v>
      </c>
      <c r="E1495">
        <v>1</v>
      </c>
      <c r="F1495">
        <v>0</v>
      </c>
      <c r="G1495">
        <v>1</v>
      </c>
      <c r="H1495" s="46">
        <f t="shared" si="153"/>
        <v>1.2253400318588408E-2</v>
      </c>
      <c r="J1495" t="str">
        <f t="shared" si="154"/>
        <v>EDUCADOR SOCIAL</v>
      </c>
      <c r="K1495" t="s">
        <v>3453</v>
      </c>
      <c r="L1495">
        <v>1</v>
      </c>
      <c r="M1495" s="46">
        <f t="shared" si="155"/>
        <v>3.5919540229885055E-2</v>
      </c>
      <c r="N1495" t="str">
        <f t="shared" si="156"/>
        <v>PRACA DO EXERCITO</v>
      </c>
      <c r="O1495" t="s">
        <v>1728</v>
      </c>
      <c r="P1495">
        <v>0</v>
      </c>
      <c r="Q1495" s="46">
        <f t="shared" si="157"/>
        <v>0</v>
      </c>
    </row>
    <row r="1496" spans="1:17" x14ac:dyDescent="0.25">
      <c r="A1496" t="str">
        <f t="shared" si="152"/>
        <v>ADMINISTRADOR EM SEGURANCA DA INFORMACAO</v>
      </c>
      <c r="B1496" t="s">
        <v>1941</v>
      </c>
      <c r="C1496">
        <v>0</v>
      </c>
      <c r="D1496">
        <v>0</v>
      </c>
      <c r="E1496">
        <v>1</v>
      </c>
      <c r="F1496">
        <v>0</v>
      </c>
      <c r="G1496">
        <v>1</v>
      </c>
      <c r="H1496" s="46">
        <f t="shared" si="153"/>
        <v>1.2253400318588408E-2</v>
      </c>
      <c r="J1496" t="str">
        <f t="shared" si="154"/>
        <v>SOCIOEDUCADOR</v>
      </c>
      <c r="K1496" t="s">
        <v>3457</v>
      </c>
      <c r="L1496">
        <v>1</v>
      </c>
      <c r="M1496" s="46">
        <f t="shared" si="155"/>
        <v>3.5919540229885055E-2</v>
      </c>
      <c r="N1496" t="str">
        <f t="shared" si="156"/>
        <v>PRACA DA MARINHA</v>
      </c>
      <c r="O1496" t="s">
        <v>1729</v>
      </c>
      <c r="P1496">
        <v>0</v>
      </c>
      <c r="Q1496" s="46">
        <f t="shared" si="157"/>
        <v>0</v>
      </c>
    </row>
    <row r="1497" spans="1:17" x14ac:dyDescent="0.25">
      <c r="A1497" t="str">
        <f t="shared" si="152"/>
        <v>FISICO</v>
      </c>
      <c r="B1497" t="s">
        <v>1946</v>
      </c>
      <c r="C1497">
        <v>0</v>
      </c>
      <c r="D1497">
        <v>0</v>
      </c>
      <c r="E1497">
        <v>1</v>
      </c>
      <c r="F1497">
        <v>0</v>
      </c>
      <c r="G1497">
        <v>1</v>
      </c>
      <c r="H1497" s="46">
        <f t="shared" si="153"/>
        <v>1.2253400318588408E-2</v>
      </c>
      <c r="J1497" t="str">
        <f t="shared" si="154"/>
        <v>MANICURE</v>
      </c>
      <c r="K1497" t="s">
        <v>3461</v>
      </c>
      <c r="L1497">
        <v>1</v>
      </c>
      <c r="M1497" s="46">
        <f t="shared" si="155"/>
        <v>3.5919540229885055E-2</v>
      </c>
      <c r="N1497" t="str">
        <f t="shared" si="156"/>
        <v>CORONEL DA POLICIA MILITAR</v>
      </c>
      <c r="O1497" t="s">
        <v>1730</v>
      </c>
      <c r="P1497">
        <v>0</v>
      </c>
      <c r="Q1497" s="46">
        <f t="shared" si="157"/>
        <v>0</v>
      </c>
    </row>
    <row r="1498" spans="1:17" x14ac:dyDescent="0.25">
      <c r="A1498" t="str">
        <f t="shared" si="152"/>
        <v>TECNOLOGO EM MEIO AMBIENTE</v>
      </c>
      <c r="B1498" t="s">
        <v>1976</v>
      </c>
      <c r="C1498">
        <v>0</v>
      </c>
      <c r="D1498">
        <v>0</v>
      </c>
      <c r="E1498">
        <v>0</v>
      </c>
      <c r="F1498">
        <v>1</v>
      </c>
      <c r="G1498">
        <v>1</v>
      </c>
      <c r="H1498" s="46">
        <f t="shared" si="153"/>
        <v>1.2253400318588408E-2</v>
      </c>
      <c r="J1498" t="str">
        <f t="shared" si="154"/>
        <v>CUIDADOR DE IDOSOS</v>
      </c>
      <c r="K1498" t="s">
        <v>3467</v>
      </c>
      <c r="L1498">
        <v>1</v>
      </c>
      <c r="M1498" s="46">
        <f t="shared" si="155"/>
        <v>3.5919540229885055E-2</v>
      </c>
      <c r="N1498" t="str">
        <f t="shared" si="156"/>
        <v>TENENTE-CORONEL DA POLICIA MILITAR</v>
      </c>
      <c r="O1498" t="s">
        <v>1731</v>
      </c>
      <c r="P1498">
        <v>0</v>
      </c>
      <c r="Q1498" s="46">
        <f t="shared" si="157"/>
        <v>0</v>
      </c>
    </row>
    <row r="1499" spans="1:17" x14ac:dyDescent="0.25">
      <c r="A1499" t="str">
        <f t="shared" si="152"/>
        <v>ARQUITETO DE EDIFICACOES</v>
      </c>
      <c r="B1499" t="s">
        <v>1977</v>
      </c>
      <c r="C1499">
        <v>0</v>
      </c>
      <c r="D1499">
        <v>0</v>
      </c>
      <c r="E1499">
        <v>0</v>
      </c>
      <c r="F1499">
        <v>1</v>
      </c>
      <c r="G1499">
        <v>1</v>
      </c>
      <c r="H1499" s="46">
        <f t="shared" si="153"/>
        <v>1.2253400318588408E-2</v>
      </c>
      <c r="J1499" t="str">
        <f t="shared" si="154"/>
        <v>LAVADOR DE ROUPAS A MAQUINA</v>
      </c>
      <c r="K1499" t="s">
        <v>3471</v>
      </c>
      <c r="L1499">
        <v>1</v>
      </c>
      <c r="M1499" s="46">
        <f t="shared" si="155"/>
        <v>3.5919540229885055E-2</v>
      </c>
      <c r="N1499" t="str">
        <f t="shared" si="156"/>
        <v>MAJOR DA POLICIA MILITAR</v>
      </c>
      <c r="O1499" t="s">
        <v>1732</v>
      </c>
      <c r="P1499">
        <v>0</v>
      </c>
      <c r="Q1499" s="46">
        <f t="shared" si="157"/>
        <v>0</v>
      </c>
    </row>
    <row r="1500" spans="1:17" x14ac:dyDescent="0.25">
      <c r="A1500" t="str">
        <f t="shared" si="152"/>
        <v>INSPETOR DE TERMINAL</v>
      </c>
      <c r="B1500" t="s">
        <v>2417</v>
      </c>
      <c r="C1500">
        <v>0</v>
      </c>
      <c r="D1500">
        <v>0</v>
      </c>
      <c r="E1500">
        <v>1</v>
      </c>
      <c r="F1500">
        <v>0</v>
      </c>
      <c r="G1500">
        <v>1</v>
      </c>
      <c r="H1500" s="46">
        <f t="shared" si="153"/>
        <v>1.2253400318588408E-2</v>
      </c>
      <c r="J1500" t="str">
        <f t="shared" si="154"/>
        <v>LIMPADOR A SECO, A MAQUINA</v>
      </c>
      <c r="K1500" t="s">
        <v>3473</v>
      </c>
      <c r="L1500">
        <v>1</v>
      </c>
      <c r="M1500" s="46">
        <f t="shared" si="155"/>
        <v>3.5919540229885055E-2</v>
      </c>
      <c r="N1500" t="str">
        <f t="shared" si="156"/>
        <v>CAPITAO DA POLICIA MILITAR</v>
      </c>
      <c r="O1500" t="s">
        <v>1733</v>
      </c>
      <c r="P1500">
        <v>0</v>
      </c>
      <c r="Q1500" s="46">
        <f t="shared" si="157"/>
        <v>0</v>
      </c>
    </row>
    <row r="1501" spans="1:17" x14ac:dyDescent="0.25">
      <c r="A1501" t="str">
        <f t="shared" si="152"/>
        <v>MEDICO ANGIOLOGISTA</v>
      </c>
      <c r="B1501" t="s">
        <v>2441</v>
      </c>
      <c r="C1501">
        <v>0</v>
      </c>
      <c r="D1501">
        <v>0</v>
      </c>
      <c r="E1501">
        <v>1</v>
      </c>
      <c r="F1501">
        <v>0</v>
      </c>
      <c r="G1501">
        <v>1</v>
      </c>
      <c r="H1501" s="46">
        <f t="shared" si="153"/>
        <v>1.2253400318588408E-2</v>
      </c>
      <c r="J1501" t="str">
        <f t="shared" si="154"/>
        <v>AUXILIAR DE LAVANDERIA</v>
      </c>
      <c r="K1501" t="s">
        <v>3478</v>
      </c>
      <c r="L1501">
        <v>1</v>
      </c>
      <c r="M1501" s="46">
        <f t="shared" si="155"/>
        <v>3.5919540229885055E-2</v>
      </c>
      <c r="N1501" t="str">
        <f t="shared" si="156"/>
        <v>PRIMEIRO TENENTE DE POLICIA MILITAR</v>
      </c>
      <c r="O1501" t="s">
        <v>1734</v>
      </c>
      <c r="P1501">
        <v>0</v>
      </c>
      <c r="Q1501" s="46">
        <f t="shared" si="157"/>
        <v>0</v>
      </c>
    </row>
    <row r="1502" spans="1:17" x14ac:dyDescent="0.25">
      <c r="A1502" t="str">
        <f t="shared" si="152"/>
        <v>MEDICO CIRURGIAO CARDIOVASCULAR</v>
      </c>
      <c r="B1502" t="s">
        <v>2443</v>
      </c>
      <c r="C1502">
        <v>0</v>
      </c>
      <c r="D1502">
        <v>0</v>
      </c>
      <c r="E1502">
        <v>1</v>
      </c>
      <c r="F1502">
        <v>0</v>
      </c>
      <c r="G1502">
        <v>1</v>
      </c>
      <c r="H1502" s="46">
        <f t="shared" si="153"/>
        <v>1.2253400318588408E-2</v>
      </c>
      <c r="J1502" t="str">
        <f t="shared" si="154"/>
        <v>LAVADOR DE ROUPAS</v>
      </c>
      <c r="K1502" t="s">
        <v>3479</v>
      </c>
      <c r="L1502">
        <v>1</v>
      </c>
      <c r="M1502" s="46">
        <f t="shared" si="155"/>
        <v>3.5919540229885055E-2</v>
      </c>
      <c r="N1502" t="str">
        <f t="shared" si="156"/>
        <v>SEGUNDO TENENTE DE POLICIA MILITAR</v>
      </c>
      <c r="O1502" t="s">
        <v>1735</v>
      </c>
      <c r="P1502">
        <v>0</v>
      </c>
      <c r="Q1502" s="46">
        <f t="shared" si="157"/>
        <v>0</v>
      </c>
    </row>
    <row r="1503" spans="1:17" x14ac:dyDescent="0.25">
      <c r="A1503" t="str">
        <f t="shared" si="152"/>
        <v>MEDICO CIRURGIAO PLASTICO</v>
      </c>
      <c r="B1503" t="s">
        <v>2448</v>
      </c>
      <c r="C1503">
        <v>0</v>
      </c>
      <c r="D1503">
        <v>0</v>
      </c>
      <c r="E1503">
        <v>1</v>
      </c>
      <c r="F1503">
        <v>0</v>
      </c>
      <c r="G1503">
        <v>1</v>
      </c>
      <c r="H1503" s="46">
        <f t="shared" si="153"/>
        <v>1.2253400318588408E-2</v>
      </c>
      <c r="J1503" t="str">
        <f t="shared" si="154"/>
        <v>SALVA-VIDAS</v>
      </c>
      <c r="K1503" t="s">
        <v>3491</v>
      </c>
      <c r="L1503">
        <v>1</v>
      </c>
      <c r="M1503" s="46">
        <f t="shared" si="155"/>
        <v>3.5919540229885055E-2</v>
      </c>
      <c r="N1503" t="str">
        <f t="shared" si="156"/>
        <v>SUBTENENTE DA POLICIA MILITAR</v>
      </c>
      <c r="O1503" t="s">
        <v>1736</v>
      </c>
      <c r="P1503">
        <v>0</v>
      </c>
      <c r="Q1503" s="46">
        <f t="shared" si="157"/>
        <v>0</v>
      </c>
    </row>
    <row r="1504" spans="1:17" x14ac:dyDescent="0.25">
      <c r="A1504" t="str">
        <f t="shared" si="152"/>
        <v>MEDICO CIRURGIAO TORACICO</v>
      </c>
      <c r="B1504" t="s">
        <v>2449</v>
      </c>
      <c r="C1504">
        <v>0</v>
      </c>
      <c r="D1504">
        <v>0</v>
      </c>
      <c r="E1504">
        <v>1</v>
      </c>
      <c r="F1504">
        <v>0</v>
      </c>
      <c r="G1504">
        <v>1</v>
      </c>
      <c r="H1504" s="46">
        <f t="shared" si="153"/>
        <v>1.2253400318588408E-2</v>
      </c>
      <c r="J1504" t="str">
        <f t="shared" si="154"/>
        <v>AGENTE DE POLICIA FEDERAL</v>
      </c>
      <c r="K1504" t="s">
        <v>3492</v>
      </c>
      <c r="L1504">
        <v>1</v>
      </c>
      <c r="M1504" s="46">
        <f t="shared" si="155"/>
        <v>3.5919540229885055E-2</v>
      </c>
      <c r="N1504" t="str">
        <f t="shared" si="156"/>
        <v>SARGENTO DA POLICIA MILITAR</v>
      </c>
      <c r="O1504" t="s">
        <v>1737</v>
      </c>
      <c r="P1504">
        <v>0</v>
      </c>
      <c r="Q1504" s="46">
        <f t="shared" si="157"/>
        <v>0</v>
      </c>
    </row>
    <row r="1505" spans="1:17" x14ac:dyDescent="0.25">
      <c r="A1505" t="str">
        <f t="shared" si="152"/>
        <v>MEDICO CITOPATOLOGISTA</v>
      </c>
      <c r="B1505" t="s">
        <v>2450</v>
      </c>
      <c r="C1505">
        <v>0</v>
      </c>
      <c r="D1505">
        <v>0</v>
      </c>
      <c r="E1505">
        <v>1</v>
      </c>
      <c r="F1505">
        <v>0</v>
      </c>
      <c r="G1505">
        <v>1</v>
      </c>
      <c r="H1505" s="46">
        <f t="shared" si="153"/>
        <v>1.2253400318588408E-2</v>
      </c>
      <c r="J1505" t="str">
        <f t="shared" si="154"/>
        <v>GUARDA PORTUARIO</v>
      </c>
      <c r="K1505" t="s">
        <v>3502</v>
      </c>
      <c r="L1505">
        <v>1</v>
      </c>
      <c r="M1505" s="46">
        <f t="shared" si="155"/>
        <v>3.5919540229885055E-2</v>
      </c>
      <c r="N1505" t="str">
        <f t="shared" si="156"/>
        <v>CORONEL BOMBEIRO MILITAR</v>
      </c>
      <c r="O1505" t="s">
        <v>1740</v>
      </c>
      <c r="P1505">
        <v>0</v>
      </c>
      <c r="Q1505" s="46">
        <f t="shared" si="157"/>
        <v>0</v>
      </c>
    </row>
    <row r="1506" spans="1:17" x14ac:dyDescent="0.25">
      <c r="A1506" t="str">
        <f t="shared" si="152"/>
        <v>MEDICO HEMATOLOGISTA</v>
      </c>
      <c r="B1506" t="s">
        <v>2469</v>
      </c>
      <c r="C1506">
        <v>0</v>
      </c>
      <c r="D1506">
        <v>0</v>
      </c>
      <c r="E1506">
        <v>0</v>
      </c>
      <c r="F1506">
        <v>1</v>
      </c>
      <c r="G1506">
        <v>1</v>
      </c>
      <c r="H1506" s="46">
        <f t="shared" si="153"/>
        <v>1.2253400318588408E-2</v>
      </c>
      <c r="J1506" t="str">
        <f t="shared" si="154"/>
        <v>LAVADOR DE VEICULOS</v>
      </c>
      <c r="K1506" t="s">
        <v>3523</v>
      </c>
      <c r="L1506">
        <v>1</v>
      </c>
      <c r="M1506" s="46">
        <f t="shared" si="155"/>
        <v>3.5919540229885055E-2</v>
      </c>
      <c r="N1506" t="str">
        <f t="shared" si="156"/>
        <v>MAJOR BOMBEIRO MILITAR</v>
      </c>
      <c r="O1506" t="s">
        <v>1741</v>
      </c>
      <c r="P1506">
        <v>0</v>
      </c>
      <c r="Q1506" s="46">
        <f t="shared" si="157"/>
        <v>0</v>
      </c>
    </row>
    <row r="1507" spans="1:17" x14ac:dyDescent="0.25">
      <c r="A1507" t="str">
        <f t="shared" si="152"/>
        <v>MEDICO PSIQUIATRA</v>
      </c>
      <c r="B1507" t="s">
        <v>2489</v>
      </c>
      <c r="C1507">
        <v>0</v>
      </c>
      <c r="D1507">
        <v>0</v>
      </c>
      <c r="E1507">
        <v>0</v>
      </c>
      <c r="F1507">
        <v>1</v>
      </c>
      <c r="G1507">
        <v>1</v>
      </c>
      <c r="H1507" s="46">
        <f t="shared" si="153"/>
        <v>1.2253400318588408E-2</v>
      </c>
      <c r="J1507" t="str">
        <f t="shared" si="154"/>
        <v>SUPERVISOR DE VENDAS DE SERVICOS</v>
      </c>
      <c r="K1507" t="s">
        <v>3526</v>
      </c>
      <c r="L1507">
        <v>1</v>
      </c>
      <c r="M1507" s="46">
        <f t="shared" si="155"/>
        <v>3.5919540229885055E-2</v>
      </c>
      <c r="N1507" t="str">
        <f t="shared" si="156"/>
        <v>TENENTE-CORONEL BOMBEIRO MILITAR</v>
      </c>
      <c r="O1507" t="s">
        <v>1742</v>
      </c>
      <c r="P1507">
        <v>0</v>
      </c>
      <c r="Q1507" s="46">
        <f t="shared" si="157"/>
        <v>0</v>
      </c>
    </row>
    <row r="1508" spans="1:17" x14ac:dyDescent="0.25">
      <c r="A1508" t="str">
        <f t="shared" si="152"/>
        <v>MEDICO RADIOTERAPEUTA</v>
      </c>
      <c r="B1508" t="s">
        <v>2490</v>
      </c>
      <c r="C1508">
        <v>0</v>
      </c>
      <c r="D1508">
        <v>0</v>
      </c>
      <c r="E1508">
        <v>0</v>
      </c>
      <c r="F1508">
        <v>1</v>
      </c>
      <c r="G1508">
        <v>1</v>
      </c>
      <c r="H1508" s="46">
        <f t="shared" si="153"/>
        <v>1.2253400318588408E-2</v>
      </c>
      <c r="J1508" t="str">
        <f t="shared" si="154"/>
        <v>SUPERVISOR DE VENDAS COMERCIAL</v>
      </c>
      <c r="K1508" t="s">
        <v>3527</v>
      </c>
      <c r="L1508">
        <v>1</v>
      </c>
      <c r="M1508" s="46">
        <f t="shared" si="155"/>
        <v>3.5919540229885055E-2</v>
      </c>
      <c r="N1508" t="str">
        <f t="shared" si="156"/>
        <v>CAPITAO BOMBEIRO MILITAR</v>
      </c>
      <c r="O1508" t="s">
        <v>1743</v>
      </c>
      <c r="P1508">
        <v>0</v>
      </c>
      <c r="Q1508" s="46">
        <f t="shared" si="157"/>
        <v>0</v>
      </c>
    </row>
    <row r="1509" spans="1:17" x14ac:dyDescent="0.25">
      <c r="A1509" t="str">
        <f t="shared" si="152"/>
        <v>MEDICO SANITARISTA</v>
      </c>
      <c r="B1509" t="s">
        <v>2492</v>
      </c>
      <c r="C1509">
        <v>0</v>
      </c>
      <c r="D1509">
        <v>0</v>
      </c>
      <c r="E1509">
        <v>0</v>
      </c>
      <c r="F1509">
        <v>1</v>
      </c>
      <c r="G1509">
        <v>1</v>
      </c>
      <c r="H1509" s="46">
        <f t="shared" si="153"/>
        <v>1.2253400318588408E-2</v>
      </c>
      <c r="J1509" t="str">
        <f t="shared" si="154"/>
        <v>VENDEDOR PERMISSIONARIO</v>
      </c>
      <c r="K1509" t="s">
        <v>3541</v>
      </c>
      <c r="L1509">
        <v>1</v>
      </c>
      <c r="M1509" s="46">
        <f t="shared" si="155"/>
        <v>3.5919540229885055E-2</v>
      </c>
      <c r="N1509" t="str">
        <f t="shared" si="156"/>
        <v>TENENTE DO CORPO DE BOMBEIROS MILITAR</v>
      </c>
      <c r="O1509" t="s">
        <v>1744</v>
      </c>
      <c r="P1509">
        <v>0</v>
      </c>
      <c r="Q1509" s="46">
        <f t="shared" si="157"/>
        <v>0</v>
      </c>
    </row>
    <row r="1510" spans="1:17" x14ac:dyDescent="0.25">
      <c r="A1510" t="str">
        <f t="shared" si="152"/>
        <v>MEDICO UROLOGISTA</v>
      </c>
      <c r="B1510" t="s">
        <v>2493</v>
      </c>
      <c r="C1510">
        <v>0</v>
      </c>
      <c r="D1510">
        <v>0</v>
      </c>
      <c r="E1510">
        <v>1</v>
      </c>
      <c r="F1510">
        <v>0</v>
      </c>
      <c r="G1510">
        <v>1</v>
      </c>
      <c r="H1510" s="46">
        <f t="shared" si="153"/>
        <v>1.2253400318588408E-2</v>
      </c>
      <c r="J1510" t="str">
        <f t="shared" si="154"/>
        <v>CRIADOR DE SUINOS</v>
      </c>
      <c r="K1510" t="s">
        <v>3592</v>
      </c>
      <c r="L1510">
        <v>1</v>
      </c>
      <c r="M1510" s="46">
        <f t="shared" si="155"/>
        <v>3.5919540229885055E-2</v>
      </c>
      <c r="N1510" t="str">
        <f t="shared" si="156"/>
        <v>SUBTENENTE BOMBEIRO MILITAR</v>
      </c>
      <c r="O1510" t="s">
        <v>1745</v>
      </c>
      <c r="P1510">
        <v>0</v>
      </c>
      <c r="Q1510" s="46">
        <f t="shared" si="157"/>
        <v>0</v>
      </c>
    </row>
    <row r="1511" spans="1:17" x14ac:dyDescent="0.25">
      <c r="A1511" t="str">
        <f t="shared" si="152"/>
        <v>CIRURGIAO DENTISTA - AUDITOR</v>
      </c>
      <c r="B1511" t="s">
        <v>2502</v>
      </c>
      <c r="C1511">
        <v>0</v>
      </c>
      <c r="D1511">
        <v>0</v>
      </c>
      <c r="E1511">
        <v>0</v>
      </c>
      <c r="F1511">
        <v>1</v>
      </c>
      <c r="G1511">
        <v>1</v>
      </c>
      <c r="H1511" s="46">
        <f t="shared" si="153"/>
        <v>1.2253400318588408E-2</v>
      </c>
      <c r="J1511" t="str">
        <f t="shared" si="154"/>
        <v>AVICULTOR</v>
      </c>
      <c r="K1511" t="s">
        <v>3593</v>
      </c>
      <c r="L1511">
        <v>1</v>
      </c>
      <c r="M1511" s="46">
        <f t="shared" si="155"/>
        <v>3.5919540229885055E-2</v>
      </c>
      <c r="N1511" t="str">
        <f t="shared" si="156"/>
        <v>SARGENTO BOMBEIRO MILITAR</v>
      </c>
      <c r="O1511" t="s">
        <v>1746</v>
      </c>
      <c r="P1511">
        <v>0</v>
      </c>
      <c r="Q1511" s="46">
        <f t="shared" si="157"/>
        <v>0</v>
      </c>
    </row>
    <row r="1512" spans="1:17" x14ac:dyDescent="0.25">
      <c r="A1512" t="str">
        <f t="shared" si="152"/>
        <v>CIRURGIAO DENTISTA - ENDODONTISTA</v>
      </c>
      <c r="B1512" t="s">
        <v>2504</v>
      </c>
      <c r="C1512">
        <v>0</v>
      </c>
      <c r="D1512">
        <v>0</v>
      </c>
      <c r="E1512">
        <v>0</v>
      </c>
      <c r="F1512">
        <v>1</v>
      </c>
      <c r="G1512">
        <v>1</v>
      </c>
      <c r="H1512" s="46">
        <f t="shared" si="153"/>
        <v>1.2253400318588408E-2</v>
      </c>
      <c r="J1512" t="str">
        <f t="shared" si="154"/>
        <v>SUPERVISOR DE EXPLORACAO AGRICOLA</v>
      </c>
      <c r="K1512" t="s">
        <v>3599</v>
      </c>
      <c r="L1512">
        <v>1</v>
      </c>
      <c r="M1512" s="46">
        <f t="shared" si="155"/>
        <v>3.5919540229885055E-2</v>
      </c>
      <c r="N1512" t="str">
        <f t="shared" si="156"/>
        <v>CABO BOMBEIRO MILITAR</v>
      </c>
      <c r="O1512" t="s">
        <v>1747</v>
      </c>
      <c r="P1512">
        <v>0</v>
      </c>
      <c r="Q1512" s="46">
        <f t="shared" si="157"/>
        <v>0</v>
      </c>
    </row>
    <row r="1513" spans="1:17" x14ac:dyDescent="0.25">
      <c r="A1513" t="str">
        <f t="shared" si="152"/>
        <v>CIRURGIAO DENTISTA DE SAUDE COLETIVA</v>
      </c>
      <c r="B1513" t="s">
        <v>2519</v>
      </c>
      <c r="C1513">
        <v>0</v>
      </c>
      <c r="D1513">
        <v>0</v>
      </c>
      <c r="E1513">
        <v>1</v>
      </c>
      <c r="F1513">
        <v>0</v>
      </c>
      <c r="G1513">
        <v>1</v>
      </c>
      <c r="H1513" s="46">
        <f t="shared" si="153"/>
        <v>1.2253400318588408E-2</v>
      </c>
      <c r="J1513" t="str">
        <f t="shared" si="154"/>
        <v>TRABALHADOR DA CULTURA DE SISAL</v>
      </c>
      <c r="K1513" t="s">
        <v>3612</v>
      </c>
      <c r="L1513">
        <v>1</v>
      </c>
      <c r="M1513" s="46">
        <f t="shared" si="155"/>
        <v>3.5919540229885055E-2</v>
      </c>
      <c r="N1513" t="str">
        <f t="shared" si="156"/>
        <v>SOLDADO BOMBEIRO MILITAR</v>
      </c>
      <c r="O1513" t="s">
        <v>1748</v>
      </c>
      <c r="P1513">
        <v>0</v>
      </c>
      <c r="Q1513" s="46">
        <f t="shared" si="157"/>
        <v>0</v>
      </c>
    </row>
    <row r="1514" spans="1:17" x14ac:dyDescent="0.25">
      <c r="A1514" t="str">
        <f t="shared" si="152"/>
        <v>CIRURGIAO DENTISTA - ODONTOLOGIA DO TRABALHO</v>
      </c>
      <c r="B1514" t="s">
        <v>2520</v>
      </c>
      <c r="C1514">
        <v>0</v>
      </c>
      <c r="D1514">
        <v>0</v>
      </c>
      <c r="E1514">
        <v>1</v>
      </c>
      <c r="F1514">
        <v>0</v>
      </c>
      <c r="G1514">
        <v>1</v>
      </c>
      <c r="H1514" s="46">
        <f t="shared" si="153"/>
        <v>1.2253400318588408E-2</v>
      </c>
      <c r="J1514" t="str">
        <f t="shared" si="154"/>
        <v>TRABALHADOR NO CULTIVO DE PLANTAS ORNAMENTAIS</v>
      </c>
      <c r="K1514" t="s">
        <v>3622</v>
      </c>
      <c r="L1514">
        <v>1</v>
      </c>
      <c r="M1514" s="46">
        <f t="shared" si="155"/>
        <v>3.5919540229885055E-2</v>
      </c>
      <c r="N1514" t="str">
        <f t="shared" si="156"/>
        <v>SENADOR</v>
      </c>
      <c r="O1514" t="s">
        <v>1749</v>
      </c>
      <c r="P1514">
        <v>0</v>
      </c>
      <c r="Q1514" s="46">
        <f t="shared" si="157"/>
        <v>0</v>
      </c>
    </row>
    <row r="1515" spans="1:17" x14ac:dyDescent="0.25">
      <c r="A1515" t="str">
        <f t="shared" si="152"/>
        <v>FARMACEUTICO PRATICAS INTEGRATIVAS E COMPLEMENTARES</v>
      </c>
      <c r="B1515" t="s">
        <v>2532</v>
      </c>
      <c r="C1515">
        <v>0</v>
      </c>
      <c r="D1515">
        <v>0</v>
      </c>
      <c r="E1515">
        <v>0</v>
      </c>
      <c r="F1515">
        <v>1</v>
      </c>
      <c r="G1515">
        <v>1</v>
      </c>
      <c r="H1515" s="46">
        <f t="shared" si="153"/>
        <v>1.2253400318588408E-2</v>
      </c>
      <c r="J1515" t="str">
        <f t="shared" si="154"/>
        <v>TRABALHADOR DA SUINOCULTURA</v>
      </c>
      <c r="K1515" t="s">
        <v>3652</v>
      </c>
      <c r="L1515">
        <v>1</v>
      </c>
      <c r="M1515" s="46">
        <f t="shared" si="155"/>
        <v>3.5919540229885055E-2</v>
      </c>
      <c r="N1515" t="str">
        <f t="shared" si="156"/>
        <v>DEPUTADO FEDERAL</v>
      </c>
      <c r="O1515" t="s">
        <v>1750</v>
      </c>
      <c r="P1515">
        <v>0</v>
      </c>
      <c r="Q1515" s="46">
        <f t="shared" si="157"/>
        <v>0</v>
      </c>
    </row>
    <row r="1516" spans="1:17" x14ac:dyDescent="0.25">
      <c r="A1516" t="str">
        <f t="shared" si="152"/>
        <v>FARMACEUTICO EM SAUDE PUBLICA</v>
      </c>
      <c r="B1516" t="s">
        <v>2533</v>
      </c>
      <c r="C1516">
        <v>0</v>
      </c>
      <c r="D1516">
        <v>0</v>
      </c>
      <c r="E1516">
        <v>0</v>
      </c>
      <c r="F1516">
        <v>1</v>
      </c>
      <c r="G1516">
        <v>1</v>
      </c>
      <c r="H1516" s="46">
        <f t="shared" si="153"/>
        <v>1.2253400318588408E-2</v>
      </c>
      <c r="J1516" t="str">
        <f t="shared" si="154"/>
        <v>OPERADOR DE MOTOSSERRA</v>
      </c>
      <c r="K1516" t="s">
        <v>3688</v>
      </c>
      <c r="L1516">
        <v>1</v>
      </c>
      <c r="M1516" s="46">
        <f t="shared" si="155"/>
        <v>3.5919540229885055E-2</v>
      </c>
      <c r="N1516" t="str">
        <f t="shared" si="156"/>
        <v>DEPUTADO ESTADUAL E DISTRITAL</v>
      </c>
      <c r="O1516" t="s">
        <v>1751</v>
      </c>
      <c r="P1516">
        <v>0</v>
      </c>
      <c r="Q1516" s="46">
        <f t="shared" si="157"/>
        <v>0</v>
      </c>
    </row>
    <row r="1517" spans="1:17" x14ac:dyDescent="0.25">
      <c r="A1517" t="str">
        <f t="shared" si="152"/>
        <v>ENFERMEIRO DE TERAPIA INTENSIVA</v>
      </c>
      <c r="B1517" t="s">
        <v>2541</v>
      </c>
      <c r="C1517">
        <v>0</v>
      </c>
      <c r="D1517">
        <v>0</v>
      </c>
      <c r="E1517">
        <v>1</v>
      </c>
      <c r="F1517">
        <v>0</v>
      </c>
      <c r="G1517">
        <v>1</v>
      </c>
      <c r="H1517" s="46">
        <f t="shared" si="153"/>
        <v>1.2253400318588408E-2</v>
      </c>
      <c r="J1517" t="str">
        <f t="shared" si="154"/>
        <v>OPERADOR DE MAQUINAS DE BENEFICIAMENTO DE PRODUTOS AGRICOLAS</v>
      </c>
      <c r="K1517" t="s">
        <v>3720</v>
      </c>
      <c r="L1517">
        <v>1</v>
      </c>
      <c r="M1517" s="46">
        <f t="shared" si="155"/>
        <v>3.5919540229885055E-2</v>
      </c>
      <c r="N1517" t="str">
        <f t="shared" si="156"/>
        <v>PRESIDENTE DA REPUBLICA</v>
      </c>
      <c r="O1517" t="s">
        <v>1753</v>
      </c>
      <c r="P1517">
        <v>0</v>
      </c>
      <c r="Q1517" s="46">
        <f t="shared" si="157"/>
        <v>0</v>
      </c>
    </row>
    <row r="1518" spans="1:17" x14ac:dyDescent="0.25">
      <c r="A1518" t="str">
        <f t="shared" si="152"/>
        <v>ENFERMEIRO DO TRABALHO</v>
      </c>
      <c r="B1518" t="s">
        <v>2542</v>
      </c>
      <c r="C1518">
        <v>0</v>
      </c>
      <c r="D1518">
        <v>0</v>
      </c>
      <c r="E1518">
        <v>1</v>
      </c>
      <c r="F1518">
        <v>0</v>
      </c>
      <c r="G1518">
        <v>1</v>
      </c>
      <c r="H1518" s="46">
        <f t="shared" si="153"/>
        <v>1.2253400318588408E-2</v>
      </c>
      <c r="J1518" t="str">
        <f t="shared" si="154"/>
        <v>OPERADOR DE MAQUINA CORTADORA (MINAS E PEDREIRAS)</v>
      </c>
      <c r="K1518" t="s">
        <v>3748</v>
      </c>
      <c r="L1518">
        <v>1</v>
      </c>
      <c r="M1518" s="46">
        <f t="shared" si="155"/>
        <v>3.5919540229885055E-2</v>
      </c>
      <c r="N1518" t="str">
        <f t="shared" si="156"/>
        <v>VICE-PRESIDENTE DA REPUBLICA</v>
      </c>
      <c r="O1518" t="s">
        <v>1754</v>
      </c>
      <c r="P1518">
        <v>0</v>
      </c>
      <c r="Q1518" s="46">
        <f t="shared" si="157"/>
        <v>0</v>
      </c>
    </row>
    <row r="1519" spans="1:17" x14ac:dyDescent="0.25">
      <c r="A1519" t="str">
        <f t="shared" si="152"/>
        <v>ENFERMEIRO PSIQUIATRICO</v>
      </c>
      <c r="B1519" t="s">
        <v>2546</v>
      </c>
      <c r="C1519">
        <v>0</v>
      </c>
      <c r="D1519">
        <v>0</v>
      </c>
      <c r="E1519">
        <v>0</v>
      </c>
      <c r="F1519">
        <v>1</v>
      </c>
      <c r="G1519">
        <v>1</v>
      </c>
      <c r="H1519" s="46">
        <f t="shared" si="153"/>
        <v>1.2253400318588408E-2</v>
      </c>
      <c r="J1519" t="str">
        <f t="shared" si="154"/>
        <v>OPERADOR DE MAQUINA PERFURATRIZ</v>
      </c>
      <c r="K1519" t="s">
        <v>3751</v>
      </c>
      <c r="L1519">
        <v>1</v>
      </c>
      <c r="M1519" s="46">
        <f t="shared" si="155"/>
        <v>3.5919540229885055E-2</v>
      </c>
      <c r="N1519" t="str">
        <f t="shared" si="156"/>
        <v>MINISTRO DE ESTADO</v>
      </c>
      <c r="O1519" t="s">
        <v>1755</v>
      </c>
      <c r="P1519">
        <v>0</v>
      </c>
      <c r="Q1519" s="46">
        <f t="shared" si="157"/>
        <v>0</v>
      </c>
    </row>
    <row r="1520" spans="1:17" x14ac:dyDescent="0.25">
      <c r="A1520" t="str">
        <f t="shared" si="152"/>
        <v>ENFERMEIRO DA ESTRATEGIA DE AGENTE COMUNITARIO DE SAUDE</v>
      </c>
      <c r="B1520" t="s">
        <v>2552</v>
      </c>
      <c r="C1520">
        <v>0</v>
      </c>
      <c r="D1520">
        <v>0</v>
      </c>
      <c r="E1520">
        <v>1</v>
      </c>
      <c r="F1520">
        <v>0</v>
      </c>
      <c r="G1520">
        <v>1</v>
      </c>
      <c r="H1520" s="46">
        <f t="shared" si="153"/>
        <v>1.2253400318588408E-2</v>
      </c>
      <c r="J1520" t="str">
        <f t="shared" si="154"/>
        <v>OPERADOR DE ESCAVADEIRA</v>
      </c>
      <c r="K1520" t="s">
        <v>3778</v>
      </c>
      <c r="L1520">
        <v>1</v>
      </c>
      <c r="M1520" s="46">
        <f t="shared" si="155"/>
        <v>3.5919540229885055E-2</v>
      </c>
      <c r="N1520" t="str">
        <f t="shared" si="156"/>
        <v>MEMBRO SUPERIOR DO PODER EXECUTIVO</v>
      </c>
      <c r="O1520" t="s">
        <v>1757</v>
      </c>
      <c r="P1520">
        <v>0</v>
      </c>
      <c r="Q1520" s="46">
        <f t="shared" si="157"/>
        <v>0</v>
      </c>
    </row>
    <row r="1521" spans="1:17" x14ac:dyDescent="0.25">
      <c r="A1521" t="str">
        <f t="shared" si="152"/>
        <v>MEDICO CIRURGIAO DA MAO</v>
      </c>
      <c r="B1521" t="s">
        <v>2590</v>
      </c>
      <c r="C1521">
        <v>0</v>
      </c>
      <c r="D1521">
        <v>0</v>
      </c>
      <c r="E1521">
        <v>1</v>
      </c>
      <c r="F1521">
        <v>0</v>
      </c>
      <c r="G1521">
        <v>1</v>
      </c>
      <c r="H1521" s="46">
        <f t="shared" si="153"/>
        <v>1.2253400318588408E-2</v>
      </c>
      <c r="J1521" t="str">
        <f t="shared" si="154"/>
        <v>PEDREIRO DE EDIFICACOES</v>
      </c>
      <c r="K1521" t="s">
        <v>3790</v>
      </c>
      <c r="L1521">
        <v>1</v>
      </c>
      <c r="M1521" s="46">
        <f t="shared" si="155"/>
        <v>3.5919540229885055E-2</v>
      </c>
      <c r="N1521" t="str">
        <f t="shared" si="156"/>
        <v>GOVERNADOR DE ESTADO</v>
      </c>
      <c r="O1521" t="s">
        <v>1758</v>
      </c>
      <c r="P1521">
        <v>0</v>
      </c>
      <c r="Q1521" s="46">
        <f t="shared" si="157"/>
        <v>0</v>
      </c>
    </row>
    <row r="1522" spans="1:17" x14ac:dyDescent="0.25">
      <c r="A1522" t="str">
        <f t="shared" si="152"/>
        <v>PROFESSOR DE GEOGRAFIA DO ENSINO FUNDAMENTAL</v>
      </c>
      <c r="B1522" t="s">
        <v>2605</v>
      </c>
      <c r="C1522">
        <v>0</v>
      </c>
      <c r="D1522">
        <v>0</v>
      </c>
      <c r="E1522">
        <v>0</v>
      </c>
      <c r="F1522">
        <v>1</v>
      </c>
      <c r="G1522">
        <v>1</v>
      </c>
      <c r="H1522" s="46">
        <f t="shared" si="153"/>
        <v>1.2253400318588408E-2</v>
      </c>
      <c r="J1522" t="str">
        <f t="shared" si="154"/>
        <v>CARPINTEIRO</v>
      </c>
      <c r="K1522" t="s">
        <v>3797</v>
      </c>
      <c r="L1522">
        <v>1</v>
      </c>
      <c r="M1522" s="46">
        <f t="shared" si="155"/>
        <v>3.5919540229885055E-2</v>
      </c>
      <c r="N1522" t="str">
        <f t="shared" si="156"/>
        <v>GOVERNADOR DO DISTRITO FEDERAL</v>
      </c>
      <c r="O1522" t="s">
        <v>1759</v>
      </c>
      <c r="P1522">
        <v>0</v>
      </c>
      <c r="Q1522" s="46">
        <f t="shared" si="157"/>
        <v>0</v>
      </c>
    </row>
    <row r="1523" spans="1:17" x14ac:dyDescent="0.25">
      <c r="A1523" t="str">
        <f t="shared" si="152"/>
        <v>PROFESSOR DE LINGUA PORTUGUESA DO ENSINO FUNDAMENTAL</v>
      </c>
      <c r="B1523" t="s">
        <v>2608</v>
      </c>
      <c r="C1523">
        <v>0</v>
      </c>
      <c r="D1523">
        <v>0</v>
      </c>
      <c r="E1523">
        <v>0</v>
      </c>
      <c r="F1523">
        <v>1</v>
      </c>
      <c r="G1523">
        <v>1</v>
      </c>
      <c r="H1523" s="46">
        <f t="shared" si="153"/>
        <v>1.2253400318588408E-2</v>
      </c>
      <c r="J1523" t="str">
        <f t="shared" si="154"/>
        <v>ELETRICISTA DE INSTALACOES (EDIFICIOS)</v>
      </c>
      <c r="K1523" t="s">
        <v>3807</v>
      </c>
      <c r="L1523">
        <v>1</v>
      </c>
      <c r="M1523" s="46">
        <f t="shared" si="155"/>
        <v>3.5919540229885055E-2</v>
      </c>
      <c r="N1523" t="str">
        <f t="shared" si="156"/>
        <v>VICE-GOVERNADOR DE ESTADO</v>
      </c>
      <c r="O1523" t="s">
        <v>1760</v>
      </c>
      <c r="P1523">
        <v>0</v>
      </c>
      <c r="Q1523" s="46">
        <f t="shared" si="157"/>
        <v>0</v>
      </c>
    </row>
    <row r="1524" spans="1:17" x14ac:dyDescent="0.25">
      <c r="A1524" t="str">
        <f t="shared" si="152"/>
        <v>PROFESSOR DE MATEMATICA DO ENSINO FUNDAMENTAL</v>
      </c>
      <c r="B1524" t="s">
        <v>2609</v>
      </c>
      <c r="C1524">
        <v>0</v>
      </c>
      <c r="D1524">
        <v>0</v>
      </c>
      <c r="E1524">
        <v>0</v>
      </c>
      <c r="F1524">
        <v>1</v>
      </c>
      <c r="G1524">
        <v>1</v>
      </c>
      <c r="H1524" s="46">
        <f t="shared" si="153"/>
        <v>1.2253400318588408E-2</v>
      </c>
      <c r="J1524" t="str">
        <f t="shared" si="154"/>
        <v>MESTRE DE TREFILACAO DE METAIS</v>
      </c>
      <c r="K1524" t="s">
        <v>3848</v>
      </c>
      <c r="L1524">
        <v>1</v>
      </c>
      <c r="M1524" s="46">
        <f t="shared" si="155"/>
        <v>3.5919540229885055E-2</v>
      </c>
      <c r="N1524" t="str">
        <f t="shared" si="156"/>
        <v>VICE-GOVERNADOR DO DISTRITO FEDERAL</v>
      </c>
      <c r="O1524" t="s">
        <v>1761</v>
      </c>
      <c r="P1524">
        <v>0</v>
      </c>
      <c r="Q1524" s="46">
        <f t="shared" si="157"/>
        <v>0</v>
      </c>
    </row>
    <row r="1525" spans="1:17" x14ac:dyDescent="0.25">
      <c r="A1525" t="str">
        <f t="shared" si="152"/>
        <v>PROFESSOR DE FILOSOFIA NO ENSINO MEDIO</v>
      </c>
      <c r="B1525" t="s">
        <v>2614</v>
      </c>
      <c r="C1525">
        <v>0</v>
      </c>
      <c r="D1525">
        <v>0</v>
      </c>
      <c r="E1525">
        <v>1</v>
      </c>
      <c r="F1525">
        <v>0</v>
      </c>
      <c r="G1525">
        <v>1</v>
      </c>
      <c r="H1525" s="46">
        <f t="shared" si="153"/>
        <v>1.2253400318588408E-2</v>
      </c>
      <c r="J1525" t="str">
        <f t="shared" si="154"/>
        <v>OPERADOR DE ACABAMENTO DE PECAS FUNDIDAS</v>
      </c>
      <c r="K1525" t="s">
        <v>3880</v>
      </c>
      <c r="L1525">
        <v>1</v>
      </c>
      <c r="M1525" s="46">
        <f t="shared" si="155"/>
        <v>3.5919540229885055E-2</v>
      </c>
      <c r="N1525" t="str">
        <f t="shared" si="156"/>
        <v>PREFEITO</v>
      </c>
      <c r="O1525" t="s">
        <v>1762</v>
      </c>
      <c r="P1525">
        <v>0</v>
      </c>
      <c r="Q1525" s="46">
        <f t="shared" si="157"/>
        <v>0</v>
      </c>
    </row>
    <row r="1526" spans="1:17" x14ac:dyDescent="0.25">
      <c r="A1526" t="str">
        <f t="shared" si="152"/>
        <v>PROFESSOR DE LINGUA E LITERATURA BRASILEIRA NO ENSINO MEDIO</v>
      </c>
      <c r="B1526" t="s">
        <v>2618</v>
      </c>
      <c r="C1526">
        <v>0</v>
      </c>
      <c r="D1526">
        <v>0</v>
      </c>
      <c r="E1526">
        <v>0</v>
      </c>
      <c r="F1526">
        <v>1</v>
      </c>
      <c r="G1526">
        <v>1</v>
      </c>
      <c r="H1526" s="46">
        <f t="shared" si="153"/>
        <v>1.2253400318588408E-2</v>
      </c>
      <c r="J1526" t="str">
        <f t="shared" si="154"/>
        <v>PINTOR A PINCEL E ROLO (EXCETO OBRAS E ESTRUTURAS METALICAS)</v>
      </c>
      <c r="K1526" t="s">
        <v>3908</v>
      </c>
      <c r="L1526">
        <v>1</v>
      </c>
      <c r="M1526" s="46">
        <f t="shared" si="155"/>
        <v>3.5919540229885055E-2</v>
      </c>
      <c r="N1526" t="str">
        <f t="shared" si="156"/>
        <v>VICE-PREFEITO</v>
      </c>
      <c r="O1526" t="s">
        <v>1763</v>
      </c>
      <c r="P1526">
        <v>0</v>
      </c>
      <c r="Q1526" s="46">
        <f t="shared" si="157"/>
        <v>0</v>
      </c>
    </row>
    <row r="1527" spans="1:17" x14ac:dyDescent="0.25">
      <c r="A1527" t="str">
        <f t="shared" si="152"/>
        <v>PROFESSOR DE MATEMATICA NO ENSINO MEDIO</v>
      </c>
      <c r="B1527" t="s">
        <v>2620</v>
      </c>
      <c r="C1527">
        <v>0</v>
      </c>
      <c r="D1527">
        <v>0</v>
      </c>
      <c r="E1527">
        <v>0</v>
      </c>
      <c r="F1527">
        <v>1</v>
      </c>
      <c r="G1527">
        <v>1</v>
      </c>
      <c r="H1527" s="46">
        <f t="shared" si="153"/>
        <v>1.2253400318588408E-2</v>
      </c>
      <c r="J1527" t="str">
        <f t="shared" si="154"/>
        <v>PINTOR POR IMERSAO</v>
      </c>
      <c r="K1527" t="s">
        <v>3911</v>
      </c>
      <c r="L1527">
        <v>1</v>
      </c>
      <c r="M1527" s="46">
        <f t="shared" si="155"/>
        <v>3.5919540229885055E-2</v>
      </c>
      <c r="N1527" t="str">
        <f t="shared" si="156"/>
        <v>MINISTRO DO SUPREMO TRIBUNAL FEDERAL</v>
      </c>
      <c r="O1527" t="s">
        <v>1764</v>
      </c>
      <c r="P1527">
        <v>0</v>
      </c>
      <c r="Q1527" s="46">
        <f t="shared" si="157"/>
        <v>0</v>
      </c>
    </row>
    <row r="1528" spans="1:17" x14ac:dyDescent="0.25">
      <c r="A1528" t="str">
        <f t="shared" si="152"/>
        <v>PROFESSOR DE SOCIOLOGIA NO ENSINO MEDIO</v>
      </c>
      <c r="B1528" t="s">
        <v>2623</v>
      </c>
      <c r="C1528">
        <v>0</v>
      </c>
      <c r="D1528">
        <v>0</v>
      </c>
      <c r="E1528">
        <v>0</v>
      </c>
      <c r="F1528">
        <v>1</v>
      </c>
      <c r="G1528">
        <v>1</v>
      </c>
      <c r="H1528" s="46">
        <f t="shared" si="153"/>
        <v>1.2253400318588408E-2</v>
      </c>
      <c r="J1528" t="str">
        <f t="shared" si="154"/>
        <v>ENCANADOR</v>
      </c>
      <c r="K1528" t="s">
        <v>3914</v>
      </c>
      <c r="L1528">
        <v>1</v>
      </c>
      <c r="M1528" s="46">
        <f t="shared" si="155"/>
        <v>3.5919540229885055E-2</v>
      </c>
      <c r="N1528" t="str">
        <f t="shared" si="156"/>
        <v>MINISTRO DO SUPERIOR TRIBUNAL DE JUSTICA</v>
      </c>
      <c r="O1528" t="s">
        <v>1765</v>
      </c>
      <c r="P1528">
        <v>0</v>
      </c>
      <c r="Q1528" s="46">
        <f t="shared" si="157"/>
        <v>0</v>
      </c>
    </row>
    <row r="1529" spans="1:17" x14ac:dyDescent="0.25">
      <c r="A1529" t="str">
        <f t="shared" si="152"/>
        <v>PROFESSOR DE ASTRONOMIA (ENSINO SUPERIOR)</v>
      </c>
      <c r="B1529" t="s">
        <v>2643</v>
      </c>
      <c r="C1529">
        <v>0</v>
      </c>
      <c r="D1529">
        <v>0</v>
      </c>
      <c r="E1529">
        <v>1</v>
      </c>
      <c r="F1529">
        <v>0</v>
      </c>
      <c r="G1529">
        <v>1</v>
      </c>
      <c r="H1529" s="46">
        <f t="shared" si="153"/>
        <v>1.2253400318588408E-2</v>
      </c>
      <c r="J1529" t="str">
        <f t="shared" si="154"/>
        <v>CHAPEADOR</v>
      </c>
      <c r="K1529" t="s">
        <v>3933</v>
      </c>
      <c r="L1529">
        <v>1</v>
      </c>
      <c r="M1529" s="46">
        <f t="shared" si="155"/>
        <v>3.5919540229885055E-2</v>
      </c>
      <c r="N1529" t="str">
        <f t="shared" si="156"/>
        <v>MINISTRO DO SUPERIOR TRIBUNAL MILITAR</v>
      </c>
      <c r="O1529" t="s">
        <v>1766</v>
      </c>
      <c r="P1529">
        <v>0</v>
      </c>
      <c r="Q1529" s="46">
        <f t="shared" si="157"/>
        <v>0</v>
      </c>
    </row>
    <row r="1530" spans="1:17" x14ac:dyDescent="0.25">
      <c r="A1530" t="str">
        <f t="shared" si="152"/>
        <v>PROFESSOR DE EDUCACAO FISICA NO ENSINO SUPERIOR</v>
      </c>
      <c r="B1530" t="s">
        <v>2649</v>
      </c>
      <c r="C1530">
        <v>0</v>
      </c>
      <c r="D1530">
        <v>0</v>
      </c>
      <c r="E1530">
        <v>0</v>
      </c>
      <c r="F1530">
        <v>1</v>
      </c>
      <c r="G1530">
        <v>1</v>
      </c>
      <c r="H1530" s="46">
        <f t="shared" si="153"/>
        <v>1.2253400318588408E-2</v>
      </c>
      <c r="J1530" t="str">
        <f t="shared" si="154"/>
        <v>AJUSTADOR MECANICO</v>
      </c>
      <c r="K1530" t="s">
        <v>3945</v>
      </c>
      <c r="L1530">
        <v>1</v>
      </c>
      <c r="M1530" s="46">
        <f t="shared" si="155"/>
        <v>3.5919540229885055E-2</v>
      </c>
      <c r="N1530" t="str">
        <f t="shared" si="156"/>
        <v>MINISTRO DO SUPERIOR TRIBUNAL DO TRABALHO</v>
      </c>
      <c r="O1530" t="s">
        <v>1767</v>
      </c>
      <c r="P1530">
        <v>0</v>
      </c>
      <c r="Q1530" s="46">
        <f t="shared" si="157"/>
        <v>0</v>
      </c>
    </row>
    <row r="1531" spans="1:17" x14ac:dyDescent="0.25">
      <c r="A1531" t="str">
        <f t="shared" si="152"/>
        <v>PROFESSOR DE ENFERMAGEM DO ENSINO SUPERIOR</v>
      </c>
      <c r="B1531" t="s">
        <v>2650</v>
      </c>
      <c r="C1531">
        <v>0</v>
      </c>
      <c r="D1531">
        <v>0</v>
      </c>
      <c r="E1531">
        <v>0</v>
      </c>
      <c r="F1531">
        <v>1</v>
      </c>
      <c r="G1531">
        <v>1</v>
      </c>
      <c r="H1531" s="46">
        <f t="shared" si="153"/>
        <v>1.2253400318588408E-2</v>
      </c>
      <c r="J1531" t="str">
        <f t="shared" si="154"/>
        <v>MONTADOR DE EQUIPAMENTO DE LEVANTAMENTO</v>
      </c>
      <c r="K1531" t="s">
        <v>3955</v>
      </c>
      <c r="L1531">
        <v>1</v>
      </c>
      <c r="M1531" s="46">
        <f t="shared" si="155"/>
        <v>3.5919540229885055E-2</v>
      </c>
      <c r="N1531" t="str">
        <f t="shared" si="156"/>
        <v>JUIZ DE DIREITO</v>
      </c>
      <c r="O1531" t="s">
        <v>1768</v>
      </c>
      <c r="P1531">
        <v>0</v>
      </c>
      <c r="Q1531" s="46">
        <f t="shared" si="157"/>
        <v>0</v>
      </c>
    </row>
    <row r="1532" spans="1:17" x14ac:dyDescent="0.25">
      <c r="A1532" t="str">
        <f t="shared" si="152"/>
        <v>PROFESSOR DE FARMACIA E BIOQUIMICA</v>
      </c>
      <c r="B1532" t="s">
        <v>2651</v>
      </c>
      <c r="C1532">
        <v>0</v>
      </c>
      <c r="D1532">
        <v>0</v>
      </c>
      <c r="E1532">
        <v>0</v>
      </c>
      <c r="F1532">
        <v>1</v>
      </c>
      <c r="G1532">
        <v>1</v>
      </c>
      <c r="H1532" s="46">
        <f t="shared" si="153"/>
        <v>1.2253400318588408E-2</v>
      </c>
      <c r="J1532" t="str">
        <f t="shared" si="154"/>
        <v>MONTADOR DE MAQUINAS DE MINAS E PEDREIRAS</v>
      </c>
      <c r="K1532" t="s">
        <v>3957</v>
      </c>
      <c r="L1532">
        <v>1</v>
      </c>
      <c r="M1532" s="46">
        <f t="shared" si="155"/>
        <v>3.5919540229885055E-2</v>
      </c>
      <c r="N1532" t="str">
        <f t="shared" si="156"/>
        <v>JUIZ FEDERAL</v>
      </c>
      <c r="O1532" t="s">
        <v>1769</v>
      </c>
      <c r="P1532">
        <v>0</v>
      </c>
      <c r="Q1532" s="46">
        <f t="shared" si="157"/>
        <v>0</v>
      </c>
    </row>
    <row r="1533" spans="1:17" x14ac:dyDescent="0.25">
      <c r="A1533" t="str">
        <f t="shared" si="152"/>
        <v>PROFESSOR DE ENSINO SUPERIOR NA AREA DE PRATICA DE ENSINO</v>
      </c>
      <c r="B1533" t="s">
        <v>2663</v>
      </c>
      <c r="C1533">
        <v>0</v>
      </c>
      <c r="D1533">
        <v>0</v>
      </c>
      <c r="E1533">
        <v>1</v>
      </c>
      <c r="F1533">
        <v>0</v>
      </c>
      <c r="G1533">
        <v>1</v>
      </c>
      <c r="H1533" s="46">
        <f t="shared" si="153"/>
        <v>1.2253400318588408E-2</v>
      </c>
      <c r="J1533" t="str">
        <f t="shared" si="154"/>
        <v>SUPERVISOR DE MONTAGEM E INSTALACAO ELETROELETRONICA</v>
      </c>
      <c r="K1533" t="s">
        <v>3968</v>
      </c>
      <c r="L1533">
        <v>1</v>
      </c>
      <c r="M1533" s="46">
        <f t="shared" si="155"/>
        <v>3.5919540229885055E-2</v>
      </c>
      <c r="N1533" t="str">
        <f t="shared" si="156"/>
        <v>JUIZ AUDITOR FEDERAL - JUSTICA MILITAR</v>
      </c>
      <c r="O1533" t="s">
        <v>1770</v>
      </c>
      <c r="P1533">
        <v>0</v>
      </c>
      <c r="Q1533" s="46">
        <f t="shared" si="157"/>
        <v>0</v>
      </c>
    </row>
    <row r="1534" spans="1:17" x14ac:dyDescent="0.25">
      <c r="A1534" t="str">
        <f t="shared" si="152"/>
        <v>PROFESSOR DE LITERATURA PORTUGUESA</v>
      </c>
      <c r="B1534" t="s">
        <v>2671</v>
      </c>
      <c r="C1534">
        <v>0</v>
      </c>
      <c r="D1534">
        <v>0</v>
      </c>
      <c r="E1534">
        <v>0</v>
      </c>
      <c r="F1534">
        <v>1</v>
      </c>
      <c r="G1534">
        <v>1</v>
      </c>
      <c r="H1534" s="46">
        <f t="shared" si="153"/>
        <v>1.2253400318588408E-2</v>
      </c>
      <c r="J1534" t="str">
        <f t="shared" si="154"/>
        <v>ELETRICISTA DE MANUTENCAO DE LINHAS ELETRICAS, TELEFONICAS E DE COMUNICACAO DE DADOS</v>
      </c>
      <c r="K1534" t="s">
        <v>3992</v>
      </c>
      <c r="L1534">
        <v>1</v>
      </c>
      <c r="M1534" s="46">
        <f t="shared" si="155"/>
        <v>3.5919540229885055E-2</v>
      </c>
      <c r="N1534" t="str">
        <f t="shared" si="156"/>
        <v>JUIZ AUDITOR ESTADUAL - JUSTICA MILITAR</v>
      </c>
      <c r="O1534" t="s">
        <v>1771</v>
      </c>
      <c r="P1534">
        <v>0</v>
      </c>
      <c r="Q1534" s="46">
        <f t="shared" si="157"/>
        <v>0</v>
      </c>
    </row>
    <row r="1535" spans="1:17" x14ac:dyDescent="0.25">
      <c r="A1535" t="str">
        <f t="shared" si="152"/>
        <v>PROFESSOR DE BIBLIOTECONOMIA DO ENSIO SUPERIOR</v>
      </c>
      <c r="B1535" t="s">
        <v>2687</v>
      </c>
      <c r="C1535">
        <v>0</v>
      </c>
      <c r="D1535">
        <v>0</v>
      </c>
      <c r="E1535">
        <v>0</v>
      </c>
      <c r="F1535">
        <v>1</v>
      </c>
      <c r="G1535">
        <v>1</v>
      </c>
      <c r="H1535" s="46">
        <f t="shared" si="153"/>
        <v>1.2253400318588408E-2</v>
      </c>
      <c r="J1535" t="str">
        <f t="shared" si="154"/>
        <v>OPERADOR DE CARDAS</v>
      </c>
      <c r="K1535" t="s">
        <v>4066</v>
      </c>
      <c r="L1535">
        <v>1</v>
      </c>
      <c r="M1535" s="46">
        <f t="shared" si="155"/>
        <v>3.5919540229885055E-2</v>
      </c>
      <c r="N1535" t="str">
        <f t="shared" si="156"/>
        <v>JUIZ DO TRABALHO</v>
      </c>
      <c r="O1535" t="s">
        <v>1772</v>
      </c>
      <c r="P1535">
        <v>0</v>
      </c>
      <c r="Q1535" s="46">
        <f t="shared" si="157"/>
        <v>0</v>
      </c>
    </row>
    <row r="1536" spans="1:17" x14ac:dyDescent="0.25">
      <c r="A1536" t="str">
        <f t="shared" si="152"/>
        <v>PROFESSOR DE HISTORIA DO ENSINO SUPERIOR</v>
      </c>
      <c r="B1536" t="s">
        <v>2693</v>
      </c>
      <c r="C1536">
        <v>0</v>
      </c>
      <c r="D1536">
        <v>0</v>
      </c>
      <c r="E1536">
        <v>1</v>
      </c>
      <c r="F1536">
        <v>0</v>
      </c>
      <c r="G1536">
        <v>1</v>
      </c>
      <c r="H1536" s="46">
        <f t="shared" si="153"/>
        <v>1.2253400318588408E-2</v>
      </c>
      <c r="J1536" t="str">
        <f t="shared" si="154"/>
        <v>AJUDANTE DE CONFECCAO</v>
      </c>
      <c r="K1536" t="s">
        <v>4135</v>
      </c>
      <c r="L1536">
        <v>1</v>
      </c>
      <c r="M1536" s="46">
        <f t="shared" si="155"/>
        <v>3.5919540229885055E-2</v>
      </c>
      <c r="N1536" t="str">
        <f t="shared" si="156"/>
        <v>DIRIGENTE DO SERVICO PUBLICO FEDERAL</v>
      </c>
      <c r="O1536" t="s">
        <v>1773</v>
      </c>
      <c r="P1536">
        <v>0</v>
      </c>
      <c r="Q1536" s="46">
        <f t="shared" si="157"/>
        <v>0</v>
      </c>
    </row>
    <row r="1537" spans="1:17" x14ac:dyDescent="0.25">
      <c r="A1537" t="str">
        <f t="shared" si="152"/>
        <v>ORIENTADOR EDUCACIONAL</v>
      </c>
      <c r="B1537" t="s">
        <v>2711</v>
      </c>
      <c r="C1537">
        <v>0</v>
      </c>
      <c r="D1537">
        <v>0</v>
      </c>
      <c r="E1537">
        <v>0</v>
      </c>
      <c r="F1537">
        <v>1</v>
      </c>
      <c r="G1537">
        <v>1</v>
      </c>
      <c r="H1537" s="46">
        <f t="shared" si="153"/>
        <v>1.2253400318588408E-2</v>
      </c>
      <c r="J1537" t="str">
        <f t="shared" si="154"/>
        <v>COSTURADOR DE CALCADOS, A MAQUINA</v>
      </c>
      <c r="K1537" t="s">
        <v>4149</v>
      </c>
      <c r="L1537">
        <v>1</v>
      </c>
      <c r="M1537" s="46">
        <f t="shared" si="155"/>
        <v>3.5919540229885055E-2</v>
      </c>
      <c r="N1537" t="str">
        <f t="shared" si="156"/>
        <v>ESPECIALISTA DE POLITICAS PUBLICAS E GESTAO GOVERNAMENTAL</v>
      </c>
      <c r="O1537" t="s">
        <v>1776</v>
      </c>
      <c r="P1537">
        <v>0</v>
      </c>
      <c r="Q1537" s="46">
        <f t="shared" si="157"/>
        <v>0</v>
      </c>
    </row>
    <row r="1538" spans="1:17" x14ac:dyDescent="0.25">
      <c r="A1538" t="str">
        <f t="shared" si="152"/>
        <v>ADVOGADO DE EMPRESA</v>
      </c>
      <c r="B1538" t="s">
        <v>2718</v>
      </c>
      <c r="C1538">
        <v>0</v>
      </c>
      <c r="D1538">
        <v>0</v>
      </c>
      <c r="E1538">
        <v>1</v>
      </c>
      <c r="F1538">
        <v>0</v>
      </c>
      <c r="G1538">
        <v>1</v>
      </c>
      <c r="H1538" s="46">
        <f t="shared" si="153"/>
        <v>1.2253400318588408E-2</v>
      </c>
      <c r="J1538" t="str">
        <f t="shared" si="154"/>
        <v>OPERADOR DE GUINDASTE MOVEL</v>
      </c>
      <c r="K1538" t="s">
        <v>4274</v>
      </c>
      <c r="L1538">
        <v>1</v>
      </c>
      <c r="M1538" s="46">
        <f t="shared" si="155"/>
        <v>3.5919540229885055E-2</v>
      </c>
      <c r="N1538" t="str">
        <f t="shared" si="156"/>
        <v>ANALISTA DE PLANEJAMENTO E ORCAMENTO - APO</v>
      </c>
      <c r="O1538" t="s">
        <v>1777</v>
      </c>
      <c r="P1538">
        <v>0</v>
      </c>
      <c r="Q1538" s="46">
        <f t="shared" si="157"/>
        <v>0</v>
      </c>
    </row>
    <row r="1539" spans="1:17" x14ac:dyDescent="0.25">
      <c r="A1539" t="str">
        <f t="shared" si="152"/>
        <v>DELEGADO DE POLICIA</v>
      </c>
      <c r="B1539" t="s">
        <v>2750</v>
      </c>
      <c r="C1539">
        <v>0</v>
      </c>
      <c r="D1539">
        <v>0</v>
      </c>
      <c r="E1539">
        <v>1</v>
      </c>
      <c r="F1539">
        <v>0</v>
      </c>
      <c r="G1539">
        <v>1</v>
      </c>
      <c r="H1539" s="46">
        <f t="shared" si="153"/>
        <v>1.2253400318588408E-2</v>
      </c>
      <c r="J1539" t="str">
        <f t="shared" si="154"/>
        <v>SINALEIRO (PONTE-ROLANTE)</v>
      </c>
      <c r="K1539" t="s">
        <v>4280</v>
      </c>
      <c r="L1539">
        <v>1</v>
      </c>
      <c r="M1539" s="46">
        <f t="shared" si="155"/>
        <v>3.5919540229885055E-2</v>
      </c>
      <c r="N1539" t="str">
        <f t="shared" si="156"/>
        <v>CACIQUE</v>
      </c>
      <c r="O1539" t="s">
        <v>1778</v>
      </c>
      <c r="P1539">
        <v>0</v>
      </c>
      <c r="Q1539" s="46">
        <f t="shared" si="157"/>
        <v>0</v>
      </c>
    </row>
    <row r="1540" spans="1:17" x14ac:dyDescent="0.25">
      <c r="A1540" t="str">
        <f t="shared" si="152"/>
        <v>ECONOMISTA</v>
      </c>
      <c r="B1540" t="s">
        <v>2759</v>
      </c>
      <c r="C1540">
        <v>0</v>
      </c>
      <c r="D1540">
        <v>0</v>
      </c>
      <c r="E1540">
        <v>0</v>
      </c>
      <c r="F1540">
        <v>1</v>
      </c>
      <c r="G1540">
        <v>1</v>
      </c>
      <c r="H1540" s="46">
        <f t="shared" si="153"/>
        <v>1.2253400318588408E-2</v>
      </c>
      <c r="J1540" t="str">
        <f t="shared" si="154"/>
        <v>MOTORISTA OPERACIONAL DE GUINCHO</v>
      </c>
      <c r="K1540" t="s">
        <v>4292</v>
      </c>
      <c r="L1540">
        <v>1</v>
      </c>
      <c r="M1540" s="46">
        <f t="shared" si="155"/>
        <v>3.5919540229885055E-2</v>
      </c>
      <c r="N1540" t="str">
        <f t="shared" si="156"/>
        <v>LIDER DE COMUNIDADE CAICARA</v>
      </c>
      <c r="O1540" t="s">
        <v>1779</v>
      </c>
      <c r="P1540">
        <v>0</v>
      </c>
      <c r="Q1540" s="46">
        <f t="shared" si="157"/>
        <v>0</v>
      </c>
    </row>
    <row r="1541" spans="1:17" x14ac:dyDescent="0.25">
      <c r="A1541" t="str">
        <f t="shared" si="152"/>
        <v>PSICANALISTA</v>
      </c>
      <c r="B1541" t="s">
        <v>2777</v>
      </c>
      <c r="C1541">
        <v>0</v>
      </c>
      <c r="D1541">
        <v>0</v>
      </c>
      <c r="E1541">
        <v>0</v>
      </c>
      <c r="F1541">
        <v>1</v>
      </c>
      <c r="G1541">
        <v>1</v>
      </c>
      <c r="H1541" s="46">
        <f t="shared" si="153"/>
        <v>1.2253400318588408E-2</v>
      </c>
      <c r="J1541" t="str">
        <f t="shared" si="154"/>
        <v>MARINHEIRO DE CONVES (MARITIMO E FLUVIARIO)</v>
      </c>
      <c r="K1541" t="s">
        <v>4299</v>
      </c>
      <c r="L1541">
        <v>1</v>
      </c>
      <c r="M1541" s="46">
        <f t="shared" si="155"/>
        <v>3.5919540229885055E-2</v>
      </c>
      <c r="N1541" t="str">
        <f t="shared" si="156"/>
        <v>MEMBRO DE LIDERANCA QUILOMBOLA</v>
      </c>
      <c r="O1541" t="s">
        <v>1780</v>
      </c>
      <c r="P1541">
        <v>0</v>
      </c>
      <c r="Q1541" s="46">
        <f t="shared" si="157"/>
        <v>0</v>
      </c>
    </row>
    <row r="1542" spans="1:17" x14ac:dyDescent="0.25">
      <c r="A1542" t="str">
        <f t="shared" si="152"/>
        <v>ANALISTA DE CREDITO (INSTITUICOES FINANCEIRAS)</v>
      </c>
      <c r="B1542" t="s">
        <v>2793</v>
      </c>
      <c r="C1542">
        <v>0</v>
      </c>
      <c r="D1542">
        <v>0</v>
      </c>
      <c r="E1542">
        <v>0</v>
      </c>
      <c r="F1542">
        <v>1</v>
      </c>
      <c r="G1542">
        <v>1</v>
      </c>
      <c r="H1542" s="46">
        <f t="shared" si="153"/>
        <v>1.2253400318588408E-2</v>
      </c>
      <c r="J1542" t="str">
        <f t="shared" si="154"/>
        <v>MARINHEIRO DE ESPORTE E RECREIO</v>
      </c>
      <c r="K1542" t="s">
        <v>4303</v>
      </c>
      <c r="L1542">
        <v>1</v>
      </c>
      <c r="M1542" s="46">
        <f t="shared" si="155"/>
        <v>3.5919540229885055E-2</v>
      </c>
      <c r="N1542" t="str">
        <f t="shared" si="156"/>
        <v>DIRIGENTE DE PARTIDO POLITICO</v>
      </c>
      <c r="O1542" t="s">
        <v>1781</v>
      </c>
      <c r="P1542">
        <v>0</v>
      </c>
      <c r="Q1542" s="46">
        <f t="shared" si="157"/>
        <v>0</v>
      </c>
    </row>
    <row r="1543" spans="1:17" x14ac:dyDescent="0.25">
      <c r="A1543" t="str">
        <f t="shared" si="152"/>
        <v>AGENTE PUBLICITARIO</v>
      </c>
      <c r="B1543" t="s">
        <v>2801</v>
      </c>
      <c r="C1543">
        <v>0</v>
      </c>
      <c r="D1543">
        <v>0</v>
      </c>
      <c r="E1543">
        <v>1</v>
      </c>
      <c r="F1543">
        <v>0</v>
      </c>
      <c r="G1543">
        <v>1</v>
      </c>
      <c r="H1543" s="46">
        <f t="shared" si="153"/>
        <v>1.2253400318588408E-2</v>
      </c>
      <c r="J1543" t="str">
        <f t="shared" si="154"/>
        <v>CONDUTOR DE VEICULOS DE TRACAO ANIMAL (RUAS E ESTRADAS)</v>
      </c>
      <c r="K1543" t="s">
        <v>4304</v>
      </c>
      <c r="L1543">
        <v>1</v>
      </c>
      <c r="M1543" s="46">
        <f t="shared" si="155"/>
        <v>3.5919540229885055E-2</v>
      </c>
      <c r="N1543" t="str">
        <f t="shared" si="156"/>
        <v>DIRIGENTES DE ENTIDADES DE TRABALHADORES</v>
      </c>
      <c r="O1543" t="s">
        <v>1782</v>
      </c>
      <c r="P1543">
        <v>0</v>
      </c>
      <c r="Q1543" s="46">
        <f t="shared" si="157"/>
        <v>0</v>
      </c>
    </row>
    <row r="1544" spans="1:17" x14ac:dyDescent="0.25">
      <c r="A1544" t="str">
        <f t="shared" si="152"/>
        <v>ANALISTA DE NEGOCIOS</v>
      </c>
      <c r="B1544" t="s">
        <v>2802</v>
      </c>
      <c r="C1544">
        <v>0</v>
      </c>
      <c r="D1544">
        <v>0</v>
      </c>
      <c r="E1544">
        <v>1</v>
      </c>
      <c r="F1544">
        <v>0</v>
      </c>
      <c r="G1544">
        <v>1</v>
      </c>
      <c r="H1544" s="46">
        <f t="shared" si="153"/>
        <v>1.2253400318588408E-2</v>
      </c>
      <c r="J1544" t="str">
        <f t="shared" si="154"/>
        <v>OPERADOR DE BRITADEIRA (TRATAMENTOS QUIMICOS E AFINS)</v>
      </c>
      <c r="K1544" t="s">
        <v>4342</v>
      </c>
      <c r="L1544">
        <v>1</v>
      </c>
      <c r="M1544" s="46">
        <f t="shared" si="155"/>
        <v>3.5919540229885055E-2</v>
      </c>
      <c r="N1544" t="str">
        <f t="shared" si="156"/>
        <v>DIRIGENTES DE ENTIDADES PATRONAIS</v>
      </c>
      <c r="O1544" t="s">
        <v>1783</v>
      </c>
      <c r="P1544">
        <v>0</v>
      </c>
      <c r="Q1544" s="46">
        <f t="shared" si="157"/>
        <v>0</v>
      </c>
    </row>
    <row r="1545" spans="1:17" x14ac:dyDescent="0.25">
      <c r="A1545" t="str">
        <f t="shared" si="152"/>
        <v>AUDITOR-FISCAL DO TRABALHO</v>
      </c>
      <c r="B1545" t="s">
        <v>2813</v>
      </c>
      <c r="C1545">
        <v>0</v>
      </c>
      <c r="D1545">
        <v>0</v>
      </c>
      <c r="E1545">
        <v>1</v>
      </c>
      <c r="F1545">
        <v>0</v>
      </c>
      <c r="G1545">
        <v>1</v>
      </c>
      <c r="H1545" s="46">
        <f t="shared" si="153"/>
        <v>1.2253400318588408E-2</v>
      </c>
      <c r="J1545" t="str">
        <f t="shared" si="154"/>
        <v>TRABALHADOR DE FABRICACAO DE TINTAS</v>
      </c>
      <c r="K1545" t="s">
        <v>4345</v>
      </c>
      <c r="L1545">
        <v>1</v>
      </c>
      <c r="M1545" s="46">
        <f t="shared" si="155"/>
        <v>3.5919540229885055E-2</v>
      </c>
      <c r="N1545" t="str">
        <f t="shared" si="156"/>
        <v>DIRIGENTE E ADMINISTRADOR DE ORGANIZACAO RELIGIOSA</v>
      </c>
      <c r="O1545" t="s">
        <v>1784</v>
      </c>
      <c r="P1545">
        <v>0</v>
      </c>
      <c r="Q1545" s="46">
        <f t="shared" si="157"/>
        <v>0</v>
      </c>
    </row>
    <row r="1546" spans="1:17" x14ac:dyDescent="0.25">
      <c r="A1546" t="str">
        <f t="shared" si="152"/>
        <v>ASSESSOR DE IMPRENSA</v>
      </c>
      <c r="B1546" t="s">
        <v>2820</v>
      </c>
      <c r="C1546">
        <v>0</v>
      </c>
      <c r="D1546">
        <v>0</v>
      </c>
      <c r="E1546">
        <v>1</v>
      </c>
      <c r="F1546">
        <v>0</v>
      </c>
      <c r="G1546">
        <v>1</v>
      </c>
      <c r="H1546" s="46">
        <f t="shared" si="153"/>
        <v>1.2253400318588408E-2</v>
      </c>
      <c r="J1546" t="str">
        <f t="shared" si="154"/>
        <v>OPERADOR DE MAQUINA DE FABRICACAO DE COSMETICOS</v>
      </c>
      <c r="K1546" t="s">
        <v>4385</v>
      </c>
      <c r="L1546">
        <v>1</v>
      </c>
      <c r="M1546" s="46">
        <f t="shared" si="155"/>
        <v>3.5919540229885055E-2</v>
      </c>
      <c r="N1546" t="str">
        <f t="shared" si="156"/>
        <v>DIRIGENTE E ADMINISTRADOR DE ORGANIZACAO DA SOCIEDADE CIVIL SEM FINS LUCRATIVOS</v>
      </c>
      <c r="O1546" t="s">
        <v>1785</v>
      </c>
      <c r="P1546">
        <v>0</v>
      </c>
      <c r="Q1546" s="46">
        <f t="shared" si="157"/>
        <v>0</v>
      </c>
    </row>
    <row r="1547" spans="1:17" x14ac:dyDescent="0.25">
      <c r="A1547" t="str">
        <f t="shared" si="152"/>
        <v>JORNALISTA</v>
      </c>
      <c r="B1547" t="s">
        <v>2823</v>
      </c>
      <c r="C1547">
        <v>0</v>
      </c>
      <c r="D1547">
        <v>0</v>
      </c>
      <c r="E1547">
        <v>1</v>
      </c>
      <c r="F1547">
        <v>0</v>
      </c>
      <c r="G1547">
        <v>1</v>
      </c>
      <c r="H1547" s="46">
        <f t="shared" si="153"/>
        <v>1.2253400318588408E-2</v>
      </c>
      <c r="J1547" t="str">
        <f t="shared" si="154"/>
        <v>OPERADOR DE PROCESSO (QUIMICA, PETROQUIMICA E AFINS)</v>
      </c>
      <c r="K1547" t="s">
        <v>4392</v>
      </c>
      <c r="L1547">
        <v>1</v>
      </c>
      <c r="M1547" s="46">
        <f t="shared" si="155"/>
        <v>3.5919540229885055E-2</v>
      </c>
      <c r="N1547" t="str">
        <f t="shared" si="156"/>
        <v>DIRETOR DE PLANEJAMENTO ESTRATEGICO</v>
      </c>
      <c r="O1547" t="s">
        <v>1786</v>
      </c>
      <c r="P1547">
        <v>0</v>
      </c>
      <c r="Q1547" s="46">
        <f t="shared" si="157"/>
        <v>0</v>
      </c>
    </row>
    <row r="1548" spans="1:17" x14ac:dyDescent="0.25">
      <c r="A1548" t="str">
        <f t="shared" si="152"/>
        <v>REVISOR</v>
      </c>
      <c r="B1548" t="s">
        <v>2826</v>
      </c>
      <c r="C1548">
        <v>0</v>
      </c>
      <c r="D1548">
        <v>0</v>
      </c>
      <c r="E1548">
        <v>0</v>
      </c>
      <c r="F1548">
        <v>1</v>
      </c>
      <c r="G1548">
        <v>1</v>
      </c>
      <c r="H1548" s="46">
        <f t="shared" si="153"/>
        <v>1.2253400318588408E-2</v>
      </c>
      <c r="J1548" t="str">
        <f t="shared" si="154"/>
        <v>TECNICO DE OPERACAO (QUIMICA, PETROQUIMICA E AFINS)</v>
      </c>
      <c r="K1548" t="s">
        <v>4394</v>
      </c>
      <c r="L1548">
        <v>1</v>
      </c>
      <c r="M1548" s="46">
        <f t="shared" si="155"/>
        <v>3.5919540229885055E-2</v>
      </c>
      <c r="N1548" t="str">
        <f t="shared" si="156"/>
        <v>DIRETOR GERAL DE EMPRESA E ORGANIZACOES (EXCETO DE INTERESSE PUBLICO)</v>
      </c>
      <c r="O1548" t="s">
        <v>1787</v>
      </c>
      <c r="P1548">
        <v>0</v>
      </c>
      <c r="Q1548" s="46">
        <f t="shared" si="157"/>
        <v>0</v>
      </c>
    </row>
    <row r="1549" spans="1:17" x14ac:dyDescent="0.25">
      <c r="A1549" t="str">
        <f t="shared" si="152"/>
        <v>LOCUTOR DE RADIO E TELEVISAO</v>
      </c>
      <c r="B1549" t="s">
        <v>2851</v>
      </c>
      <c r="C1549">
        <v>0</v>
      </c>
      <c r="D1549">
        <v>0</v>
      </c>
      <c r="E1549">
        <v>1</v>
      </c>
      <c r="F1549">
        <v>0</v>
      </c>
      <c r="G1549">
        <v>1</v>
      </c>
      <c r="H1549" s="46">
        <f t="shared" si="153"/>
        <v>1.2253400318588408E-2</v>
      </c>
      <c r="J1549" t="str">
        <f t="shared" si="154"/>
        <v>ENCARREGADO DE ACABAMENTO DE CHAPAS E METAIS (TEMPERA)</v>
      </c>
      <c r="K1549" t="s">
        <v>4424</v>
      </c>
      <c r="L1549">
        <v>1</v>
      </c>
      <c r="M1549" s="46">
        <f t="shared" si="155"/>
        <v>3.5919540229885055E-2</v>
      </c>
      <c r="N1549" t="str">
        <f t="shared" si="156"/>
        <v>DIRETOR DE PRODUCAO E OPERACOES EM EMPRESA AGROPECUARIA</v>
      </c>
      <c r="O1549" t="s">
        <v>1788</v>
      </c>
      <c r="P1549">
        <v>0</v>
      </c>
      <c r="Q1549" s="46">
        <f t="shared" si="157"/>
        <v>0</v>
      </c>
    </row>
    <row r="1550" spans="1:17" x14ac:dyDescent="0.25">
      <c r="A1550" t="str">
        <f t="shared" ref="A1550:A1613" si="158">MID(B1550,8,100)</f>
        <v>LOCUTOR PUBLICITARIO DE RADIO E TELEVISAO</v>
      </c>
      <c r="B1550" t="s">
        <v>2852</v>
      </c>
      <c r="C1550">
        <v>0</v>
      </c>
      <c r="D1550">
        <v>0</v>
      </c>
      <c r="E1550">
        <v>1</v>
      </c>
      <c r="F1550">
        <v>0</v>
      </c>
      <c r="G1550">
        <v>1</v>
      </c>
      <c r="H1550" s="46">
        <f t="shared" ref="H1550:H1613" si="159">G1550*100/G$3765</f>
        <v>1.2253400318588408E-2</v>
      </c>
      <c r="J1550" t="str">
        <f t="shared" ref="J1550:J1613" si="160">MID(K1550,8,100)</f>
        <v>MARCADOR DE PRODUTOS (SIDERURGICO E METALURGICO)</v>
      </c>
      <c r="K1550" t="s">
        <v>4426</v>
      </c>
      <c r="L1550">
        <v>1</v>
      </c>
      <c r="M1550" s="46">
        <f t="shared" ref="M1550:M1613" si="161">L1550*100/L$3765</f>
        <v>3.5919540229885055E-2</v>
      </c>
      <c r="N1550" t="str">
        <f t="shared" ref="N1550:N1613" si="162">MID(O1550,8,100)</f>
        <v>DIRETOR DE PRODUCAO E OPERACOES EM EMPRESA AQUICOLA</v>
      </c>
      <c r="O1550" t="s">
        <v>1789</v>
      </c>
      <c r="P1550">
        <v>0</v>
      </c>
      <c r="Q1550" s="46">
        <f t="shared" ref="Q1550:Q1613" si="163">P1550*100/P$3765</f>
        <v>0</v>
      </c>
    </row>
    <row r="1551" spans="1:17" x14ac:dyDescent="0.25">
      <c r="A1551" t="str">
        <f t="shared" si="158"/>
        <v>FOTOGRAFO</v>
      </c>
      <c r="B1551" t="s">
        <v>2855</v>
      </c>
      <c r="C1551">
        <v>0</v>
      </c>
      <c r="D1551">
        <v>0</v>
      </c>
      <c r="E1551">
        <v>1</v>
      </c>
      <c r="F1551">
        <v>0</v>
      </c>
      <c r="G1551">
        <v>1</v>
      </c>
      <c r="H1551" s="46">
        <f t="shared" si="159"/>
        <v>1.2253400318588408E-2</v>
      </c>
      <c r="J1551" t="str">
        <f t="shared" si="160"/>
        <v>OPERADOR DE MAQUINA DE PREPARACAO DE MATERIA PRIMA PARA PRODUCAO DE CIGARROS</v>
      </c>
      <c r="K1551" t="s">
        <v>4533</v>
      </c>
      <c r="L1551">
        <v>1</v>
      </c>
      <c r="M1551" s="46">
        <f t="shared" si="161"/>
        <v>3.5919540229885055E-2</v>
      </c>
      <c r="N1551" t="str">
        <f t="shared" si="162"/>
        <v>DIRETOR DE PRODUCAO E OPERACOES EM EMPRESA FLORESTAL</v>
      </c>
      <c r="O1551" t="s">
        <v>1790</v>
      </c>
      <c r="P1551">
        <v>0</v>
      </c>
      <c r="Q1551" s="46">
        <f t="shared" si="163"/>
        <v>0</v>
      </c>
    </row>
    <row r="1552" spans="1:17" x14ac:dyDescent="0.25">
      <c r="A1552" t="str">
        <f t="shared" si="158"/>
        <v>FOTOGRAFO PUBLICITARIO</v>
      </c>
      <c r="B1552" t="s">
        <v>2856</v>
      </c>
      <c r="C1552">
        <v>0</v>
      </c>
      <c r="D1552">
        <v>0</v>
      </c>
      <c r="E1552">
        <v>1</v>
      </c>
      <c r="F1552">
        <v>0</v>
      </c>
      <c r="G1552">
        <v>1</v>
      </c>
      <c r="H1552" s="46">
        <f t="shared" si="159"/>
        <v>1.2253400318588408E-2</v>
      </c>
      <c r="J1552" t="str">
        <f t="shared" si="160"/>
        <v>ABATEDOR</v>
      </c>
      <c r="K1552" t="s">
        <v>4557</v>
      </c>
      <c r="L1552">
        <v>1</v>
      </c>
      <c r="M1552" s="46">
        <f t="shared" si="161"/>
        <v>3.5919540229885055E-2</v>
      </c>
      <c r="N1552" t="str">
        <f t="shared" si="162"/>
        <v>DIRETOR DE PRODUCAO E OPERACOES EM EMPRESA PESQUEIRA</v>
      </c>
      <c r="O1552" t="s">
        <v>1791</v>
      </c>
      <c r="P1552">
        <v>0</v>
      </c>
      <c r="Q1552" s="46">
        <f t="shared" si="163"/>
        <v>0</v>
      </c>
    </row>
    <row r="1553" spans="1:17" x14ac:dyDescent="0.25">
      <c r="A1553" t="str">
        <f t="shared" si="158"/>
        <v>EMPRESARIO DE ESPETACULO</v>
      </c>
      <c r="B1553" t="s">
        <v>2859</v>
      </c>
      <c r="C1553">
        <v>0</v>
      </c>
      <c r="D1553">
        <v>0</v>
      </c>
      <c r="E1553">
        <v>1</v>
      </c>
      <c r="F1553">
        <v>0</v>
      </c>
      <c r="G1553">
        <v>1</v>
      </c>
      <c r="H1553" s="46">
        <f t="shared" si="159"/>
        <v>1.2253400318588408E-2</v>
      </c>
      <c r="J1553" t="str">
        <f t="shared" si="160"/>
        <v>SUPERVISOR DE MANUTENCAO (ELETROMECANICA)</v>
      </c>
      <c r="K1553" t="s">
        <v>4563</v>
      </c>
      <c r="L1553">
        <v>1</v>
      </c>
      <c r="M1553" s="46">
        <f t="shared" si="161"/>
        <v>3.5919540229885055E-2</v>
      </c>
      <c r="N1553" t="str">
        <f t="shared" si="162"/>
        <v>DIRETOR DE PRODUCAO E OPERACOES DA INDUSTRIA DE TRANSFORMACAO, EXTRACAO MINERAL E UTILIDADES</v>
      </c>
      <c r="O1553" t="s">
        <v>1792</v>
      </c>
      <c r="P1553">
        <v>0</v>
      </c>
      <c r="Q1553" s="46">
        <f t="shared" si="163"/>
        <v>0</v>
      </c>
    </row>
    <row r="1554" spans="1:17" x14ac:dyDescent="0.25">
      <c r="A1554" t="str">
        <f t="shared" si="158"/>
        <v>DESENHISTA INDUSTRIAL (DESIGNER)</v>
      </c>
      <c r="B1554" t="s">
        <v>2877</v>
      </c>
      <c r="C1554">
        <v>0</v>
      </c>
      <c r="D1554">
        <v>0</v>
      </c>
      <c r="E1554">
        <v>1</v>
      </c>
      <c r="F1554">
        <v>0</v>
      </c>
      <c r="G1554">
        <v>1</v>
      </c>
      <c r="H1554" s="46">
        <f t="shared" si="159"/>
        <v>1.2253400318588408E-2</v>
      </c>
      <c r="J1554" t="str">
        <f t="shared" si="160"/>
        <v>OPERADOR DE CALDEIRA</v>
      </c>
      <c r="K1554" t="s">
        <v>4574</v>
      </c>
      <c r="L1554">
        <v>1</v>
      </c>
      <c r="M1554" s="46">
        <f t="shared" si="161"/>
        <v>3.5919540229885055E-2</v>
      </c>
      <c r="N1554" t="str">
        <f t="shared" si="162"/>
        <v>DIRETOR DE OPERACOES DE OBRAS PUBLICA E CIVIL</v>
      </c>
      <c r="O1554" t="s">
        <v>1793</v>
      </c>
      <c r="P1554">
        <v>0</v>
      </c>
      <c r="Q1554" s="46">
        <f t="shared" si="163"/>
        <v>0</v>
      </c>
    </row>
    <row r="1555" spans="1:17" x14ac:dyDescent="0.25">
      <c r="A1555" t="str">
        <f t="shared" si="158"/>
        <v>TOPOGRAFO</v>
      </c>
      <c r="B1555" t="s">
        <v>2933</v>
      </c>
      <c r="C1555">
        <v>0</v>
      </c>
      <c r="D1555">
        <v>0</v>
      </c>
      <c r="E1555">
        <v>1</v>
      </c>
      <c r="F1555">
        <v>0</v>
      </c>
      <c r="G1555">
        <v>1</v>
      </c>
      <c r="H1555" s="46">
        <f t="shared" si="159"/>
        <v>1.2253400318588408E-2</v>
      </c>
      <c r="J1555" t="str">
        <f t="shared" si="160"/>
        <v>OPERADOR DE INSTALACAO DE EXTRACAO, PROCESSAMENTO, ENVASAMENTO E DISTRIBUICAO DE GASES</v>
      </c>
      <c r="K1555" t="s">
        <v>4582</v>
      </c>
      <c r="L1555">
        <v>1</v>
      </c>
      <c r="M1555" s="46">
        <f t="shared" si="161"/>
        <v>3.5919540229885055E-2</v>
      </c>
      <c r="N1555" t="str">
        <f t="shared" si="162"/>
        <v>DIRETOR DE PRODUCAO E OPERACOES DE ALIMENTACAO</v>
      </c>
      <c r="O1555" t="s">
        <v>1795</v>
      </c>
      <c r="P1555">
        <v>0</v>
      </c>
      <c r="Q1555" s="46">
        <f t="shared" si="163"/>
        <v>0</v>
      </c>
    </row>
    <row r="1556" spans="1:17" x14ac:dyDescent="0.25">
      <c r="A1556" t="str">
        <f t="shared" si="158"/>
        <v>TECNICO DE MANUTENCAO ELETRICA DE MAQUINA</v>
      </c>
      <c r="B1556" t="s">
        <v>2938</v>
      </c>
      <c r="C1556">
        <v>0</v>
      </c>
      <c r="D1556">
        <v>0</v>
      </c>
      <c r="E1556">
        <v>1</v>
      </c>
      <c r="F1556">
        <v>0</v>
      </c>
      <c r="G1556">
        <v>1</v>
      </c>
      <c r="H1556" s="46">
        <f t="shared" si="159"/>
        <v>1.2253400318588408E-2</v>
      </c>
      <c r="J1556" t="str">
        <f t="shared" si="160"/>
        <v>MECANICO DE MANUTENCAO DE BOMBAS</v>
      </c>
      <c r="K1556" t="s">
        <v>4597</v>
      </c>
      <c r="L1556">
        <v>1</v>
      </c>
      <c r="M1556" s="46">
        <f t="shared" si="161"/>
        <v>3.5919540229885055E-2</v>
      </c>
      <c r="N1556" t="str">
        <f t="shared" si="162"/>
        <v>DIRETOR DE PRODUCAO E OPERACOES DE HOTEL</v>
      </c>
      <c r="O1556" t="s">
        <v>1796</v>
      </c>
      <c r="P1556">
        <v>0</v>
      </c>
      <c r="Q1556" s="46">
        <f t="shared" si="163"/>
        <v>0</v>
      </c>
    </row>
    <row r="1557" spans="1:17" x14ac:dyDescent="0.25">
      <c r="A1557" t="str">
        <f t="shared" si="158"/>
        <v>TECNICO DE REDE (TELECOMUNICACOES)</v>
      </c>
      <c r="B1557" t="s">
        <v>2945</v>
      </c>
      <c r="C1557">
        <v>0</v>
      </c>
      <c r="D1557">
        <v>0</v>
      </c>
      <c r="E1557">
        <v>0</v>
      </c>
      <c r="F1557">
        <v>1</v>
      </c>
      <c r="G1557">
        <v>1</v>
      </c>
      <c r="H1557" s="46">
        <f t="shared" si="159"/>
        <v>1.2253400318588408E-2</v>
      </c>
      <c r="J1557" t="str">
        <f t="shared" si="160"/>
        <v>MECANICO DE MANUTENCAO DE COMPRESSORES DE AR</v>
      </c>
      <c r="K1557" t="s">
        <v>4598</v>
      </c>
      <c r="L1557">
        <v>1</v>
      </c>
      <c r="M1557" s="46">
        <f t="shared" si="161"/>
        <v>3.5919540229885055E-2</v>
      </c>
      <c r="N1557" t="str">
        <f t="shared" si="162"/>
        <v>DIRETOR DE PRODUCAO E OPERACOES DE TURISMO</v>
      </c>
      <c r="O1557" t="s">
        <v>1797</v>
      </c>
      <c r="P1557">
        <v>0</v>
      </c>
      <c r="Q1557" s="46">
        <f t="shared" si="163"/>
        <v>0</v>
      </c>
    </row>
    <row r="1558" spans="1:17" x14ac:dyDescent="0.25">
      <c r="A1558" t="str">
        <f t="shared" si="158"/>
        <v>TECNICO DE TELECOMUNICACOES (TELEFONIA)</v>
      </c>
      <c r="B1558" t="s">
        <v>2946</v>
      </c>
      <c r="C1558">
        <v>0</v>
      </c>
      <c r="D1558">
        <v>0</v>
      </c>
      <c r="E1558">
        <v>1</v>
      </c>
      <c r="F1558">
        <v>0</v>
      </c>
      <c r="G1558">
        <v>1</v>
      </c>
      <c r="H1558" s="46">
        <f t="shared" si="159"/>
        <v>1.2253400318588408E-2</v>
      </c>
      <c r="J1558" t="str">
        <f t="shared" si="160"/>
        <v>MECANICO DE VEICULOS AUTOMOTORES A DIESEL (EXCETO TRATORES)</v>
      </c>
      <c r="K1558" t="s">
        <v>4621</v>
      </c>
      <c r="L1558">
        <v>1</v>
      </c>
      <c r="M1558" s="46">
        <f t="shared" si="161"/>
        <v>3.5919540229885055E-2</v>
      </c>
      <c r="N1558" t="str">
        <f t="shared" si="162"/>
        <v>DIRETOR DE OPERACOES DE CORREIOS</v>
      </c>
      <c r="O1558" t="s">
        <v>1799</v>
      </c>
      <c r="P1558">
        <v>0</v>
      </c>
      <c r="Q1558" s="46">
        <f t="shared" si="163"/>
        <v>0</v>
      </c>
    </row>
    <row r="1559" spans="1:17" x14ac:dyDescent="0.25">
      <c r="A1559" t="str">
        <f t="shared" si="158"/>
        <v>TECNICO EM INSTRUMENTACAO</v>
      </c>
      <c r="B1559" t="s">
        <v>2949</v>
      </c>
      <c r="C1559">
        <v>0</v>
      </c>
      <c r="D1559">
        <v>0</v>
      </c>
      <c r="E1559">
        <v>1</v>
      </c>
      <c r="F1559">
        <v>0</v>
      </c>
      <c r="G1559">
        <v>1</v>
      </c>
      <c r="H1559" s="46">
        <f t="shared" si="159"/>
        <v>1.2253400318588408E-2</v>
      </c>
      <c r="J1559" t="str">
        <f t="shared" si="160"/>
        <v>ELETRICISTA DE INSTALACOES (VEICULOS AUTOMOTORES E MAQUINAS OPERATRIZES, EXCETO AERONAVES E EMBARCAC</v>
      </c>
      <c r="K1559" t="s">
        <v>4646</v>
      </c>
      <c r="L1559">
        <v>1</v>
      </c>
      <c r="M1559" s="46">
        <f t="shared" si="161"/>
        <v>3.5919540229885055E-2</v>
      </c>
      <c r="N1559" t="str">
        <f t="shared" si="162"/>
        <v>DIRETOR DE OPERACOES DE SERVICOS DE ARMAZENAMENTO</v>
      </c>
      <c r="O1559" t="s">
        <v>1800</v>
      </c>
      <c r="P1559">
        <v>0</v>
      </c>
      <c r="Q1559" s="46">
        <f t="shared" si="163"/>
        <v>0</v>
      </c>
    </row>
    <row r="1560" spans="1:17" x14ac:dyDescent="0.25">
      <c r="A1560" t="str">
        <f t="shared" si="158"/>
        <v>TECNICO EM EQUIPAMENTO MEDICO HOSPITALAR</v>
      </c>
      <c r="B1560" t="s">
        <v>2953</v>
      </c>
      <c r="C1560">
        <v>0</v>
      </c>
      <c r="D1560">
        <v>0</v>
      </c>
      <c r="E1560">
        <v>1</v>
      </c>
      <c r="F1560">
        <v>0</v>
      </c>
      <c r="G1560">
        <v>1</v>
      </c>
      <c r="H1560" s="46">
        <f t="shared" si="159"/>
        <v>1.2253400318588408E-2</v>
      </c>
      <c r="J1560" t="str">
        <f t="shared" si="160"/>
        <v>LIMPADOR DE FACHADAS</v>
      </c>
      <c r="K1560" t="s">
        <v>4665</v>
      </c>
      <c r="L1560">
        <v>1</v>
      </c>
      <c r="M1560" s="46">
        <f t="shared" si="161"/>
        <v>3.5919540229885055E-2</v>
      </c>
      <c r="N1560" t="str">
        <f t="shared" si="162"/>
        <v>DIRETOR DE OPERACOES DE SERVICOS DE TELECOMUNICACOES</v>
      </c>
      <c r="O1560" t="s">
        <v>1801</v>
      </c>
      <c r="P1560">
        <v>0</v>
      </c>
      <c r="Q1560" s="46">
        <f t="shared" si="163"/>
        <v>0</v>
      </c>
    </row>
    <row r="1561" spans="1:17" x14ac:dyDescent="0.25">
      <c r="A1561" t="str">
        <f t="shared" si="158"/>
        <v>TECNICO EM CALDEIRARIA</v>
      </c>
      <c r="B1561" t="s">
        <v>2967</v>
      </c>
      <c r="C1561">
        <v>0</v>
      </c>
      <c r="D1561">
        <v>0</v>
      </c>
      <c r="E1561">
        <v>1</v>
      </c>
      <c r="F1561">
        <v>0</v>
      </c>
      <c r="G1561">
        <v>1</v>
      </c>
      <c r="H1561" s="46">
        <f t="shared" si="159"/>
        <v>1.2253400318588408E-2</v>
      </c>
      <c r="J1561" t="str">
        <f t="shared" si="160"/>
        <v>ENCARREGADO DE EQUIPE DE CONSERVACAO DE VIAS PERMANENTES (EXCETO TRILHOS)</v>
      </c>
      <c r="K1561" t="s">
        <v>4671</v>
      </c>
      <c r="L1561">
        <v>1</v>
      </c>
      <c r="M1561" s="46">
        <f t="shared" si="161"/>
        <v>3.5919540229885055E-2</v>
      </c>
      <c r="N1561" t="str">
        <f t="shared" si="162"/>
        <v>DIRETOR DE OPERACOES DE SERVICOS DE TRANSPORTE</v>
      </c>
      <c r="O1561" t="s">
        <v>1802</v>
      </c>
      <c r="P1561">
        <v>0</v>
      </c>
      <c r="Q1561" s="46">
        <f t="shared" si="163"/>
        <v>0</v>
      </c>
    </row>
    <row r="1562" spans="1:17" x14ac:dyDescent="0.25">
      <c r="A1562" t="str">
        <f t="shared" si="158"/>
        <v>PROGRAMADOR DE MAQUINAS - FERRAMENTA COM COMANDO NUMERICO</v>
      </c>
      <c r="B1562" t="s">
        <v>2990</v>
      </c>
      <c r="C1562">
        <v>0</v>
      </c>
      <c r="D1562">
        <v>0</v>
      </c>
      <c r="E1562">
        <v>1</v>
      </c>
      <c r="F1562">
        <v>0</v>
      </c>
      <c r="G1562">
        <v>1</v>
      </c>
      <c r="H1562" s="46">
        <f t="shared" si="159"/>
        <v>1.2253400318588408E-2</v>
      </c>
      <c r="J1562" t="str">
        <f t="shared" si="160"/>
        <v>AUXILIAR GERAL DE CONSERVACAO DE VIAS PERMANENTES (EXCETO TRILHOS)</v>
      </c>
      <c r="K1562" t="s">
        <v>4674</v>
      </c>
      <c r="L1562">
        <v>1</v>
      </c>
      <c r="M1562" s="46">
        <f t="shared" si="161"/>
        <v>3.5919540229885055E-2</v>
      </c>
      <c r="N1562" t="str">
        <f t="shared" si="162"/>
        <v>DIRETOR COMERCIAL EM OPERACOES DE INTERMEDIACAO FINANCEIRA</v>
      </c>
      <c r="O1562" t="s">
        <v>1803</v>
      </c>
      <c r="P1562">
        <v>0</v>
      </c>
      <c r="Q1562" s="46">
        <f t="shared" si="163"/>
        <v>0</v>
      </c>
    </row>
    <row r="1563" spans="1:17" x14ac:dyDescent="0.25">
      <c r="A1563" t="str">
        <f t="shared" si="158"/>
        <v>OPERADOR DE COMPUTADOR (INCLUSIVE MICROCOMPUTADOR)</v>
      </c>
      <c r="B1563" t="s">
        <v>2992</v>
      </c>
      <c r="C1563">
        <v>0</v>
      </c>
      <c r="D1563">
        <v>0</v>
      </c>
      <c r="E1563">
        <v>1</v>
      </c>
      <c r="F1563">
        <v>0</v>
      </c>
      <c r="G1563">
        <v>1</v>
      </c>
      <c r="H1563" s="46">
        <f t="shared" si="159"/>
        <v>1.2253400318588408E-2</v>
      </c>
      <c r="J1563" t="str">
        <f t="shared" si="160"/>
        <v>APOSENTADO/PENSIONISTA</v>
      </c>
      <c r="K1563" t="s">
        <v>4677</v>
      </c>
      <c r="L1563">
        <v>1</v>
      </c>
      <c r="M1563" s="46">
        <f t="shared" si="161"/>
        <v>3.5919540229885055E-2</v>
      </c>
      <c r="N1563" t="str">
        <f t="shared" si="162"/>
        <v>DIRETOR DE PRODUTOS BANCARIOS</v>
      </c>
      <c r="O1563" t="s">
        <v>1804</v>
      </c>
      <c r="P1563">
        <v>0</v>
      </c>
      <c r="Q1563" s="46">
        <f t="shared" si="163"/>
        <v>0</v>
      </c>
    </row>
    <row r="1564" spans="1:17" x14ac:dyDescent="0.25">
      <c r="A1564" t="str">
        <f t="shared" si="158"/>
        <v>TECNICO EM BIOTERISMO</v>
      </c>
      <c r="B1564" t="s">
        <v>3024</v>
      </c>
      <c r="C1564">
        <v>0</v>
      </c>
      <c r="D1564">
        <v>0</v>
      </c>
      <c r="E1564">
        <v>0</v>
      </c>
      <c r="F1564">
        <v>1</v>
      </c>
      <c r="G1564">
        <v>1</v>
      </c>
      <c r="H1564" s="46">
        <f t="shared" si="159"/>
        <v>1.2253400318588408E-2</v>
      </c>
      <c r="J1564" t="str">
        <f t="shared" si="160"/>
        <v>OFICIAL GENERAL DA AERONAUTICA</v>
      </c>
      <c r="K1564" t="s">
        <v>1721</v>
      </c>
      <c r="L1564">
        <v>0</v>
      </c>
      <c r="M1564" s="46">
        <f t="shared" si="161"/>
        <v>0</v>
      </c>
      <c r="N1564" t="str">
        <f t="shared" si="162"/>
        <v>DIRETOR DE CREDITO RURAL</v>
      </c>
      <c r="O1564" t="s">
        <v>1805</v>
      </c>
      <c r="P1564">
        <v>0</v>
      </c>
      <c r="Q1564" s="46">
        <f t="shared" si="163"/>
        <v>0</v>
      </c>
    </row>
    <row r="1565" spans="1:17" x14ac:dyDescent="0.25">
      <c r="A1565" t="str">
        <f t="shared" si="158"/>
        <v>TECNICO DE ENFERMAGEM DO TRABALHO</v>
      </c>
      <c r="B1565" t="s">
        <v>3042</v>
      </c>
      <c r="C1565">
        <v>0</v>
      </c>
      <c r="D1565">
        <v>0</v>
      </c>
      <c r="E1565">
        <v>0</v>
      </c>
      <c r="F1565">
        <v>1</v>
      </c>
      <c r="G1565">
        <v>1</v>
      </c>
      <c r="H1565" s="46">
        <f t="shared" si="159"/>
        <v>1.2253400318588408E-2</v>
      </c>
      <c r="J1565" t="str">
        <f t="shared" si="160"/>
        <v>OFICIAL GENERAL DO EXERCITO</v>
      </c>
      <c r="K1565" t="s">
        <v>1722</v>
      </c>
      <c r="L1565">
        <v>0</v>
      </c>
      <c r="M1565" s="46">
        <f t="shared" si="161"/>
        <v>0</v>
      </c>
      <c r="N1565" t="str">
        <f t="shared" si="162"/>
        <v>DIRETOR DE CAMBIO E COMERCIO EXTERIOR</v>
      </c>
      <c r="O1565" t="s">
        <v>1806</v>
      </c>
      <c r="P1565">
        <v>0</v>
      </c>
      <c r="Q1565" s="46">
        <f t="shared" si="163"/>
        <v>0</v>
      </c>
    </row>
    <row r="1566" spans="1:17" x14ac:dyDescent="0.25">
      <c r="A1566" t="str">
        <f t="shared" si="158"/>
        <v>PROTETICO DENTARIO</v>
      </c>
      <c r="B1566" t="s">
        <v>3056</v>
      </c>
      <c r="C1566">
        <v>0</v>
      </c>
      <c r="D1566">
        <v>0</v>
      </c>
      <c r="E1566">
        <v>1</v>
      </c>
      <c r="F1566">
        <v>0</v>
      </c>
      <c r="G1566">
        <v>1</v>
      </c>
      <c r="H1566" s="46">
        <f t="shared" si="159"/>
        <v>1.2253400318588408E-2</v>
      </c>
      <c r="J1566" t="str">
        <f t="shared" si="160"/>
        <v>OFICIAL GENERAL DA MARINHA</v>
      </c>
      <c r="K1566" t="s">
        <v>1723</v>
      </c>
      <c r="L1566">
        <v>0</v>
      </c>
      <c r="M1566" s="46">
        <f t="shared" si="161"/>
        <v>0</v>
      </c>
      <c r="N1566" t="str">
        <f t="shared" si="162"/>
        <v>DIRETOR DE COMPLIANCE</v>
      </c>
      <c r="O1566" t="s">
        <v>1807</v>
      </c>
      <c r="P1566">
        <v>0</v>
      </c>
      <c r="Q1566" s="46">
        <f t="shared" si="163"/>
        <v>0</v>
      </c>
    </row>
    <row r="1567" spans="1:17" x14ac:dyDescent="0.25">
      <c r="A1567" t="str">
        <f t="shared" si="158"/>
        <v>TECNICO DE HIGIENE DENTAL DE SAUDE DA FAMILIA</v>
      </c>
      <c r="B1567" t="s">
        <v>3061</v>
      </c>
      <c r="C1567">
        <v>0</v>
      </c>
      <c r="D1567">
        <v>0</v>
      </c>
      <c r="E1567">
        <v>0</v>
      </c>
      <c r="F1567">
        <v>1</v>
      </c>
      <c r="G1567">
        <v>1</v>
      </c>
      <c r="H1567" s="46">
        <f t="shared" si="159"/>
        <v>1.2253400318588408E-2</v>
      </c>
      <c r="J1567" t="str">
        <f t="shared" si="160"/>
        <v>OFICIAL DA AERONAUTICA</v>
      </c>
      <c r="K1567" t="s">
        <v>1724</v>
      </c>
      <c r="L1567">
        <v>0</v>
      </c>
      <c r="M1567" s="46">
        <f t="shared" si="161"/>
        <v>0</v>
      </c>
      <c r="N1567" t="str">
        <f t="shared" si="162"/>
        <v>DIRETOR DE CREDITO (EXCETO CREDITO IMOBILIARIO)</v>
      </c>
      <c r="O1567" t="s">
        <v>1808</v>
      </c>
      <c r="P1567">
        <v>0</v>
      </c>
      <c r="Q1567" s="46">
        <f t="shared" si="163"/>
        <v>0</v>
      </c>
    </row>
    <row r="1568" spans="1:17" x14ac:dyDescent="0.25">
      <c r="A1568" t="str">
        <f t="shared" si="158"/>
        <v>TECNICO EM METODOS GRAFICOS EM CARDIOLOGIA</v>
      </c>
      <c r="B1568" t="s">
        <v>3067</v>
      </c>
      <c r="C1568">
        <v>0</v>
      </c>
      <c r="D1568">
        <v>0</v>
      </c>
      <c r="E1568">
        <v>1</v>
      </c>
      <c r="F1568">
        <v>0</v>
      </c>
      <c r="G1568">
        <v>1</v>
      </c>
      <c r="H1568" s="46">
        <f t="shared" si="159"/>
        <v>1.2253400318588408E-2</v>
      </c>
      <c r="J1568" t="str">
        <f t="shared" si="160"/>
        <v>OFICIAL DO EXERCITO</v>
      </c>
      <c r="K1568" t="s">
        <v>1725</v>
      </c>
      <c r="L1568">
        <v>0</v>
      </c>
      <c r="M1568" s="46">
        <f t="shared" si="161"/>
        <v>0</v>
      </c>
      <c r="N1568" t="str">
        <f t="shared" si="162"/>
        <v>DIRETOR DE CREDITO IMOBILIARIO</v>
      </c>
      <c r="O1568" t="s">
        <v>1809</v>
      </c>
      <c r="P1568">
        <v>0</v>
      </c>
      <c r="Q1568" s="46">
        <f t="shared" si="163"/>
        <v>0</v>
      </c>
    </row>
    <row r="1569" spans="1:17" x14ac:dyDescent="0.25">
      <c r="A1569" t="str">
        <f t="shared" si="158"/>
        <v>AUXILIAR TECNICO EM PATOLOGIA CLINICA</v>
      </c>
      <c r="B1569" t="s">
        <v>3072</v>
      </c>
      <c r="C1569">
        <v>0</v>
      </c>
      <c r="D1569">
        <v>0</v>
      </c>
      <c r="E1569">
        <v>0</v>
      </c>
      <c r="F1569">
        <v>1</v>
      </c>
      <c r="G1569">
        <v>1</v>
      </c>
      <c r="H1569" s="46">
        <f t="shared" si="159"/>
        <v>1.2253400318588408E-2</v>
      </c>
      <c r="J1569" t="str">
        <f t="shared" si="160"/>
        <v>OFICIAL DA MARINHA</v>
      </c>
      <c r="K1569" t="s">
        <v>1726</v>
      </c>
      <c r="L1569">
        <v>0</v>
      </c>
      <c r="M1569" s="46">
        <f t="shared" si="161"/>
        <v>0</v>
      </c>
      <c r="N1569" t="str">
        <f t="shared" si="162"/>
        <v>DIRETOR DE LEASING</v>
      </c>
      <c r="O1569" t="s">
        <v>1810</v>
      </c>
      <c r="P1569">
        <v>0</v>
      </c>
      <c r="Q1569" s="46">
        <f t="shared" si="163"/>
        <v>0</v>
      </c>
    </row>
    <row r="1570" spans="1:17" x14ac:dyDescent="0.25">
      <c r="A1570" t="str">
        <f t="shared" si="158"/>
        <v>PERFUMISTA</v>
      </c>
      <c r="B1570" t="s">
        <v>3075</v>
      </c>
      <c r="C1570">
        <v>0</v>
      </c>
      <c r="D1570">
        <v>0</v>
      </c>
      <c r="E1570">
        <v>0</v>
      </c>
      <c r="F1570">
        <v>1</v>
      </c>
      <c r="G1570">
        <v>1</v>
      </c>
      <c r="H1570" s="46">
        <f t="shared" si="159"/>
        <v>1.2253400318588408E-2</v>
      </c>
      <c r="J1570" t="str">
        <f t="shared" si="160"/>
        <v>PRACA DA AERONAUTICA</v>
      </c>
      <c r="K1570" t="s">
        <v>1727</v>
      </c>
      <c r="L1570">
        <v>0</v>
      </c>
      <c r="M1570" s="46">
        <f t="shared" si="161"/>
        <v>0</v>
      </c>
      <c r="N1570" t="str">
        <f t="shared" si="162"/>
        <v>DIRETOR DE MERCADO DE CAPITAIS</v>
      </c>
      <c r="O1570" t="s">
        <v>1811</v>
      </c>
      <c r="P1570">
        <v>0</v>
      </c>
      <c r="Q1570" s="46">
        <f t="shared" si="163"/>
        <v>0</v>
      </c>
    </row>
    <row r="1571" spans="1:17" x14ac:dyDescent="0.25">
      <c r="A1571" t="str">
        <f t="shared" si="158"/>
        <v>TECNICO EM IMUNOBIOLOGICOS</v>
      </c>
      <c r="B1571" t="s">
        <v>3082</v>
      </c>
      <c r="C1571">
        <v>0</v>
      </c>
      <c r="D1571">
        <v>0</v>
      </c>
      <c r="E1571">
        <v>0</v>
      </c>
      <c r="F1571">
        <v>1</v>
      </c>
      <c r="G1571">
        <v>1</v>
      </c>
      <c r="H1571" s="46">
        <f t="shared" si="159"/>
        <v>1.2253400318588408E-2</v>
      </c>
      <c r="J1571" t="str">
        <f t="shared" si="160"/>
        <v>PRACA DO EXERCITO</v>
      </c>
      <c r="K1571" t="s">
        <v>1728</v>
      </c>
      <c r="L1571">
        <v>0</v>
      </c>
      <c r="M1571" s="46">
        <f t="shared" si="161"/>
        <v>0</v>
      </c>
      <c r="N1571" t="str">
        <f t="shared" si="162"/>
        <v>DIRETOR DE RECUPERACAO DE CREDITOS EM OPERACOES DE INTERMEDIACAO FINANCEIRA</v>
      </c>
      <c r="O1571" t="s">
        <v>1812</v>
      </c>
      <c r="P1571">
        <v>0</v>
      </c>
      <c r="Q1571" s="46">
        <f t="shared" si="163"/>
        <v>0</v>
      </c>
    </row>
    <row r="1572" spans="1:17" x14ac:dyDescent="0.25">
      <c r="A1572" t="str">
        <f t="shared" si="158"/>
        <v>PROFESSOR DE NIVEL MEDIO NA EDUCACAO INFANTIL</v>
      </c>
      <c r="B1572" t="s">
        <v>3085</v>
      </c>
      <c r="C1572">
        <v>0</v>
      </c>
      <c r="D1572">
        <v>0</v>
      </c>
      <c r="E1572">
        <v>0</v>
      </c>
      <c r="F1572">
        <v>1</v>
      </c>
      <c r="G1572">
        <v>1</v>
      </c>
      <c r="H1572" s="46">
        <f t="shared" si="159"/>
        <v>1.2253400318588408E-2</v>
      </c>
      <c r="J1572" t="str">
        <f t="shared" si="160"/>
        <v>PRACA DA MARINHA</v>
      </c>
      <c r="K1572" t="s">
        <v>1729</v>
      </c>
      <c r="L1572">
        <v>0</v>
      </c>
      <c r="M1572" s="46">
        <f t="shared" si="161"/>
        <v>0</v>
      </c>
      <c r="N1572" t="str">
        <f t="shared" si="162"/>
        <v>DIRETOR DE RISCOS DE MERCADO</v>
      </c>
      <c r="O1572" t="s">
        <v>1813</v>
      </c>
      <c r="P1572">
        <v>0</v>
      </c>
      <c r="Q1572" s="46">
        <f t="shared" si="163"/>
        <v>0</v>
      </c>
    </row>
    <row r="1573" spans="1:17" x14ac:dyDescent="0.25">
      <c r="A1573" t="str">
        <f t="shared" si="158"/>
        <v>PROFESSOR LEIGO NO ENSINO FUNDAMENTAL</v>
      </c>
      <c r="B1573" t="s">
        <v>3089</v>
      </c>
      <c r="C1573">
        <v>0</v>
      </c>
      <c r="D1573">
        <v>0</v>
      </c>
      <c r="E1573">
        <v>0</v>
      </c>
      <c r="F1573">
        <v>1</v>
      </c>
      <c r="G1573">
        <v>1</v>
      </c>
      <c r="H1573" s="46">
        <f t="shared" si="159"/>
        <v>1.2253400318588408E-2</v>
      </c>
      <c r="J1573" t="str">
        <f t="shared" si="160"/>
        <v>CORONEL DA POLICIA MILITAR</v>
      </c>
      <c r="K1573" t="s">
        <v>1730</v>
      </c>
      <c r="L1573">
        <v>0</v>
      </c>
      <c r="M1573" s="46">
        <f t="shared" si="161"/>
        <v>0</v>
      </c>
      <c r="N1573" t="str">
        <f t="shared" si="162"/>
        <v>DIRETOR ADMINISTRATIVO E FINANCEIRO</v>
      </c>
      <c r="O1573" t="s">
        <v>1815</v>
      </c>
      <c r="P1573">
        <v>0</v>
      </c>
      <c r="Q1573" s="46">
        <f t="shared" si="163"/>
        <v>0</v>
      </c>
    </row>
    <row r="1574" spans="1:17" x14ac:dyDescent="0.25">
      <c r="A1574" t="str">
        <f t="shared" si="158"/>
        <v>TECNOLOGO EM LOGISTICA DE TRANSPORTE</v>
      </c>
      <c r="B1574" t="s">
        <v>3114</v>
      </c>
      <c r="C1574">
        <v>0</v>
      </c>
      <c r="D1574">
        <v>0</v>
      </c>
      <c r="E1574">
        <v>1</v>
      </c>
      <c r="F1574">
        <v>0</v>
      </c>
      <c r="G1574">
        <v>1</v>
      </c>
      <c r="H1574" s="46">
        <f t="shared" si="159"/>
        <v>1.2253400318588408E-2</v>
      </c>
      <c r="J1574" t="str">
        <f t="shared" si="160"/>
        <v>TENENTE-CORONEL DA POLICIA MILITAR</v>
      </c>
      <c r="K1574" t="s">
        <v>1731</v>
      </c>
      <c r="L1574">
        <v>0</v>
      </c>
      <c r="M1574" s="46">
        <f t="shared" si="161"/>
        <v>0</v>
      </c>
      <c r="N1574" t="str">
        <f t="shared" si="162"/>
        <v>DIRETOR FINANCEIRO</v>
      </c>
      <c r="O1574" t="s">
        <v>1816</v>
      </c>
      <c r="P1574">
        <v>0</v>
      </c>
      <c r="Q1574" s="46">
        <f t="shared" si="163"/>
        <v>0</v>
      </c>
    </row>
    <row r="1575" spans="1:17" x14ac:dyDescent="0.25">
      <c r="A1575" t="str">
        <f t="shared" si="158"/>
        <v>AJUDANTE DE DESPACHANTE ADUANEIRO</v>
      </c>
      <c r="B1575" t="s">
        <v>3115</v>
      </c>
      <c r="C1575">
        <v>0</v>
      </c>
      <c r="D1575">
        <v>0</v>
      </c>
      <c r="E1575">
        <v>1</v>
      </c>
      <c r="F1575">
        <v>0</v>
      </c>
      <c r="G1575">
        <v>1</v>
      </c>
      <c r="H1575" s="46">
        <f t="shared" si="159"/>
        <v>1.2253400318588408E-2</v>
      </c>
      <c r="J1575" t="str">
        <f t="shared" si="160"/>
        <v>MAJOR DA POLICIA MILITAR</v>
      </c>
      <c r="K1575" t="s">
        <v>1732</v>
      </c>
      <c r="L1575">
        <v>0</v>
      </c>
      <c r="M1575" s="46">
        <f t="shared" si="161"/>
        <v>0</v>
      </c>
      <c r="N1575" t="str">
        <f t="shared" si="162"/>
        <v>DIRETOR DE RECURSOS HUMANOS</v>
      </c>
      <c r="O1575" t="s">
        <v>1817</v>
      </c>
      <c r="P1575">
        <v>0</v>
      </c>
      <c r="Q1575" s="46">
        <f t="shared" si="163"/>
        <v>0</v>
      </c>
    </row>
    <row r="1576" spans="1:17" x14ac:dyDescent="0.25">
      <c r="A1576" t="str">
        <f t="shared" si="158"/>
        <v>CHEFE DE SERVICO DE TRANSPORTE RODOVIARIO (PASSAGEIROS E CARGAS)</v>
      </c>
      <c r="B1576" t="s">
        <v>3117</v>
      </c>
      <c r="C1576">
        <v>0</v>
      </c>
      <c r="D1576">
        <v>0</v>
      </c>
      <c r="E1576">
        <v>1</v>
      </c>
      <c r="F1576">
        <v>0</v>
      </c>
      <c r="G1576">
        <v>1</v>
      </c>
      <c r="H1576" s="46">
        <f t="shared" si="159"/>
        <v>1.2253400318588408E-2</v>
      </c>
      <c r="J1576" t="str">
        <f t="shared" si="160"/>
        <v>CAPITAO DA POLICIA MILITAR</v>
      </c>
      <c r="K1576" t="s">
        <v>1733</v>
      </c>
      <c r="L1576">
        <v>0</v>
      </c>
      <c r="M1576" s="46">
        <f t="shared" si="161"/>
        <v>0</v>
      </c>
      <c r="N1576" t="str">
        <f t="shared" si="162"/>
        <v>DIRETOR DE RELACOES DE TRABALHO</v>
      </c>
      <c r="O1576" t="s">
        <v>1818</v>
      </c>
      <c r="P1576">
        <v>0</v>
      </c>
      <c r="Q1576" s="46">
        <f t="shared" si="163"/>
        <v>0</v>
      </c>
    </row>
    <row r="1577" spans="1:17" x14ac:dyDescent="0.25">
      <c r="A1577" t="str">
        <f t="shared" si="158"/>
        <v>SUPERVISOR DE CARGA E DESCARGA</v>
      </c>
      <c r="B1577" t="s">
        <v>3119</v>
      </c>
      <c r="C1577">
        <v>0</v>
      </c>
      <c r="D1577">
        <v>0</v>
      </c>
      <c r="E1577">
        <v>0</v>
      </c>
      <c r="F1577">
        <v>1</v>
      </c>
      <c r="G1577">
        <v>1</v>
      </c>
      <c r="H1577" s="46">
        <f t="shared" si="159"/>
        <v>1.2253400318588408E-2</v>
      </c>
      <c r="J1577" t="str">
        <f t="shared" si="160"/>
        <v>PRIMEIRO TENENTE DE POLICIA MILITAR</v>
      </c>
      <c r="K1577" t="s">
        <v>1734</v>
      </c>
      <c r="L1577">
        <v>0</v>
      </c>
      <c r="M1577" s="46">
        <f t="shared" si="161"/>
        <v>0</v>
      </c>
      <c r="N1577" t="str">
        <f t="shared" si="162"/>
        <v>DIRETOR COMERCIAL</v>
      </c>
      <c r="O1577" t="s">
        <v>1819</v>
      </c>
      <c r="P1577">
        <v>0</v>
      </c>
      <c r="Q1577" s="46">
        <f t="shared" si="163"/>
        <v>0</v>
      </c>
    </row>
    <row r="1578" spans="1:17" x14ac:dyDescent="0.25">
      <c r="A1578" t="str">
        <f t="shared" si="158"/>
        <v>CHEFE DE CONTABILIDADE (TECNICO)</v>
      </c>
      <c r="B1578" t="s">
        <v>3135</v>
      </c>
      <c r="C1578">
        <v>0</v>
      </c>
      <c r="D1578">
        <v>0</v>
      </c>
      <c r="E1578">
        <v>1</v>
      </c>
      <c r="F1578">
        <v>0</v>
      </c>
      <c r="G1578">
        <v>1</v>
      </c>
      <c r="H1578" s="46">
        <f t="shared" si="159"/>
        <v>1.2253400318588408E-2</v>
      </c>
      <c r="J1578" t="str">
        <f t="shared" si="160"/>
        <v>SEGUNDO TENENTE DE POLICIA MILITAR</v>
      </c>
      <c r="K1578" t="s">
        <v>1735</v>
      </c>
      <c r="L1578">
        <v>0</v>
      </c>
      <c r="M1578" s="46">
        <f t="shared" si="161"/>
        <v>0</v>
      </c>
      <c r="N1578" t="str">
        <f t="shared" si="162"/>
        <v>DIRETOR DE MARKETING</v>
      </c>
      <c r="O1578" t="s">
        <v>1820</v>
      </c>
      <c r="P1578">
        <v>0</v>
      </c>
      <c r="Q1578" s="46">
        <f t="shared" si="163"/>
        <v>0</v>
      </c>
    </row>
    <row r="1579" spans="1:17" x14ac:dyDescent="0.25">
      <c r="A1579" t="str">
        <f t="shared" si="158"/>
        <v>ESCRIVAO DE POLICIA</v>
      </c>
      <c r="B1579" t="s">
        <v>3143</v>
      </c>
      <c r="C1579">
        <v>0</v>
      </c>
      <c r="D1579">
        <v>0</v>
      </c>
      <c r="E1579">
        <v>0</v>
      </c>
      <c r="F1579">
        <v>1</v>
      </c>
      <c r="G1579">
        <v>1</v>
      </c>
      <c r="H1579" s="46">
        <f t="shared" si="159"/>
        <v>1.2253400318588408E-2</v>
      </c>
      <c r="J1579" t="str">
        <f t="shared" si="160"/>
        <v>SUBTENENTE DA POLICIA MILITAR</v>
      </c>
      <c r="K1579" t="s">
        <v>1736</v>
      </c>
      <c r="L1579">
        <v>0</v>
      </c>
      <c r="M1579" s="46">
        <f t="shared" si="161"/>
        <v>0</v>
      </c>
      <c r="N1579" t="str">
        <f t="shared" si="162"/>
        <v>DIRETOR DE SUPRIMENTOS</v>
      </c>
      <c r="O1579" t="s">
        <v>1821</v>
      </c>
      <c r="P1579">
        <v>0</v>
      </c>
      <c r="Q1579" s="46">
        <f t="shared" si="163"/>
        <v>0</v>
      </c>
    </row>
    <row r="1580" spans="1:17" x14ac:dyDescent="0.25">
      <c r="A1580" t="str">
        <f t="shared" si="158"/>
        <v>ESTENOTIPISTA</v>
      </c>
      <c r="B1580" t="s">
        <v>3148</v>
      </c>
      <c r="C1580">
        <v>0</v>
      </c>
      <c r="D1580">
        <v>0</v>
      </c>
      <c r="E1580">
        <v>0</v>
      </c>
      <c r="F1580">
        <v>1</v>
      </c>
      <c r="G1580">
        <v>1</v>
      </c>
      <c r="H1580" s="46">
        <f t="shared" si="159"/>
        <v>1.2253400318588408E-2</v>
      </c>
      <c r="J1580" t="str">
        <f t="shared" si="160"/>
        <v>CORONEL BOMBEIRO MILITAR</v>
      </c>
      <c r="K1580" t="s">
        <v>1740</v>
      </c>
      <c r="L1580">
        <v>0</v>
      </c>
      <c r="M1580" s="46">
        <f t="shared" si="161"/>
        <v>0</v>
      </c>
      <c r="N1580" t="str">
        <f t="shared" si="162"/>
        <v>DIRETOR DE SUPRIMENTOS NO SERVICO PUBLICO</v>
      </c>
      <c r="O1580" t="s">
        <v>1822</v>
      </c>
      <c r="P1580">
        <v>0</v>
      </c>
      <c r="Q1580" s="46">
        <f t="shared" si="163"/>
        <v>0</v>
      </c>
    </row>
    <row r="1581" spans="1:17" x14ac:dyDescent="0.25">
      <c r="A1581" t="str">
        <f t="shared" si="158"/>
        <v>ASSISTENTE COMERCIAL DE SEGUROS</v>
      </c>
      <c r="B1581" t="s">
        <v>3152</v>
      </c>
      <c r="C1581">
        <v>0</v>
      </c>
      <c r="D1581">
        <v>0</v>
      </c>
      <c r="E1581">
        <v>1</v>
      </c>
      <c r="F1581">
        <v>0</v>
      </c>
      <c r="G1581">
        <v>1</v>
      </c>
      <c r="H1581" s="46">
        <f t="shared" si="159"/>
        <v>1.2253400318588408E-2</v>
      </c>
      <c r="J1581" t="str">
        <f t="shared" si="160"/>
        <v>MAJOR BOMBEIRO MILITAR</v>
      </c>
      <c r="K1581" t="s">
        <v>1741</v>
      </c>
      <c r="L1581">
        <v>0</v>
      </c>
      <c r="M1581" s="46">
        <f t="shared" si="161"/>
        <v>0</v>
      </c>
      <c r="N1581" t="str">
        <f t="shared" si="162"/>
        <v>DIRETOR DE SERVICOS DE INFORMATICA</v>
      </c>
      <c r="O1581" t="s">
        <v>1823</v>
      </c>
      <c r="P1581">
        <v>0</v>
      </c>
      <c r="Q1581" s="46">
        <f t="shared" si="163"/>
        <v>0</v>
      </c>
    </row>
    <row r="1582" spans="1:17" x14ac:dyDescent="0.25">
      <c r="A1582" t="str">
        <f t="shared" si="158"/>
        <v>INVESTIGADOR DE POLICIA</v>
      </c>
      <c r="B1582" t="s">
        <v>3159</v>
      </c>
      <c r="C1582">
        <v>0</v>
      </c>
      <c r="D1582">
        <v>0</v>
      </c>
      <c r="E1582">
        <v>1</v>
      </c>
      <c r="F1582">
        <v>0</v>
      </c>
      <c r="G1582">
        <v>1</v>
      </c>
      <c r="H1582" s="46">
        <f t="shared" si="159"/>
        <v>1.2253400318588408E-2</v>
      </c>
      <c r="J1582" t="str">
        <f t="shared" si="160"/>
        <v>TENENTE-CORONEL BOMBEIRO MILITAR</v>
      </c>
      <c r="K1582" t="s">
        <v>1742</v>
      </c>
      <c r="L1582">
        <v>0</v>
      </c>
      <c r="M1582" s="46">
        <f t="shared" si="161"/>
        <v>0</v>
      </c>
      <c r="N1582" t="str">
        <f t="shared" si="162"/>
        <v>DIRETOR DE PESQUISA E DESENVOLVIMENTO (P&amp;D)</v>
      </c>
      <c r="O1582" t="s">
        <v>1824</v>
      </c>
      <c r="P1582">
        <v>0</v>
      </c>
      <c r="Q1582" s="46">
        <f t="shared" si="163"/>
        <v>0</v>
      </c>
    </row>
    <row r="1583" spans="1:17" x14ac:dyDescent="0.25">
      <c r="A1583" t="str">
        <f t="shared" si="158"/>
        <v>TESOUREIRO DE BANCO</v>
      </c>
      <c r="B1583" t="s">
        <v>3178</v>
      </c>
      <c r="C1583">
        <v>0</v>
      </c>
      <c r="D1583">
        <v>0</v>
      </c>
      <c r="E1583">
        <v>0</v>
      </c>
      <c r="F1583">
        <v>1</v>
      </c>
      <c r="G1583">
        <v>1</v>
      </c>
      <c r="H1583" s="46">
        <f t="shared" si="159"/>
        <v>1.2253400318588408E-2</v>
      </c>
      <c r="J1583" t="str">
        <f t="shared" si="160"/>
        <v>CAPITAO BOMBEIRO MILITAR</v>
      </c>
      <c r="K1583" t="s">
        <v>1743</v>
      </c>
      <c r="L1583">
        <v>0</v>
      </c>
      <c r="M1583" s="46">
        <f t="shared" si="161"/>
        <v>0</v>
      </c>
      <c r="N1583" t="str">
        <f t="shared" si="162"/>
        <v>DIRETOR DE MANUTENCAO</v>
      </c>
      <c r="O1583" t="s">
        <v>1825</v>
      </c>
      <c r="P1583">
        <v>0</v>
      </c>
      <c r="Q1583" s="46">
        <f t="shared" si="163"/>
        <v>0</v>
      </c>
    </row>
    <row r="1584" spans="1:17" x14ac:dyDescent="0.25">
      <c r="A1584" t="str">
        <f t="shared" si="158"/>
        <v>SUPERVISOR DE COMPRAS</v>
      </c>
      <c r="B1584" t="s">
        <v>3189</v>
      </c>
      <c r="C1584">
        <v>0</v>
      </c>
      <c r="D1584">
        <v>0</v>
      </c>
      <c r="E1584">
        <v>1</v>
      </c>
      <c r="F1584">
        <v>0</v>
      </c>
      <c r="G1584">
        <v>1</v>
      </c>
      <c r="H1584" s="46">
        <f t="shared" si="159"/>
        <v>1.2253400318588408E-2</v>
      </c>
      <c r="J1584" t="str">
        <f t="shared" si="160"/>
        <v>SUBTENENTE BOMBEIRO MILITAR</v>
      </c>
      <c r="K1584" t="s">
        <v>1745</v>
      </c>
      <c r="L1584">
        <v>0</v>
      </c>
      <c r="M1584" s="46">
        <f t="shared" si="161"/>
        <v>0</v>
      </c>
      <c r="N1584" t="str">
        <f t="shared" si="162"/>
        <v>DIRETOR DE SERVICOS CULTURAIS</v>
      </c>
      <c r="O1584" t="s">
        <v>1826</v>
      </c>
      <c r="P1584">
        <v>0</v>
      </c>
      <c r="Q1584" s="46">
        <f t="shared" si="163"/>
        <v>0</v>
      </c>
    </row>
    <row r="1585" spans="1:17" x14ac:dyDescent="0.25">
      <c r="A1585" t="str">
        <f t="shared" si="158"/>
        <v>CORRETOR DE IMOVEIS</v>
      </c>
      <c r="B1585" t="s">
        <v>3195</v>
      </c>
      <c r="C1585">
        <v>0</v>
      </c>
      <c r="D1585">
        <v>0</v>
      </c>
      <c r="E1585">
        <v>1</v>
      </c>
      <c r="F1585">
        <v>0</v>
      </c>
      <c r="G1585">
        <v>1</v>
      </c>
      <c r="H1585" s="46">
        <f t="shared" si="159"/>
        <v>1.2253400318588408E-2</v>
      </c>
      <c r="J1585" t="str">
        <f t="shared" si="160"/>
        <v>SARGENTO BOMBEIRO MILITAR</v>
      </c>
      <c r="K1585" t="s">
        <v>1746</v>
      </c>
      <c r="L1585">
        <v>0</v>
      </c>
      <c r="M1585" s="46">
        <f t="shared" si="161"/>
        <v>0</v>
      </c>
      <c r="N1585" t="str">
        <f t="shared" si="162"/>
        <v>DIRETOR DE SERVICOS SOCIAIS</v>
      </c>
      <c r="O1585" t="s">
        <v>1827</v>
      </c>
      <c r="P1585">
        <v>0</v>
      </c>
      <c r="Q1585" s="46">
        <f t="shared" si="163"/>
        <v>0</v>
      </c>
    </row>
    <row r="1586" spans="1:17" x14ac:dyDescent="0.25">
      <c r="A1586" t="str">
        <f t="shared" si="158"/>
        <v>AUXILIAR DE BIBLIOTECA</v>
      </c>
      <c r="B1586" t="s">
        <v>3201</v>
      </c>
      <c r="C1586">
        <v>0</v>
      </c>
      <c r="D1586">
        <v>0</v>
      </c>
      <c r="E1586">
        <v>0</v>
      </c>
      <c r="F1586">
        <v>1</v>
      </c>
      <c r="G1586">
        <v>1</v>
      </c>
      <c r="H1586" s="46">
        <f t="shared" si="159"/>
        <v>1.2253400318588408E-2</v>
      </c>
      <c r="J1586" t="str">
        <f t="shared" si="160"/>
        <v>CABO BOMBEIRO MILITAR</v>
      </c>
      <c r="K1586" t="s">
        <v>1747</v>
      </c>
      <c r="L1586">
        <v>0</v>
      </c>
      <c r="M1586" s="46">
        <f t="shared" si="161"/>
        <v>0</v>
      </c>
      <c r="N1586" t="str">
        <f t="shared" si="162"/>
        <v>GERENTE DE SERVICOS CULTURAIS</v>
      </c>
      <c r="O1586" t="s">
        <v>1828</v>
      </c>
      <c r="P1586">
        <v>0</v>
      </c>
      <c r="Q1586" s="46">
        <f t="shared" si="163"/>
        <v>0</v>
      </c>
    </row>
    <row r="1587" spans="1:17" x14ac:dyDescent="0.25">
      <c r="A1587" t="str">
        <f t="shared" si="158"/>
        <v>RECREADOR</v>
      </c>
      <c r="B1587" t="s">
        <v>3208</v>
      </c>
      <c r="C1587">
        <v>0</v>
      </c>
      <c r="D1587">
        <v>0</v>
      </c>
      <c r="E1587">
        <v>0</v>
      </c>
      <c r="F1587">
        <v>1</v>
      </c>
      <c r="G1587">
        <v>1</v>
      </c>
      <c r="H1587" s="46">
        <f t="shared" si="159"/>
        <v>1.2253400318588408E-2</v>
      </c>
      <c r="J1587" t="str">
        <f t="shared" si="160"/>
        <v>SOLDADO BOMBEIRO MILITAR</v>
      </c>
      <c r="K1587" t="s">
        <v>1748</v>
      </c>
      <c r="L1587">
        <v>0</v>
      </c>
      <c r="M1587" s="46">
        <f t="shared" si="161"/>
        <v>0</v>
      </c>
      <c r="N1587" t="str">
        <f t="shared" si="162"/>
        <v>GERENTE DE SERVICOS SOCIAIS</v>
      </c>
      <c r="O1587" t="s">
        <v>1829</v>
      </c>
      <c r="P1587">
        <v>0</v>
      </c>
      <c r="Q1587" s="46">
        <f t="shared" si="163"/>
        <v>0</v>
      </c>
    </row>
    <row r="1588" spans="1:17" x14ac:dyDescent="0.25">
      <c r="A1588" t="str">
        <f t="shared" si="158"/>
        <v>OPERADOR DE AUDIO DE CONTINUIDADE (RADIO)</v>
      </c>
      <c r="B1588" t="s">
        <v>3214</v>
      </c>
      <c r="C1588">
        <v>0</v>
      </c>
      <c r="D1588">
        <v>0</v>
      </c>
      <c r="E1588">
        <v>1</v>
      </c>
      <c r="F1588">
        <v>0</v>
      </c>
      <c r="G1588">
        <v>1</v>
      </c>
      <c r="H1588" s="46">
        <f t="shared" si="159"/>
        <v>1.2253400318588408E-2</v>
      </c>
      <c r="J1588" t="str">
        <f t="shared" si="160"/>
        <v>SENADOR</v>
      </c>
      <c r="K1588" t="s">
        <v>1749</v>
      </c>
      <c r="L1588">
        <v>0</v>
      </c>
      <c r="M1588" s="46">
        <f t="shared" si="161"/>
        <v>0</v>
      </c>
      <c r="N1588" t="str">
        <f t="shared" si="162"/>
        <v>TECNOLOGO EM GESTAO HOSPITALAR</v>
      </c>
      <c r="O1588" t="s">
        <v>1832</v>
      </c>
      <c r="P1588">
        <v>0</v>
      </c>
      <c r="Q1588" s="46">
        <f t="shared" si="163"/>
        <v>0</v>
      </c>
    </row>
    <row r="1589" spans="1:17" x14ac:dyDescent="0.25">
      <c r="A1589" t="str">
        <f t="shared" si="158"/>
        <v>TECNICO EM OPERACAO DE EQUIPAMENTOS DE TRANSMISSAO/RECEPCAO DE TELEVISAO</v>
      </c>
      <c r="B1589" t="s">
        <v>3221</v>
      </c>
      <c r="C1589">
        <v>0</v>
      </c>
      <c r="D1589">
        <v>0</v>
      </c>
      <c r="E1589">
        <v>1</v>
      </c>
      <c r="F1589">
        <v>0</v>
      </c>
      <c r="G1589">
        <v>1</v>
      </c>
      <c r="H1589" s="46">
        <f t="shared" si="159"/>
        <v>1.2253400318588408E-2</v>
      </c>
      <c r="J1589" t="str">
        <f t="shared" si="160"/>
        <v>DEPUTADO FEDERAL</v>
      </c>
      <c r="K1589" t="s">
        <v>1750</v>
      </c>
      <c r="L1589">
        <v>0</v>
      </c>
      <c r="M1589" s="46">
        <f t="shared" si="161"/>
        <v>0</v>
      </c>
      <c r="N1589" t="str">
        <f t="shared" si="162"/>
        <v>GERENTE DE INSTITUICAO EDUCACIONAL DA AREA PRIVADA</v>
      </c>
      <c r="O1589" t="s">
        <v>1835</v>
      </c>
      <c r="P1589">
        <v>0</v>
      </c>
      <c r="Q1589" s="46">
        <f t="shared" si="163"/>
        <v>0</v>
      </c>
    </row>
    <row r="1590" spans="1:17" x14ac:dyDescent="0.25">
      <c r="A1590" t="str">
        <f t="shared" si="158"/>
        <v>TECNICO DE PLANEJAMENTO DE PRODUCAO</v>
      </c>
      <c r="B1590" t="s">
        <v>3288</v>
      </c>
      <c r="C1590">
        <v>0</v>
      </c>
      <c r="D1590">
        <v>0</v>
      </c>
      <c r="E1590">
        <v>1</v>
      </c>
      <c r="F1590">
        <v>0</v>
      </c>
      <c r="G1590">
        <v>1</v>
      </c>
      <c r="H1590" s="46">
        <f t="shared" si="159"/>
        <v>1.2253400318588408E-2</v>
      </c>
      <c r="J1590" t="str">
        <f t="shared" si="160"/>
        <v>DEPUTADO ESTADUAL E DISTRITAL</v>
      </c>
      <c r="K1590" t="s">
        <v>1751</v>
      </c>
      <c r="L1590">
        <v>0</v>
      </c>
      <c r="M1590" s="46">
        <f t="shared" si="161"/>
        <v>0</v>
      </c>
      <c r="N1590" t="str">
        <f t="shared" si="162"/>
        <v>GERENTE DE PRODUCAO E OPERACOES AQUICOLAS</v>
      </c>
      <c r="O1590" t="s">
        <v>1837</v>
      </c>
      <c r="P1590">
        <v>0</v>
      </c>
      <c r="Q1590" s="46">
        <f t="shared" si="163"/>
        <v>0</v>
      </c>
    </row>
    <row r="1591" spans="1:17" x14ac:dyDescent="0.25">
      <c r="A1591" t="str">
        <f t="shared" si="158"/>
        <v>OPERADOR DE INSPECAO DE QUALIDADE</v>
      </c>
      <c r="B1591" t="s">
        <v>3293</v>
      </c>
      <c r="C1591">
        <v>0</v>
      </c>
      <c r="D1591">
        <v>0</v>
      </c>
      <c r="E1591">
        <v>1</v>
      </c>
      <c r="F1591">
        <v>0</v>
      </c>
      <c r="G1591">
        <v>1</v>
      </c>
      <c r="H1591" s="46">
        <f t="shared" si="159"/>
        <v>1.2253400318588408E-2</v>
      </c>
      <c r="J1591" t="str">
        <f t="shared" si="160"/>
        <v>PRESIDENTE DA REPUBLICA</v>
      </c>
      <c r="K1591" t="s">
        <v>1753</v>
      </c>
      <c r="L1591">
        <v>0</v>
      </c>
      <c r="M1591" s="46">
        <f t="shared" si="161"/>
        <v>0</v>
      </c>
      <c r="N1591" t="str">
        <f t="shared" si="162"/>
        <v>GERENTE DE PRODUCAO E OPERACOES FLORESTAIS</v>
      </c>
      <c r="O1591" t="s">
        <v>1838</v>
      </c>
      <c r="P1591">
        <v>0</v>
      </c>
      <c r="Q1591" s="46">
        <f t="shared" si="163"/>
        <v>0</v>
      </c>
    </row>
    <row r="1592" spans="1:17" x14ac:dyDescent="0.25">
      <c r="A1592" t="str">
        <f t="shared" si="158"/>
        <v>TECNICO DE PAINEL DE CONTROLE</v>
      </c>
      <c r="B1592" t="s">
        <v>3294</v>
      </c>
      <c r="C1592">
        <v>0</v>
      </c>
      <c r="D1592">
        <v>0</v>
      </c>
      <c r="E1592">
        <v>0</v>
      </c>
      <c r="F1592">
        <v>1</v>
      </c>
      <c r="G1592">
        <v>1</v>
      </c>
      <c r="H1592" s="46">
        <f t="shared" si="159"/>
        <v>1.2253400318588408E-2</v>
      </c>
      <c r="J1592" t="str">
        <f t="shared" si="160"/>
        <v>VICE-PRESIDENTE DA REPUBLICA</v>
      </c>
      <c r="K1592" t="s">
        <v>1754</v>
      </c>
      <c r="L1592">
        <v>0</v>
      </c>
      <c r="M1592" s="46">
        <f t="shared" si="161"/>
        <v>0</v>
      </c>
      <c r="N1592" t="str">
        <f t="shared" si="162"/>
        <v>GERENTE DE PRODUCAO E OPERACOES AGROPECUARIAS</v>
      </c>
      <c r="O1592" t="s">
        <v>1839</v>
      </c>
      <c r="P1592">
        <v>0</v>
      </c>
      <c r="Q1592" s="46">
        <f t="shared" si="163"/>
        <v>0</v>
      </c>
    </row>
    <row r="1593" spans="1:17" x14ac:dyDescent="0.25">
      <c r="A1593" t="str">
        <f t="shared" si="158"/>
        <v>ATENDENTE DE JUDICIARIO</v>
      </c>
      <c r="B1593" t="s">
        <v>3309</v>
      </c>
      <c r="C1593">
        <v>0</v>
      </c>
      <c r="D1593">
        <v>0</v>
      </c>
      <c r="E1593">
        <v>0</v>
      </c>
      <c r="F1593">
        <v>1</v>
      </c>
      <c r="G1593">
        <v>1</v>
      </c>
      <c r="H1593" s="46">
        <f t="shared" si="159"/>
        <v>1.2253400318588408E-2</v>
      </c>
      <c r="J1593" t="str">
        <f t="shared" si="160"/>
        <v>MINISTRO DE ESTADO</v>
      </c>
      <c r="K1593" t="s">
        <v>1755</v>
      </c>
      <c r="L1593">
        <v>0</v>
      </c>
      <c r="M1593" s="46">
        <f t="shared" si="161"/>
        <v>0</v>
      </c>
      <c r="N1593" t="str">
        <f t="shared" si="162"/>
        <v>GERENTE DE PRODUCAO E OPERACOES PESQUEIRAS</v>
      </c>
      <c r="O1593" t="s">
        <v>1840</v>
      </c>
      <c r="P1593">
        <v>0</v>
      </c>
      <c r="Q1593" s="46">
        <f t="shared" si="163"/>
        <v>0</v>
      </c>
    </row>
    <row r="1594" spans="1:17" x14ac:dyDescent="0.25">
      <c r="A1594" t="str">
        <f t="shared" si="158"/>
        <v>AUXILIAR DE CARTORIO</v>
      </c>
      <c r="B1594" t="s">
        <v>3311</v>
      </c>
      <c r="C1594">
        <v>0</v>
      </c>
      <c r="D1594">
        <v>0</v>
      </c>
      <c r="E1594">
        <v>0</v>
      </c>
      <c r="F1594">
        <v>1</v>
      </c>
      <c r="G1594">
        <v>1</v>
      </c>
      <c r="H1594" s="46">
        <f t="shared" si="159"/>
        <v>1.2253400318588408E-2</v>
      </c>
      <c r="J1594" t="str">
        <f t="shared" si="160"/>
        <v>MEMBRO SUPERIOR DO PODER EXECUTIVO</v>
      </c>
      <c r="K1594" t="s">
        <v>1757</v>
      </c>
      <c r="L1594">
        <v>0</v>
      </c>
      <c r="M1594" s="46">
        <f t="shared" si="161"/>
        <v>0</v>
      </c>
      <c r="N1594" t="str">
        <f t="shared" si="162"/>
        <v>GERENTE DE PRODUCAO E OPERACOES</v>
      </c>
      <c r="O1594" t="s">
        <v>1841</v>
      </c>
      <c r="P1594">
        <v>0</v>
      </c>
      <c r="Q1594" s="46">
        <f t="shared" si="163"/>
        <v>0</v>
      </c>
    </row>
    <row r="1595" spans="1:17" x14ac:dyDescent="0.25">
      <c r="A1595" t="str">
        <f t="shared" si="158"/>
        <v>CONTINUO</v>
      </c>
      <c r="B1595" t="s">
        <v>3321</v>
      </c>
      <c r="C1595">
        <v>0</v>
      </c>
      <c r="D1595">
        <v>0</v>
      </c>
      <c r="E1595">
        <v>1</v>
      </c>
      <c r="F1595">
        <v>0</v>
      </c>
      <c r="G1595">
        <v>1</v>
      </c>
      <c r="H1595" s="46">
        <f t="shared" si="159"/>
        <v>1.2253400318588408E-2</v>
      </c>
      <c r="J1595" t="str">
        <f t="shared" si="160"/>
        <v>GOVERNADOR DE ESTADO</v>
      </c>
      <c r="K1595" t="s">
        <v>1758</v>
      </c>
      <c r="L1595">
        <v>0</v>
      </c>
      <c r="M1595" s="46">
        <f t="shared" si="161"/>
        <v>0</v>
      </c>
      <c r="N1595" t="str">
        <f t="shared" si="162"/>
        <v>GERENTE DE PRODUCAO E OPERACOES DA CONSTRUCAO CIVIL E OBRAS PUBLICAS</v>
      </c>
      <c r="O1595" t="s">
        <v>1842</v>
      </c>
      <c r="P1595">
        <v>0</v>
      </c>
      <c r="Q1595" s="46">
        <f t="shared" si="163"/>
        <v>0</v>
      </c>
    </row>
    <row r="1596" spans="1:17" x14ac:dyDescent="0.25">
      <c r="A1596" t="str">
        <f t="shared" si="158"/>
        <v>ANALISTA DE FOLHA DE PAGAMENTO</v>
      </c>
      <c r="B1596" t="s">
        <v>3322</v>
      </c>
      <c r="C1596">
        <v>0</v>
      </c>
      <c r="D1596">
        <v>0</v>
      </c>
      <c r="E1596">
        <v>1</v>
      </c>
      <c r="F1596">
        <v>0</v>
      </c>
      <c r="G1596">
        <v>1</v>
      </c>
      <c r="H1596" s="46">
        <f t="shared" si="159"/>
        <v>1.2253400318588408E-2</v>
      </c>
      <c r="J1596" t="str">
        <f t="shared" si="160"/>
        <v>GOVERNADOR DO DISTRITO FEDERAL</v>
      </c>
      <c r="K1596" t="s">
        <v>1759</v>
      </c>
      <c r="L1596">
        <v>0</v>
      </c>
      <c r="M1596" s="46">
        <f t="shared" si="161"/>
        <v>0</v>
      </c>
      <c r="N1596" t="str">
        <f t="shared" si="162"/>
        <v>GERENTE DE OPERACOES DE SERVICOS DE ASSISTENCIA TECNICA</v>
      </c>
      <c r="O1596" t="s">
        <v>1846</v>
      </c>
      <c r="P1596">
        <v>0</v>
      </c>
      <c r="Q1596" s="46">
        <f t="shared" si="163"/>
        <v>0</v>
      </c>
    </row>
    <row r="1597" spans="1:17" x14ac:dyDescent="0.25">
      <c r="A1597" t="str">
        <f t="shared" si="158"/>
        <v>CODIFICADOR DE DADOS</v>
      </c>
      <c r="B1597" t="s">
        <v>3338</v>
      </c>
      <c r="C1597">
        <v>0</v>
      </c>
      <c r="D1597">
        <v>0</v>
      </c>
      <c r="E1597">
        <v>0</v>
      </c>
      <c r="F1597">
        <v>1</v>
      </c>
      <c r="G1597">
        <v>1</v>
      </c>
      <c r="H1597" s="46">
        <f t="shared" si="159"/>
        <v>1.2253400318588408E-2</v>
      </c>
      <c r="J1597" t="str">
        <f t="shared" si="160"/>
        <v>VICE-GOVERNADOR DE ESTADO</v>
      </c>
      <c r="K1597" t="s">
        <v>1760</v>
      </c>
      <c r="L1597">
        <v>0</v>
      </c>
      <c r="M1597" s="46">
        <f t="shared" si="161"/>
        <v>0</v>
      </c>
      <c r="N1597" t="str">
        <f t="shared" si="162"/>
        <v>GERENTE DE HOTEL</v>
      </c>
      <c r="O1597" t="s">
        <v>1847</v>
      </c>
      <c r="P1597">
        <v>0</v>
      </c>
      <c r="Q1597" s="46">
        <f t="shared" si="163"/>
        <v>0</v>
      </c>
    </row>
    <row r="1598" spans="1:17" x14ac:dyDescent="0.25">
      <c r="A1598" t="str">
        <f t="shared" si="158"/>
        <v>SUPERVISOR DE CAIXAS E BILHETEIROS (EXCETO CAIXA DE BANCO)</v>
      </c>
      <c r="B1598" t="s">
        <v>3344</v>
      </c>
      <c r="C1598">
        <v>0</v>
      </c>
      <c r="D1598">
        <v>0</v>
      </c>
      <c r="E1598">
        <v>0</v>
      </c>
      <c r="F1598">
        <v>1</v>
      </c>
      <c r="G1598">
        <v>1</v>
      </c>
      <c r="H1598" s="46">
        <f t="shared" si="159"/>
        <v>1.2253400318588408E-2</v>
      </c>
      <c r="J1598" t="str">
        <f t="shared" si="160"/>
        <v>VICE-GOVERNADOR DO DISTRITO FEDERAL</v>
      </c>
      <c r="K1598" t="s">
        <v>1761</v>
      </c>
      <c r="L1598">
        <v>0</v>
      </c>
      <c r="M1598" s="46">
        <f t="shared" si="161"/>
        <v>0</v>
      </c>
      <c r="N1598" t="str">
        <f t="shared" si="162"/>
        <v>GERENTE DE RESTAURANTE</v>
      </c>
      <c r="O1598" t="s">
        <v>1848</v>
      </c>
      <c r="P1598">
        <v>0</v>
      </c>
      <c r="Q1598" s="46">
        <f t="shared" si="163"/>
        <v>0</v>
      </c>
    </row>
    <row r="1599" spans="1:17" x14ac:dyDescent="0.25">
      <c r="A1599" t="str">
        <f t="shared" si="158"/>
        <v>RECEPCIONISTA DE SEGURO SAUDE</v>
      </c>
      <c r="B1599" t="s">
        <v>3363</v>
      </c>
      <c r="C1599">
        <v>0</v>
      </c>
      <c r="D1599">
        <v>0</v>
      </c>
      <c r="E1599">
        <v>0</v>
      </c>
      <c r="F1599">
        <v>1</v>
      </c>
      <c r="G1599">
        <v>1</v>
      </c>
      <c r="H1599" s="46">
        <f t="shared" si="159"/>
        <v>1.2253400318588408E-2</v>
      </c>
      <c r="J1599" t="str">
        <f t="shared" si="160"/>
        <v>VICE-PREFEITO</v>
      </c>
      <c r="K1599" t="s">
        <v>1763</v>
      </c>
      <c r="L1599">
        <v>0</v>
      </c>
      <c r="M1599" s="46">
        <f t="shared" si="161"/>
        <v>0</v>
      </c>
      <c r="N1599" t="str">
        <f t="shared" si="162"/>
        <v>GERENTE DE PENSAO</v>
      </c>
      <c r="O1599" t="s">
        <v>1850</v>
      </c>
      <c r="P1599">
        <v>0</v>
      </c>
      <c r="Q1599" s="46">
        <f t="shared" si="163"/>
        <v>0</v>
      </c>
    </row>
    <row r="1600" spans="1:17" x14ac:dyDescent="0.25">
      <c r="A1600" t="str">
        <f t="shared" si="158"/>
        <v>RECEPCIONISTA DE HOTEL</v>
      </c>
      <c r="B1600" t="s">
        <v>3364</v>
      </c>
      <c r="C1600">
        <v>0</v>
      </c>
      <c r="D1600">
        <v>0</v>
      </c>
      <c r="E1600">
        <v>0</v>
      </c>
      <c r="F1600">
        <v>1</v>
      </c>
      <c r="G1600">
        <v>1</v>
      </c>
      <c r="H1600" s="46">
        <f t="shared" si="159"/>
        <v>1.2253400318588408E-2</v>
      </c>
      <c r="J1600" t="str">
        <f t="shared" si="160"/>
        <v>MINISTRO DO SUPREMO TRIBUNAL FEDERAL</v>
      </c>
      <c r="K1600" t="s">
        <v>1764</v>
      </c>
      <c r="L1600">
        <v>0</v>
      </c>
      <c r="M1600" s="46">
        <f t="shared" si="161"/>
        <v>0</v>
      </c>
      <c r="N1600" t="str">
        <f t="shared" si="162"/>
        <v>GERENTE DE TURISMO</v>
      </c>
      <c r="O1600" t="s">
        <v>1851</v>
      </c>
      <c r="P1600">
        <v>0</v>
      </c>
      <c r="Q1600" s="46">
        <f t="shared" si="163"/>
        <v>0</v>
      </c>
    </row>
    <row r="1601" spans="1:17" x14ac:dyDescent="0.25">
      <c r="A1601" t="str">
        <f t="shared" si="158"/>
        <v>MONITOR DE TELEATENDIMENTO</v>
      </c>
      <c r="B1601" t="s">
        <v>3368</v>
      </c>
      <c r="C1601">
        <v>0</v>
      </c>
      <c r="D1601">
        <v>0</v>
      </c>
      <c r="E1601">
        <v>0</v>
      </c>
      <c r="F1601">
        <v>1</v>
      </c>
      <c r="G1601">
        <v>1</v>
      </c>
      <c r="H1601" s="46">
        <f t="shared" si="159"/>
        <v>1.2253400318588408E-2</v>
      </c>
      <c r="J1601" t="str">
        <f t="shared" si="160"/>
        <v>MINISTRO DO SUPERIOR TRIBUNAL DE JUSTICA</v>
      </c>
      <c r="K1601" t="s">
        <v>1765</v>
      </c>
      <c r="L1601">
        <v>0</v>
      </c>
      <c r="M1601" s="46">
        <f t="shared" si="161"/>
        <v>0</v>
      </c>
      <c r="N1601" t="str">
        <f t="shared" si="162"/>
        <v>GERENTE DE OPERACOES DE TRANSPORTES</v>
      </c>
      <c r="O1601" t="s">
        <v>1852</v>
      </c>
      <c r="P1601">
        <v>0</v>
      </c>
      <c r="Q1601" s="46">
        <f t="shared" si="163"/>
        <v>0</v>
      </c>
    </row>
    <row r="1602" spans="1:17" x14ac:dyDescent="0.25">
      <c r="A1602" t="str">
        <f t="shared" si="158"/>
        <v>OPERADOR DE RADIO-CHAMADA</v>
      </c>
      <c r="B1602" t="s">
        <v>3369</v>
      </c>
      <c r="C1602">
        <v>0</v>
      </c>
      <c r="D1602">
        <v>0</v>
      </c>
      <c r="E1602">
        <v>0</v>
      </c>
      <c r="F1602">
        <v>1</v>
      </c>
      <c r="G1602">
        <v>1</v>
      </c>
      <c r="H1602" s="46">
        <f t="shared" si="159"/>
        <v>1.2253400318588408E-2</v>
      </c>
      <c r="J1602" t="str">
        <f t="shared" si="160"/>
        <v>MINISTRO DO SUPERIOR TRIBUNAL MILITAR</v>
      </c>
      <c r="K1602" t="s">
        <v>1766</v>
      </c>
      <c r="L1602">
        <v>0</v>
      </c>
      <c r="M1602" s="46">
        <f t="shared" si="161"/>
        <v>0</v>
      </c>
      <c r="N1602" t="str">
        <f t="shared" si="162"/>
        <v>GERENTE DE OPERACOES DE CORREIOS E TELECOMUNICACOES</v>
      </c>
      <c r="O1602" t="s">
        <v>1853</v>
      </c>
      <c r="P1602">
        <v>0</v>
      </c>
      <c r="Q1602" s="46">
        <f t="shared" si="163"/>
        <v>0</v>
      </c>
    </row>
    <row r="1603" spans="1:17" x14ac:dyDescent="0.25">
      <c r="A1603" t="str">
        <f t="shared" si="158"/>
        <v>OPERADOR DE TELEMARKETING ATIVO</v>
      </c>
      <c r="B1603" t="s">
        <v>3370</v>
      </c>
      <c r="C1603">
        <v>0</v>
      </c>
      <c r="D1603">
        <v>0</v>
      </c>
      <c r="E1603">
        <v>0</v>
      </c>
      <c r="F1603">
        <v>1</v>
      </c>
      <c r="G1603">
        <v>1</v>
      </c>
      <c r="H1603" s="46">
        <f t="shared" si="159"/>
        <v>1.2253400318588408E-2</v>
      </c>
      <c r="J1603" t="str">
        <f t="shared" si="160"/>
        <v>MINISTRO DO SUPERIOR TRIBUNAL DO TRABALHO</v>
      </c>
      <c r="K1603" t="s">
        <v>1767</v>
      </c>
      <c r="L1603">
        <v>0</v>
      </c>
      <c r="M1603" s="46">
        <f t="shared" si="161"/>
        <v>0</v>
      </c>
      <c r="N1603" t="str">
        <f t="shared" si="162"/>
        <v>GERENTE DE LOGISTICA (ARMAZENAGEM E DISTRIBUICAO)</v>
      </c>
      <c r="O1603" t="s">
        <v>1854</v>
      </c>
      <c r="P1603">
        <v>0</v>
      </c>
      <c r="Q1603" s="46">
        <f t="shared" si="163"/>
        <v>0</v>
      </c>
    </row>
    <row r="1604" spans="1:17" x14ac:dyDescent="0.25">
      <c r="A1604" t="str">
        <f t="shared" si="158"/>
        <v>ESCRITURARIO EM ESTATISTICA</v>
      </c>
      <c r="B1604" t="s">
        <v>3380</v>
      </c>
      <c r="C1604">
        <v>0</v>
      </c>
      <c r="D1604">
        <v>0</v>
      </c>
      <c r="E1604">
        <v>0</v>
      </c>
      <c r="F1604">
        <v>1</v>
      </c>
      <c r="G1604">
        <v>1</v>
      </c>
      <c r="H1604" s="46">
        <f t="shared" si="159"/>
        <v>1.2253400318588408E-2</v>
      </c>
      <c r="J1604" t="str">
        <f t="shared" si="160"/>
        <v>JUIZ DE DIREITO</v>
      </c>
      <c r="K1604" t="s">
        <v>1768</v>
      </c>
      <c r="L1604">
        <v>0</v>
      </c>
      <c r="M1604" s="46">
        <f t="shared" si="161"/>
        <v>0</v>
      </c>
      <c r="N1604" t="str">
        <f t="shared" si="162"/>
        <v>GERENTE DE PRODUTOS BANCARIOS</v>
      </c>
      <c r="O1604" t="s">
        <v>1855</v>
      </c>
      <c r="P1604">
        <v>0</v>
      </c>
      <c r="Q1604" s="46">
        <f t="shared" si="163"/>
        <v>0</v>
      </c>
    </row>
    <row r="1605" spans="1:17" x14ac:dyDescent="0.25">
      <c r="A1605" t="str">
        <f t="shared" si="158"/>
        <v>ADMINISTRADOR DE EDIFICIOS</v>
      </c>
      <c r="B1605" t="s">
        <v>3382</v>
      </c>
      <c r="C1605">
        <v>0</v>
      </c>
      <c r="D1605">
        <v>0</v>
      </c>
      <c r="E1605">
        <v>1</v>
      </c>
      <c r="F1605">
        <v>0</v>
      </c>
      <c r="G1605">
        <v>1</v>
      </c>
      <c r="H1605" s="46">
        <f t="shared" si="159"/>
        <v>1.2253400318588408E-2</v>
      </c>
      <c r="J1605" t="str">
        <f t="shared" si="160"/>
        <v>JUIZ FEDERAL</v>
      </c>
      <c r="K1605" t="s">
        <v>1769</v>
      </c>
      <c r="L1605">
        <v>0</v>
      </c>
      <c r="M1605" s="46">
        <f t="shared" si="161"/>
        <v>0</v>
      </c>
      <c r="N1605" t="str">
        <f t="shared" si="162"/>
        <v>GERENTE DE CAMBIO E COMERCIO EXTERIOR</v>
      </c>
      <c r="O1605" t="s">
        <v>1857</v>
      </c>
      <c r="P1605">
        <v>0</v>
      </c>
      <c r="Q1605" s="46">
        <f t="shared" si="163"/>
        <v>0</v>
      </c>
    </row>
    <row r="1606" spans="1:17" x14ac:dyDescent="0.25">
      <c r="A1606" t="str">
        <f t="shared" si="158"/>
        <v>CHEFE DE COZINHA</v>
      </c>
      <c r="B1606" t="s">
        <v>3385</v>
      </c>
      <c r="C1606">
        <v>0</v>
      </c>
      <c r="D1606">
        <v>0</v>
      </c>
      <c r="E1606">
        <v>0</v>
      </c>
      <c r="F1606">
        <v>1</v>
      </c>
      <c r="G1606">
        <v>1</v>
      </c>
      <c r="H1606" s="46">
        <f t="shared" si="159"/>
        <v>1.2253400318588408E-2</v>
      </c>
      <c r="J1606" t="str">
        <f t="shared" si="160"/>
        <v>JUIZ AUDITOR FEDERAL - JUSTICA MILITAR</v>
      </c>
      <c r="K1606" t="s">
        <v>1770</v>
      </c>
      <c r="L1606">
        <v>0</v>
      </c>
      <c r="M1606" s="46">
        <f t="shared" si="161"/>
        <v>0</v>
      </c>
      <c r="N1606" t="str">
        <f t="shared" si="162"/>
        <v>GERENTE DE CREDITO E COBRANCA</v>
      </c>
      <c r="O1606" t="s">
        <v>1858</v>
      </c>
      <c r="P1606">
        <v>0</v>
      </c>
      <c r="Q1606" s="46">
        <f t="shared" si="163"/>
        <v>0</v>
      </c>
    </row>
    <row r="1607" spans="1:17" x14ac:dyDescent="0.25">
      <c r="A1607" t="str">
        <f t="shared" si="158"/>
        <v>SUPERVISOR DE VIGILANTES</v>
      </c>
      <c r="B1607" t="s">
        <v>3390</v>
      </c>
      <c r="C1607">
        <v>0</v>
      </c>
      <c r="D1607">
        <v>0</v>
      </c>
      <c r="E1607">
        <v>1</v>
      </c>
      <c r="F1607">
        <v>0</v>
      </c>
      <c r="G1607">
        <v>1</v>
      </c>
      <c r="H1607" s="46">
        <f t="shared" si="159"/>
        <v>1.2253400318588408E-2</v>
      </c>
      <c r="J1607" t="str">
        <f t="shared" si="160"/>
        <v>JUIZ AUDITOR ESTADUAL - JUSTICA MILITAR</v>
      </c>
      <c r="K1607" t="s">
        <v>1771</v>
      </c>
      <c r="L1607">
        <v>0</v>
      </c>
      <c r="M1607" s="46">
        <f t="shared" si="161"/>
        <v>0</v>
      </c>
      <c r="N1607" t="str">
        <f t="shared" si="162"/>
        <v>GERENTE DE CREDITO IMOBILIARIO</v>
      </c>
      <c r="O1607" t="s">
        <v>1859</v>
      </c>
      <c r="P1607">
        <v>0</v>
      </c>
      <c r="Q1607" s="46">
        <f t="shared" si="163"/>
        <v>0</v>
      </c>
    </row>
    <row r="1608" spans="1:17" x14ac:dyDescent="0.25">
      <c r="A1608" t="str">
        <f t="shared" si="158"/>
        <v>FISCAL DE TRANSPORTES COLETIVOS (EXCETO TREM)</v>
      </c>
      <c r="B1608" t="s">
        <v>3394</v>
      </c>
      <c r="C1608">
        <v>0</v>
      </c>
      <c r="D1608">
        <v>0</v>
      </c>
      <c r="E1608">
        <v>0</v>
      </c>
      <c r="F1608">
        <v>1</v>
      </c>
      <c r="G1608">
        <v>1</v>
      </c>
      <c r="H1608" s="46">
        <f t="shared" si="159"/>
        <v>1.2253400318588408E-2</v>
      </c>
      <c r="J1608" t="str">
        <f t="shared" si="160"/>
        <v>JUIZ DO TRABALHO</v>
      </c>
      <c r="K1608" t="s">
        <v>1772</v>
      </c>
      <c r="L1608">
        <v>0</v>
      </c>
      <c r="M1608" s="46">
        <f t="shared" si="161"/>
        <v>0</v>
      </c>
      <c r="N1608" t="str">
        <f t="shared" si="162"/>
        <v>GERENTE DE CREDITO RURAL</v>
      </c>
      <c r="O1608" t="s">
        <v>1860</v>
      </c>
      <c r="P1608">
        <v>0</v>
      </c>
      <c r="Q1608" s="46">
        <f t="shared" si="163"/>
        <v>0</v>
      </c>
    </row>
    <row r="1609" spans="1:17" x14ac:dyDescent="0.25">
      <c r="A1609" t="str">
        <f t="shared" si="158"/>
        <v>COZINHEIRO DO SERVICO DOMESTICO</v>
      </c>
      <c r="B1609" t="s">
        <v>3407</v>
      </c>
      <c r="C1609">
        <v>0</v>
      </c>
      <c r="D1609">
        <v>0</v>
      </c>
      <c r="E1609">
        <v>0</v>
      </c>
      <c r="F1609">
        <v>1</v>
      </c>
      <c r="G1609">
        <v>1</v>
      </c>
      <c r="H1609" s="46">
        <f t="shared" si="159"/>
        <v>1.2253400318588408E-2</v>
      </c>
      <c r="J1609" t="str">
        <f t="shared" si="160"/>
        <v>DIRIGENTE DO SERVICO PUBLICO FEDERAL</v>
      </c>
      <c r="K1609" t="s">
        <v>1773</v>
      </c>
      <c r="L1609">
        <v>0</v>
      </c>
      <c r="M1609" s="46">
        <f t="shared" si="161"/>
        <v>0</v>
      </c>
      <c r="N1609" t="str">
        <f t="shared" si="162"/>
        <v>GERENTE DE RECUPERACAO DE CREDITO</v>
      </c>
      <c r="O1609" t="s">
        <v>1861</v>
      </c>
      <c r="P1609">
        <v>0</v>
      </c>
      <c r="Q1609" s="46">
        <f t="shared" si="163"/>
        <v>0</v>
      </c>
    </row>
    <row r="1610" spans="1:17" x14ac:dyDescent="0.25">
      <c r="A1610" t="str">
        <f t="shared" si="158"/>
        <v>GARCOM</v>
      </c>
      <c r="B1610" t="s">
        <v>3416</v>
      </c>
      <c r="C1610">
        <v>0</v>
      </c>
      <c r="D1610">
        <v>0</v>
      </c>
      <c r="E1610">
        <v>0</v>
      </c>
      <c r="F1610">
        <v>1</v>
      </c>
      <c r="G1610">
        <v>1</v>
      </c>
      <c r="H1610" s="46">
        <f t="shared" si="159"/>
        <v>1.2253400318588408E-2</v>
      </c>
      <c r="J1610" t="str">
        <f t="shared" si="160"/>
        <v>DIRIGENTE DO SERVICO PUBLICO MUNICIPAL</v>
      </c>
      <c r="K1610" t="s">
        <v>1775</v>
      </c>
      <c r="L1610">
        <v>0</v>
      </c>
      <c r="M1610" s="46">
        <f t="shared" si="161"/>
        <v>0</v>
      </c>
      <c r="N1610" t="str">
        <f t="shared" si="162"/>
        <v>GERENTE DE RISCOS</v>
      </c>
      <c r="O1610" t="s">
        <v>1863</v>
      </c>
      <c r="P1610">
        <v>0</v>
      </c>
      <c r="Q1610" s="46">
        <f t="shared" si="163"/>
        <v>0</v>
      </c>
    </row>
    <row r="1611" spans="1:17" x14ac:dyDescent="0.25">
      <c r="A1611" t="str">
        <f t="shared" si="158"/>
        <v>BARMAN</v>
      </c>
      <c r="B1611" t="s">
        <v>3419</v>
      </c>
      <c r="C1611">
        <v>0</v>
      </c>
      <c r="D1611">
        <v>0</v>
      </c>
      <c r="E1611">
        <v>0</v>
      </c>
      <c r="F1611">
        <v>1</v>
      </c>
      <c r="G1611">
        <v>1</v>
      </c>
      <c r="H1611" s="46">
        <f t="shared" si="159"/>
        <v>1.2253400318588408E-2</v>
      </c>
      <c r="J1611" t="str">
        <f t="shared" si="160"/>
        <v>ESPECIALISTA DE POLITICAS PUBLICAS E GESTAO GOVERNAMENTAL</v>
      </c>
      <c r="K1611" t="s">
        <v>1776</v>
      </c>
      <c r="L1611">
        <v>0</v>
      </c>
      <c r="M1611" s="46">
        <f t="shared" si="161"/>
        <v>0</v>
      </c>
      <c r="N1611" t="str">
        <f t="shared" si="162"/>
        <v>GERENTE FINANCEIRO</v>
      </c>
      <c r="O1611" t="s">
        <v>1864</v>
      </c>
      <c r="P1611">
        <v>0</v>
      </c>
      <c r="Q1611" s="46">
        <f t="shared" si="163"/>
        <v>0</v>
      </c>
    </row>
    <row r="1612" spans="1:17" x14ac:dyDescent="0.25">
      <c r="A1612" t="str">
        <f t="shared" si="158"/>
        <v>ASCENSORISTA</v>
      </c>
      <c r="B1612" t="s">
        <v>3428</v>
      </c>
      <c r="C1612">
        <v>0</v>
      </c>
      <c r="D1612">
        <v>0</v>
      </c>
      <c r="E1612">
        <v>1</v>
      </c>
      <c r="F1612">
        <v>0</v>
      </c>
      <c r="G1612">
        <v>1</v>
      </c>
      <c r="H1612" s="46">
        <f t="shared" si="159"/>
        <v>1.2253400318588408E-2</v>
      </c>
      <c r="J1612" t="str">
        <f t="shared" si="160"/>
        <v>ANALISTA DE PLANEJAMENTO E ORCAMENTO - APO</v>
      </c>
      <c r="K1612" t="s">
        <v>1777</v>
      </c>
      <c r="L1612">
        <v>0</v>
      </c>
      <c r="M1612" s="46">
        <f t="shared" si="161"/>
        <v>0</v>
      </c>
      <c r="N1612" t="str">
        <f t="shared" si="162"/>
        <v>TECNOLOGO EM GESTAO ADMINISTRATIVO- FINANCEIRA</v>
      </c>
      <c r="O1612" t="s">
        <v>1865</v>
      </c>
      <c r="P1612">
        <v>0</v>
      </c>
      <c r="Q1612" s="46">
        <f t="shared" si="163"/>
        <v>0</v>
      </c>
    </row>
    <row r="1613" spans="1:17" x14ac:dyDescent="0.25">
      <c r="A1613" t="str">
        <f t="shared" si="158"/>
        <v>COLETOR DE LIXO</v>
      </c>
      <c r="B1613" t="s">
        <v>3432</v>
      </c>
      <c r="C1613">
        <v>0</v>
      </c>
      <c r="D1613">
        <v>0</v>
      </c>
      <c r="E1613">
        <v>1</v>
      </c>
      <c r="F1613">
        <v>0</v>
      </c>
      <c r="G1613">
        <v>1</v>
      </c>
      <c r="H1613" s="46">
        <f t="shared" si="159"/>
        <v>1.2253400318588408E-2</v>
      </c>
      <c r="J1613" t="str">
        <f t="shared" si="160"/>
        <v>CACIQUE</v>
      </c>
      <c r="K1613" t="s">
        <v>1778</v>
      </c>
      <c r="L1613">
        <v>0</v>
      </c>
      <c r="M1613" s="46">
        <f t="shared" si="161"/>
        <v>0</v>
      </c>
      <c r="N1613" t="str">
        <f t="shared" si="162"/>
        <v>GERENTE DE COMUNICACAO</v>
      </c>
      <c r="O1613" t="s">
        <v>1869</v>
      </c>
      <c r="P1613">
        <v>0</v>
      </c>
      <c r="Q1613" s="46">
        <f t="shared" si="163"/>
        <v>0</v>
      </c>
    </row>
    <row r="1614" spans="1:17" x14ac:dyDescent="0.25">
      <c r="A1614" t="str">
        <f t="shared" ref="A1614:A1677" si="164">MID(B1614,8,100)</f>
        <v>TRABALHADOR DE SERVICOS DE MANUTENCAO DE EDIFICIOS E LOGRADOUROS</v>
      </c>
      <c r="B1614" t="s">
        <v>3436</v>
      </c>
      <c r="C1614">
        <v>0</v>
      </c>
      <c r="D1614">
        <v>0</v>
      </c>
      <c r="E1614">
        <v>1</v>
      </c>
      <c r="F1614">
        <v>0</v>
      </c>
      <c r="G1614">
        <v>1</v>
      </c>
      <c r="H1614" s="46">
        <f t="shared" ref="H1614:H1677" si="165">G1614*100/G$3765</f>
        <v>1.2253400318588408E-2</v>
      </c>
      <c r="J1614" t="str">
        <f t="shared" ref="J1614:J1677" si="166">MID(K1614,8,100)</f>
        <v>LIDER DE COMUNIDADE CAICARA</v>
      </c>
      <c r="K1614" t="s">
        <v>1779</v>
      </c>
      <c r="L1614">
        <v>0</v>
      </c>
      <c r="M1614" s="46">
        <f t="shared" ref="M1614:M1677" si="167">L1614*100/L$3765</f>
        <v>0</v>
      </c>
      <c r="N1614" t="str">
        <f t="shared" ref="N1614:N1677" si="168">MID(O1614,8,100)</f>
        <v>GERENTE DE SUPRIMENTOS</v>
      </c>
      <c r="O1614" t="s">
        <v>1874</v>
      </c>
      <c r="P1614">
        <v>0</v>
      </c>
      <c r="Q1614" s="46">
        <f t="shared" ref="Q1614:Q1677" si="169">P1614*100/P$3765</f>
        <v>0</v>
      </c>
    </row>
    <row r="1615" spans="1:17" x14ac:dyDescent="0.25">
      <c r="A1615" t="str">
        <f t="shared" si="164"/>
        <v>AUXILIAR DE LABORATORIO DE IMUNOBIOLOGICOS</v>
      </c>
      <c r="B1615" t="s">
        <v>3450</v>
      </c>
      <c r="C1615">
        <v>0</v>
      </c>
      <c r="D1615">
        <v>0</v>
      </c>
      <c r="E1615">
        <v>1</v>
      </c>
      <c r="F1615">
        <v>0</v>
      </c>
      <c r="G1615">
        <v>1</v>
      </c>
      <c r="H1615" s="46">
        <f t="shared" si="165"/>
        <v>1.2253400318588408E-2</v>
      </c>
      <c r="J1615" t="str">
        <f t="shared" si="166"/>
        <v>MEMBRO DE LIDERANCA QUILOMBOLA</v>
      </c>
      <c r="K1615" t="s">
        <v>1780</v>
      </c>
      <c r="L1615">
        <v>0</v>
      </c>
      <c r="M1615" s="46">
        <f t="shared" si="167"/>
        <v>0</v>
      </c>
      <c r="N1615" t="str">
        <f t="shared" si="168"/>
        <v>GERENTE DE ALMOXARIFADO</v>
      </c>
      <c r="O1615" t="s">
        <v>1875</v>
      </c>
      <c r="P1615">
        <v>0</v>
      </c>
      <c r="Q1615" s="46">
        <f t="shared" si="169"/>
        <v>0</v>
      </c>
    </row>
    <row r="1616" spans="1:17" x14ac:dyDescent="0.25">
      <c r="A1616" t="str">
        <f t="shared" si="164"/>
        <v>SOCIOEDUCADOR</v>
      </c>
      <c r="B1616" t="s">
        <v>3457</v>
      </c>
      <c r="C1616">
        <v>0</v>
      </c>
      <c r="D1616">
        <v>0</v>
      </c>
      <c r="E1616">
        <v>1</v>
      </c>
      <c r="F1616">
        <v>0</v>
      </c>
      <c r="G1616">
        <v>1</v>
      </c>
      <c r="H1616" s="46">
        <f t="shared" si="165"/>
        <v>1.2253400318588408E-2</v>
      </c>
      <c r="J1616" t="str">
        <f t="shared" si="166"/>
        <v>DIRIGENTE DE PARTIDO POLITICO</v>
      </c>
      <c r="K1616" t="s">
        <v>1781</v>
      </c>
      <c r="L1616">
        <v>0</v>
      </c>
      <c r="M1616" s="46">
        <f t="shared" si="167"/>
        <v>0</v>
      </c>
      <c r="N1616" t="str">
        <f t="shared" si="168"/>
        <v>GERENTE DE REDE</v>
      </c>
      <c r="O1616" t="s">
        <v>1876</v>
      </c>
      <c r="P1616">
        <v>0</v>
      </c>
      <c r="Q1616" s="46">
        <f t="shared" si="169"/>
        <v>0</v>
      </c>
    </row>
    <row r="1617" spans="1:17" x14ac:dyDescent="0.25">
      <c r="A1617" t="str">
        <f t="shared" si="164"/>
        <v>MASSAGISTA</v>
      </c>
      <c r="B1617" t="s">
        <v>3464</v>
      </c>
      <c r="C1617">
        <v>0</v>
      </c>
      <c r="D1617">
        <v>0</v>
      </c>
      <c r="E1617">
        <v>0</v>
      </c>
      <c r="F1617">
        <v>1</v>
      </c>
      <c r="G1617">
        <v>1</v>
      </c>
      <c r="H1617" s="46">
        <f t="shared" si="165"/>
        <v>1.2253400318588408E-2</v>
      </c>
      <c r="J1617" t="str">
        <f t="shared" si="166"/>
        <v>DIRIGENTES DE ENTIDADES DE TRABALHADORES</v>
      </c>
      <c r="K1617" t="s">
        <v>1782</v>
      </c>
      <c r="L1617">
        <v>0</v>
      </c>
      <c r="M1617" s="46">
        <f t="shared" si="167"/>
        <v>0</v>
      </c>
      <c r="N1617" t="str">
        <f t="shared" si="168"/>
        <v>GERENTE DE DESENVOLVIMENTO DE SISTEMAS</v>
      </c>
      <c r="O1617" t="s">
        <v>1877</v>
      </c>
      <c r="P1617">
        <v>0</v>
      </c>
      <c r="Q1617" s="46">
        <f t="shared" si="169"/>
        <v>0</v>
      </c>
    </row>
    <row r="1618" spans="1:17" x14ac:dyDescent="0.25">
      <c r="A1618" t="str">
        <f t="shared" si="164"/>
        <v>LAVADOR DE ROUPAS A MAQUINA</v>
      </c>
      <c r="B1618" t="s">
        <v>3471</v>
      </c>
      <c r="C1618">
        <v>0</v>
      </c>
      <c r="D1618">
        <v>0</v>
      </c>
      <c r="E1618">
        <v>1</v>
      </c>
      <c r="F1618">
        <v>0</v>
      </c>
      <c r="G1618">
        <v>1</v>
      </c>
      <c r="H1618" s="46">
        <f t="shared" si="165"/>
        <v>1.2253400318588408E-2</v>
      </c>
      <c r="J1618" t="str">
        <f t="shared" si="166"/>
        <v>DIRIGENTES DE ENTIDADES PATRONAIS</v>
      </c>
      <c r="K1618" t="s">
        <v>1783</v>
      </c>
      <c r="L1618">
        <v>0</v>
      </c>
      <c r="M1618" s="46">
        <f t="shared" si="167"/>
        <v>0</v>
      </c>
      <c r="N1618" t="str">
        <f t="shared" si="168"/>
        <v>GERENTE DE PRODUCAO DE TECNOLOGIA DA INFORMACAO</v>
      </c>
      <c r="O1618" t="s">
        <v>1878</v>
      </c>
      <c r="P1618">
        <v>0</v>
      </c>
      <c r="Q1618" s="46">
        <f t="shared" si="169"/>
        <v>0</v>
      </c>
    </row>
    <row r="1619" spans="1:17" x14ac:dyDescent="0.25">
      <c r="A1619" t="str">
        <f t="shared" si="164"/>
        <v>LIMPADOR A SECO, A MAQUINA</v>
      </c>
      <c r="B1619" t="s">
        <v>3473</v>
      </c>
      <c r="C1619">
        <v>0</v>
      </c>
      <c r="D1619">
        <v>0</v>
      </c>
      <c r="E1619">
        <v>1</v>
      </c>
      <c r="F1619">
        <v>0</v>
      </c>
      <c r="G1619">
        <v>1</v>
      </c>
      <c r="H1619" s="46">
        <f t="shared" si="165"/>
        <v>1.2253400318588408E-2</v>
      </c>
      <c r="J1619" t="str">
        <f t="shared" si="166"/>
        <v>DIRIGENTE E ADMINISTRADOR DE ORGANIZACAO RELIGIOSA</v>
      </c>
      <c r="K1619" t="s">
        <v>1784</v>
      </c>
      <c r="L1619">
        <v>0</v>
      </c>
      <c r="M1619" s="46">
        <f t="shared" si="167"/>
        <v>0</v>
      </c>
      <c r="N1619" t="str">
        <f t="shared" si="168"/>
        <v>GERENTE DE SEGURANCA DE TECNOLOGIA DA INFORMACAO</v>
      </c>
      <c r="O1619" t="s">
        <v>1880</v>
      </c>
      <c r="P1619">
        <v>0</v>
      </c>
      <c r="Q1619" s="46">
        <f t="shared" si="169"/>
        <v>0</v>
      </c>
    </row>
    <row r="1620" spans="1:17" x14ac:dyDescent="0.25">
      <c r="A1620" t="str">
        <f t="shared" si="164"/>
        <v>ATENDENTE DE LAVANDERIA</v>
      </c>
      <c r="B1620" t="s">
        <v>3477</v>
      </c>
      <c r="C1620">
        <v>0</v>
      </c>
      <c r="D1620">
        <v>0</v>
      </c>
      <c r="E1620">
        <v>0</v>
      </c>
      <c r="F1620">
        <v>1</v>
      </c>
      <c r="G1620">
        <v>1</v>
      </c>
      <c r="H1620" s="46">
        <f t="shared" si="165"/>
        <v>1.2253400318588408E-2</v>
      </c>
      <c r="J1620" t="str">
        <f t="shared" si="166"/>
        <v>DIRIGENTE E ADMINISTRADOR DE ORGANIZACAO DA SOCIEDADE CIVIL SEM FINS LUCRATIVOS</v>
      </c>
      <c r="K1620" t="s">
        <v>1785</v>
      </c>
      <c r="L1620">
        <v>0</v>
      </c>
      <c r="M1620" s="46">
        <f t="shared" si="167"/>
        <v>0</v>
      </c>
      <c r="N1620" t="str">
        <f t="shared" si="168"/>
        <v>GERENTE DE SUPORTE TECNICO DE TECNOLOGIA DA INFORMACAO</v>
      </c>
      <c r="O1620" t="s">
        <v>1881</v>
      </c>
      <c r="P1620">
        <v>0</v>
      </c>
      <c r="Q1620" s="46">
        <f t="shared" si="169"/>
        <v>0</v>
      </c>
    </row>
    <row r="1621" spans="1:17" x14ac:dyDescent="0.25">
      <c r="A1621" t="str">
        <f t="shared" si="164"/>
        <v>LIMPADOR DE ROUPAS A SECO, A MAO</v>
      </c>
      <c r="B1621" t="s">
        <v>3480</v>
      </c>
      <c r="C1621">
        <v>0</v>
      </c>
      <c r="D1621">
        <v>0</v>
      </c>
      <c r="E1621">
        <v>0</v>
      </c>
      <c r="F1621">
        <v>1</v>
      </c>
      <c r="G1621">
        <v>1</v>
      </c>
      <c r="H1621" s="46">
        <f t="shared" si="165"/>
        <v>1.2253400318588408E-2</v>
      </c>
      <c r="J1621" t="str">
        <f t="shared" si="166"/>
        <v>DIRETOR GERAL DE EMPRESA E ORGANIZACOES (EXCETO DE INTERESSE PUBLICO)</v>
      </c>
      <c r="K1621" t="s">
        <v>1787</v>
      </c>
      <c r="L1621">
        <v>0</v>
      </c>
      <c r="M1621" s="46">
        <f t="shared" si="167"/>
        <v>0</v>
      </c>
      <c r="N1621" t="str">
        <f t="shared" si="168"/>
        <v>TECNOLOGO EM GESTAO DA TECNOLOGIA DA INFORMACAO</v>
      </c>
      <c r="O1621" t="s">
        <v>1882</v>
      </c>
      <c r="P1621">
        <v>0</v>
      </c>
      <c r="Q1621" s="46">
        <f t="shared" si="169"/>
        <v>0</v>
      </c>
    </row>
    <row r="1622" spans="1:17" x14ac:dyDescent="0.25">
      <c r="A1622" t="str">
        <f t="shared" si="164"/>
        <v>SALVA-VIDAS</v>
      </c>
      <c r="B1622" t="s">
        <v>3491</v>
      </c>
      <c r="C1622">
        <v>0</v>
      </c>
      <c r="D1622">
        <v>0</v>
      </c>
      <c r="E1622">
        <v>1</v>
      </c>
      <c r="F1622">
        <v>0</v>
      </c>
      <c r="G1622">
        <v>1</v>
      </c>
      <c r="H1622" s="46">
        <f t="shared" si="165"/>
        <v>1.2253400318588408E-2</v>
      </c>
      <c r="J1622" t="str">
        <f t="shared" si="166"/>
        <v>DIRETOR DE PRODUCAO E OPERACOES EM EMPRESA AGROPECUARIA</v>
      </c>
      <c r="K1622" t="s">
        <v>1788</v>
      </c>
      <c r="L1622">
        <v>0</v>
      </c>
      <c r="M1622" s="46">
        <f t="shared" si="167"/>
        <v>0</v>
      </c>
      <c r="N1622" t="str">
        <f t="shared" si="168"/>
        <v>GERENTE DE PESQUISA E DESENVOLVIMENTO (P&amp;D)</v>
      </c>
      <c r="O1622" t="s">
        <v>1883</v>
      </c>
      <c r="P1622">
        <v>0</v>
      </c>
      <c r="Q1622" s="46">
        <f t="shared" si="169"/>
        <v>0</v>
      </c>
    </row>
    <row r="1623" spans="1:17" x14ac:dyDescent="0.25">
      <c r="A1623" t="str">
        <f t="shared" si="164"/>
        <v>AGENTE DE POLICIA FEDERAL</v>
      </c>
      <c r="B1623" t="s">
        <v>3492</v>
      </c>
      <c r="C1623">
        <v>0</v>
      </c>
      <c r="D1623">
        <v>0</v>
      </c>
      <c r="E1623">
        <v>1</v>
      </c>
      <c r="F1623">
        <v>0</v>
      </c>
      <c r="G1623">
        <v>1</v>
      </c>
      <c r="H1623" s="46">
        <f t="shared" si="165"/>
        <v>1.2253400318588408E-2</v>
      </c>
      <c r="J1623" t="str">
        <f t="shared" si="166"/>
        <v>DIRETOR DE PRODUCAO E OPERACOES EM EMPRESA AQUICOLA</v>
      </c>
      <c r="K1623" t="s">
        <v>1789</v>
      </c>
      <c r="L1623">
        <v>0</v>
      </c>
      <c r="M1623" s="46">
        <f t="shared" si="167"/>
        <v>0</v>
      </c>
      <c r="N1623" t="str">
        <f t="shared" si="168"/>
        <v>ESPECIALISTA EM DESENVOLVIMENTO DE CIGARROS</v>
      </c>
      <c r="O1623" t="s">
        <v>1884</v>
      </c>
      <c r="P1623">
        <v>0</v>
      </c>
      <c r="Q1623" s="46">
        <f t="shared" si="169"/>
        <v>0</v>
      </c>
    </row>
    <row r="1624" spans="1:17" x14ac:dyDescent="0.25">
      <c r="A1624" t="str">
        <f t="shared" si="164"/>
        <v>GUARDA PORTUARIO</v>
      </c>
      <c r="B1624" t="s">
        <v>3502</v>
      </c>
      <c r="C1624">
        <v>0</v>
      </c>
      <c r="D1624">
        <v>0</v>
      </c>
      <c r="E1624">
        <v>1</v>
      </c>
      <c r="F1624">
        <v>0</v>
      </c>
      <c r="G1624">
        <v>1</v>
      </c>
      <c r="H1624" s="46">
        <f t="shared" si="165"/>
        <v>1.2253400318588408E-2</v>
      </c>
      <c r="J1624" t="str">
        <f t="shared" si="166"/>
        <v>DIRETOR DE PRODUCAO E OPERACOES EM EMPRESA FLORESTAL</v>
      </c>
      <c r="K1624" t="s">
        <v>1790</v>
      </c>
      <c r="L1624">
        <v>0</v>
      </c>
      <c r="M1624" s="46">
        <f t="shared" si="167"/>
        <v>0</v>
      </c>
      <c r="N1624" t="str">
        <f t="shared" si="168"/>
        <v>GERENTE DE PROJETOS E SERVICOS DE MANUTENCAO</v>
      </c>
      <c r="O1624" t="s">
        <v>1885</v>
      </c>
      <c r="P1624">
        <v>0</v>
      </c>
      <c r="Q1624" s="46">
        <f t="shared" si="169"/>
        <v>0</v>
      </c>
    </row>
    <row r="1625" spans="1:17" x14ac:dyDescent="0.25">
      <c r="A1625" t="str">
        <f t="shared" si="164"/>
        <v>CARTAZEIRO</v>
      </c>
      <c r="B1625" t="s">
        <v>3517</v>
      </c>
      <c r="C1625">
        <v>0</v>
      </c>
      <c r="D1625">
        <v>0</v>
      </c>
      <c r="E1625">
        <v>0</v>
      </c>
      <c r="F1625">
        <v>1</v>
      </c>
      <c r="G1625">
        <v>1</v>
      </c>
      <c r="H1625" s="46">
        <f t="shared" si="165"/>
        <v>1.2253400318588408E-2</v>
      </c>
      <c r="J1625" t="str">
        <f t="shared" si="166"/>
        <v>DIRETOR DE PRODUCAO E OPERACOES EM EMPRESA PESQUEIRA</v>
      </c>
      <c r="K1625" t="s">
        <v>1791</v>
      </c>
      <c r="L1625">
        <v>0</v>
      </c>
      <c r="M1625" s="46">
        <f t="shared" si="167"/>
        <v>0</v>
      </c>
      <c r="N1625" t="str">
        <f t="shared" si="168"/>
        <v>TECNOLOGO EM SISTEMAS BIOMEDICOS</v>
      </c>
      <c r="O1625" t="s">
        <v>1886</v>
      </c>
      <c r="P1625">
        <v>0</v>
      </c>
      <c r="Q1625" s="46">
        <f t="shared" si="169"/>
        <v>0</v>
      </c>
    </row>
    <row r="1626" spans="1:17" x14ac:dyDescent="0.25">
      <c r="A1626" t="str">
        <f t="shared" si="164"/>
        <v>LAVADOR DE VEICULOS</v>
      </c>
      <c r="B1626" t="s">
        <v>3523</v>
      </c>
      <c r="C1626">
        <v>0</v>
      </c>
      <c r="D1626">
        <v>0</v>
      </c>
      <c r="E1626">
        <v>1</v>
      </c>
      <c r="F1626">
        <v>0</v>
      </c>
      <c r="G1626">
        <v>1</v>
      </c>
      <c r="H1626" s="46">
        <f t="shared" si="165"/>
        <v>1.2253400318588408E-2</v>
      </c>
      <c r="J1626" t="str">
        <f t="shared" si="166"/>
        <v>DIRETOR DE PRODUCAO E OPERACOES DA INDUSTRIA DE TRANSFORMACAO, EXTRACAO MINERAL E UTILIDADES</v>
      </c>
      <c r="K1626" t="s">
        <v>1792</v>
      </c>
      <c r="L1626">
        <v>0</v>
      </c>
      <c r="M1626" s="46">
        <f t="shared" si="167"/>
        <v>0</v>
      </c>
      <c r="N1626" t="str">
        <f t="shared" si="168"/>
        <v>BIOENGENHEIRO</v>
      </c>
      <c r="O1626" t="s">
        <v>1887</v>
      </c>
      <c r="P1626">
        <v>0</v>
      </c>
      <c r="Q1626" s="46">
        <f t="shared" si="169"/>
        <v>0</v>
      </c>
    </row>
    <row r="1627" spans="1:17" x14ac:dyDescent="0.25">
      <c r="A1627" t="str">
        <f t="shared" si="164"/>
        <v>SUPERVISOR DE VENDAS COMERCIAL</v>
      </c>
      <c r="B1627" t="s">
        <v>3527</v>
      </c>
      <c r="C1627">
        <v>0</v>
      </c>
      <c r="D1627">
        <v>0</v>
      </c>
      <c r="E1627">
        <v>1</v>
      </c>
      <c r="F1627">
        <v>0</v>
      </c>
      <c r="G1627">
        <v>1</v>
      </c>
      <c r="H1627" s="46">
        <f t="shared" si="165"/>
        <v>1.2253400318588408E-2</v>
      </c>
      <c r="J1627" t="str">
        <f t="shared" si="166"/>
        <v>DIRETOR DE OPERACOES DE OBRAS PUBLICA E CIVIL</v>
      </c>
      <c r="K1627" t="s">
        <v>1793</v>
      </c>
      <c r="L1627">
        <v>0</v>
      </c>
      <c r="M1627" s="46">
        <f t="shared" si="167"/>
        <v>0</v>
      </c>
      <c r="N1627" t="str">
        <f t="shared" si="168"/>
        <v>BIOTECNOLOGISTA</v>
      </c>
      <c r="O1627" t="s">
        <v>1888</v>
      </c>
      <c r="P1627">
        <v>0</v>
      </c>
      <c r="Q1627" s="46">
        <f t="shared" si="169"/>
        <v>0</v>
      </c>
    </row>
    <row r="1628" spans="1:17" x14ac:dyDescent="0.25">
      <c r="A1628" t="str">
        <f t="shared" si="164"/>
        <v>VENDEDOR PERMISSIONARIO</v>
      </c>
      <c r="B1628" t="s">
        <v>3541</v>
      </c>
      <c r="C1628">
        <v>0</v>
      </c>
      <c r="D1628">
        <v>0</v>
      </c>
      <c r="E1628">
        <v>1</v>
      </c>
      <c r="F1628">
        <v>0</v>
      </c>
      <c r="G1628">
        <v>1</v>
      </c>
      <c r="H1628" s="46">
        <f t="shared" si="165"/>
        <v>1.2253400318588408E-2</v>
      </c>
      <c r="J1628" t="str">
        <f t="shared" si="166"/>
        <v>DIRETOR DE PRODUCAO E OPERACOES DE ALIMENTACAO</v>
      </c>
      <c r="K1628" t="s">
        <v>1795</v>
      </c>
      <c r="L1628">
        <v>0</v>
      </c>
      <c r="M1628" s="46">
        <f t="shared" si="167"/>
        <v>0</v>
      </c>
      <c r="N1628" t="str">
        <f t="shared" si="168"/>
        <v>GENETICISTA</v>
      </c>
      <c r="O1628" t="s">
        <v>1889</v>
      </c>
      <c r="P1628">
        <v>0</v>
      </c>
      <c r="Q1628" s="46">
        <f t="shared" si="169"/>
        <v>0</v>
      </c>
    </row>
    <row r="1629" spans="1:17" x14ac:dyDescent="0.25">
      <c r="A1629" t="str">
        <f t="shared" si="164"/>
        <v>PRODUTOR DE GUARANA</v>
      </c>
      <c r="B1629" t="s">
        <v>3571</v>
      </c>
      <c r="C1629">
        <v>0</v>
      </c>
      <c r="D1629">
        <v>0</v>
      </c>
      <c r="E1629">
        <v>0</v>
      </c>
      <c r="F1629">
        <v>1</v>
      </c>
      <c r="G1629">
        <v>1</v>
      </c>
      <c r="H1629" s="46">
        <f t="shared" si="165"/>
        <v>1.2253400318588408E-2</v>
      </c>
      <c r="J1629" t="str">
        <f t="shared" si="166"/>
        <v>DIRETOR DE PRODUCAO E OPERACOES DE HOTEL</v>
      </c>
      <c r="K1629" t="s">
        <v>1796</v>
      </c>
      <c r="L1629">
        <v>0</v>
      </c>
      <c r="M1629" s="46">
        <f t="shared" si="167"/>
        <v>0</v>
      </c>
      <c r="N1629" t="str">
        <f t="shared" si="168"/>
        <v>PESQUISADOR EM METROLOGIA</v>
      </c>
      <c r="O1629" t="s">
        <v>1890</v>
      </c>
      <c r="P1629">
        <v>0</v>
      </c>
      <c r="Q1629" s="46">
        <f t="shared" si="169"/>
        <v>0</v>
      </c>
    </row>
    <row r="1630" spans="1:17" x14ac:dyDescent="0.25">
      <c r="A1630" t="str">
        <f t="shared" si="164"/>
        <v>CRIADOR DE SUINOS</v>
      </c>
      <c r="B1630" t="s">
        <v>3592</v>
      </c>
      <c r="C1630">
        <v>0</v>
      </c>
      <c r="D1630">
        <v>0</v>
      </c>
      <c r="E1630">
        <v>1</v>
      </c>
      <c r="F1630">
        <v>0</v>
      </c>
      <c r="G1630">
        <v>1</v>
      </c>
      <c r="H1630" s="46">
        <f t="shared" si="165"/>
        <v>1.2253400318588408E-2</v>
      </c>
      <c r="J1630" t="str">
        <f t="shared" si="166"/>
        <v>DIRETOR DE PRODUCAO E OPERACOES DE TURISMO</v>
      </c>
      <c r="K1630" t="s">
        <v>1797</v>
      </c>
      <c r="L1630">
        <v>0</v>
      </c>
      <c r="M1630" s="46">
        <f t="shared" si="167"/>
        <v>0</v>
      </c>
      <c r="N1630" t="str">
        <f t="shared" si="168"/>
        <v>ESPECIALISTA EM CALIBRACOES METROLOGICAS</v>
      </c>
      <c r="O1630" t="s">
        <v>1891</v>
      </c>
      <c r="P1630">
        <v>0</v>
      </c>
      <c r="Q1630" s="46">
        <f t="shared" si="169"/>
        <v>0</v>
      </c>
    </row>
    <row r="1631" spans="1:17" x14ac:dyDescent="0.25">
      <c r="A1631" t="str">
        <f t="shared" si="164"/>
        <v>AVICULTOR</v>
      </c>
      <c r="B1631" t="s">
        <v>3593</v>
      </c>
      <c r="C1631">
        <v>0</v>
      </c>
      <c r="D1631">
        <v>0</v>
      </c>
      <c r="E1631">
        <v>1</v>
      </c>
      <c r="F1631">
        <v>0</v>
      </c>
      <c r="G1631">
        <v>1</v>
      </c>
      <c r="H1631" s="46">
        <f t="shared" si="165"/>
        <v>1.2253400318588408E-2</v>
      </c>
      <c r="J1631" t="str">
        <f t="shared" si="166"/>
        <v>TURISMOLOGO</v>
      </c>
      <c r="K1631" t="s">
        <v>1798</v>
      </c>
      <c r="L1631">
        <v>0</v>
      </c>
      <c r="M1631" s="46">
        <f t="shared" si="167"/>
        <v>0</v>
      </c>
      <c r="N1631" t="str">
        <f t="shared" si="168"/>
        <v>ESPECIALISTA EM ENSAIOS METROLOGICOS</v>
      </c>
      <c r="O1631" t="s">
        <v>1892</v>
      </c>
      <c r="P1631">
        <v>0</v>
      </c>
      <c r="Q1631" s="46">
        <f t="shared" si="169"/>
        <v>0</v>
      </c>
    </row>
    <row r="1632" spans="1:17" x14ac:dyDescent="0.25">
      <c r="A1632" t="str">
        <f t="shared" si="164"/>
        <v>SUPERVISOR DE EXPLORACAO AGRICOLA</v>
      </c>
      <c r="B1632" t="s">
        <v>3599</v>
      </c>
      <c r="C1632">
        <v>0</v>
      </c>
      <c r="D1632">
        <v>0</v>
      </c>
      <c r="E1632">
        <v>1</v>
      </c>
      <c r="F1632">
        <v>0</v>
      </c>
      <c r="G1632">
        <v>1</v>
      </c>
      <c r="H1632" s="46">
        <f t="shared" si="165"/>
        <v>1.2253400318588408E-2</v>
      </c>
      <c r="J1632" t="str">
        <f t="shared" si="166"/>
        <v>DIRETOR DE OPERACOES DE CORREIOS</v>
      </c>
      <c r="K1632" t="s">
        <v>1799</v>
      </c>
      <c r="L1632">
        <v>0</v>
      </c>
      <c r="M1632" s="46">
        <f t="shared" si="167"/>
        <v>0</v>
      </c>
      <c r="N1632" t="str">
        <f t="shared" si="168"/>
        <v>ESPECIALISTA EM INSTRUMENTACAO METROLOGICA</v>
      </c>
      <c r="O1632" t="s">
        <v>1893</v>
      </c>
      <c r="P1632">
        <v>0</v>
      </c>
      <c r="Q1632" s="46">
        <f t="shared" si="169"/>
        <v>0</v>
      </c>
    </row>
    <row r="1633" spans="1:17" x14ac:dyDescent="0.25">
      <c r="A1633" t="str">
        <f t="shared" si="164"/>
        <v>TRABALHADOR NO CULTIVO DE PLANTAS ORNAMENTAIS</v>
      </c>
      <c r="B1633" t="s">
        <v>3622</v>
      </c>
      <c r="C1633">
        <v>0</v>
      </c>
      <c r="D1633">
        <v>0</v>
      </c>
      <c r="E1633">
        <v>1</v>
      </c>
      <c r="F1633">
        <v>0</v>
      </c>
      <c r="G1633">
        <v>1</v>
      </c>
      <c r="H1633" s="46">
        <f t="shared" si="165"/>
        <v>1.2253400318588408E-2</v>
      </c>
      <c r="J1633" t="str">
        <f t="shared" si="166"/>
        <v>DIRETOR DE OPERACOES DE SERVICOS DE ARMAZENAMENTO</v>
      </c>
      <c r="K1633" t="s">
        <v>1800</v>
      </c>
      <c r="L1633">
        <v>0</v>
      </c>
      <c r="M1633" s="46">
        <f t="shared" si="167"/>
        <v>0</v>
      </c>
      <c r="N1633" t="str">
        <f t="shared" si="168"/>
        <v>ESPECIALISTA EM MATERIAIS DE REFERENCIA METROLOGICA</v>
      </c>
      <c r="O1633" t="s">
        <v>1894</v>
      </c>
      <c r="P1633">
        <v>0</v>
      </c>
      <c r="Q1633" s="46">
        <f t="shared" si="169"/>
        <v>0</v>
      </c>
    </row>
    <row r="1634" spans="1:17" x14ac:dyDescent="0.25">
      <c r="A1634" t="str">
        <f t="shared" si="164"/>
        <v>TRABALHADOR DA SUINOCULTURA</v>
      </c>
      <c r="B1634" t="s">
        <v>3652</v>
      </c>
      <c r="C1634">
        <v>0</v>
      </c>
      <c r="D1634">
        <v>0</v>
      </c>
      <c r="E1634">
        <v>1</v>
      </c>
      <c r="F1634">
        <v>0</v>
      </c>
      <c r="G1634">
        <v>1</v>
      </c>
      <c r="H1634" s="46">
        <f t="shared" si="165"/>
        <v>1.2253400318588408E-2</v>
      </c>
      <c r="J1634" t="str">
        <f t="shared" si="166"/>
        <v>DIRETOR DE OPERACOES DE SERVICOS DE TELECOMUNICACOES</v>
      </c>
      <c r="K1634" t="s">
        <v>1801</v>
      </c>
      <c r="L1634">
        <v>0</v>
      </c>
      <c r="M1634" s="46">
        <f t="shared" si="167"/>
        <v>0</v>
      </c>
      <c r="N1634" t="str">
        <f t="shared" si="168"/>
        <v>ENGENHEIRO MECATRONICO</v>
      </c>
      <c r="O1634" t="s">
        <v>1895</v>
      </c>
      <c r="P1634">
        <v>0</v>
      </c>
      <c r="Q1634" s="46">
        <f t="shared" si="169"/>
        <v>0</v>
      </c>
    </row>
    <row r="1635" spans="1:17" x14ac:dyDescent="0.25">
      <c r="A1635" t="str">
        <f t="shared" si="164"/>
        <v>VIVEIRISTA FLORESTAL</v>
      </c>
      <c r="B1635" t="s">
        <v>3684</v>
      </c>
      <c r="C1635">
        <v>0</v>
      </c>
      <c r="D1635">
        <v>0</v>
      </c>
      <c r="E1635">
        <v>0</v>
      </c>
      <c r="F1635">
        <v>1</v>
      </c>
      <c r="G1635">
        <v>1</v>
      </c>
      <c r="H1635" s="46">
        <f t="shared" si="165"/>
        <v>1.2253400318588408E-2</v>
      </c>
      <c r="J1635" t="str">
        <f t="shared" si="166"/>
        <v>DIRETOR COMERCIAL EM OPERACOES DE INTERMEDIACAO FINANCEIRA</v>
      </c>
      <c r="K1635" t="s">
        <v>1803</v>
      </c>
      <c r="L1635">
        <v>0</v>
      </c>
      <c r="M1635" s="46">
        <f t="shared" si="167"/>
        <v>0</v>
      </c>
      <c r="N1635" t="str">
        <f t="shared" si="168"/>
        <v>TECNOLOGO EM MECATRONICA</v>
      </c>
      <c r="O1635" t="s">
        <v>1896</v>
      </c>
      <c r="P1635">
        <v>0</v>
      </c>
      <c r="Q1635" s="46">
        <f t="shared" si="169"/>
        <v>0</v>
      </c>
    </row>
    <row r="1636" spans="1:17" x14ac:dyDescent="0.25">
      <c r="A1636" t="str">
        <f t="shared" si="164"/>
        <v>OPERADOR DE MOTOSSERRA</v>
      </c>
      <c r="B1636" t="s">
        <v>3688</v>
      </c>
      <c r="C1636">
        <v>0</v>
      </c>
      <c r="D1636">
        <v>0</v>
      </c>
      <c r="E1636">
        <v>1</v>
      </c>
      <c r="F1636">
        <v>0</v>
      </c>
      <c r="G1636">
        <v>1</v>
      </c>
      <c r="H1636" s="46">
        <f t="shared" si="165"/>
        <v>1.2253400318588408E-2</v>
      </c>
      <c r="J1636" t="str">
        <f t="shared" si="166"/>
        <v>DIRETOR DE PRODUTOS BANCARIOS</v>
      </c>
      <c r="K1636" t="s">
        <v>1804</v>
      </c>
      <c r="L1636">
        <v>0</v>
      </c>
      <c r="M1636" s="46">
        <f t="shared" si="167"/>
        <v>0</v>
      </c>
      <c r="N1636" t="str">
        <f t="shared" si="168"/>
        <v>TECNOLOGO EM AUTOMACAO INDUSTRIAL</v>
      </c>
      <c r="O1636" t="s">
        <v>1897</v>
      </c>
      <c r="P1636">
        <v>0</v>
      </c>
      <c r="Q1636" s="46">
        <f t="shared" si="169"/>
        <v>0</v>
      </c>
    </row>
    <row r="1637" spans="1:17" x14ac:dyDescent="0.25">
      <c r="A1637" t="str">
        <f t="shared" si="164"/>
        <v>OPERADOR DE MAQUINAS DE BENEFICIAMENTO DE PRODUTOS AGRICOLAS</v>
      </c>
      <c r="B1637" t="s">
        <v>3720</v>
      </c>
      <c r="C1637">
        <v>0</v>
      </c>
      <c r="D1637">
        <v>0</v>
      </c>
      <c r="E1637">
        <v>1</v>
      </c>
      <c r="F1637">
        <v>0</v>
      </c>
      <c r="G1637">
        <v>1</v>
      </c>
      <c r="H1637" s="46">
        <f t="shared" si="165"/>
        <v>1.2253400318588408E-2</v>
      </c>
      <c r="J1637" t="str">
        <f t="shared" si="166"/>
        <v>DIRETOR DE CREDITO RURAL</v>
      </c>
      <c r="K1637" t="s">
        <v>1805</v>
      </c>
      <c r="L1637">
        <v>0</v>
      </c>
      <c r="M1637" s="46">
        <f t="shared" si="167"/>
        <v>0</v>
      </c>
      <c r="N1637" t="str">
        <f t="shared" si="168"/>
        <v>PESQUISADOR EM BIOLOGIA AMBIENTAL</v>
      </c>
      <c r="O1637" t="s">
        <v>1898</v>
      </c>
      <c r="P1637">
        <v>0</v>
      </c>
      <c r="Q1637" s="46">
        <f t="shared" si="169"/>
        <v>0</v>
      </c>
    </row>
    <row r="1638" spans="1:17" x14ac:dyDescent="0.25">
      <c r="A1638" t="str">
        <f t="shared" si="164"/>
        <v>AMOSTRADOR DE MINERIOS</v>
      </c>
      <c r="B1638" t="s">
        <v>3740</v>
      </c>
      <c r="C1638">
        <v>0</v>
      </c>
      <c r="D1638">
        <v>0</v>
      </c>
      <c r="E1638">
        <v>0</v>
      </c>
      <c r="F1638">
        <v>1</v>
      </c>
      <c r="G1638">
        <v>1</v>
      </c>
      <c r="H1638" s="46">
        <f t="shared" si="165"/>
        <v>1.2253400318588408E-2</v>
      </c>
      <c r="J1638" t="str">
        <f t="shared" si="166"/>
        <v>DIRETOR DE CAMBIO E COMERCIO EXTERIOR</v>
      </c>
      <c r="K1638" t="s">
        <v>1806</v>
      </c>
      <c r="L1638">
        <v>0</v>
      </c>
      <c r="M1638" s="46">
        <f t="shared" si="167"/>
        <v>0</v>
      </c>
      <c r="N1638" t="str">
        <f t="shared" si="168"/>
        <v>PESQUISADOR EM BIOLOGIA ANIMAL</v>
      </c>
      <c r="O1638" t="s">
        <v>1899</v>
      </c>
      <c r="P1638">
        <v>0</v>
      </c>
      <c r="Q1638" s="46">
        <f t="shared" si="169"/>
        <v>0</v>
      </c>
    </row>
    <row r="1639" spans="1:17" x14ac:dyDescent="0.25">
      <c r="A1639" t="str">
        <f t="shared" si="164"/>
        <v>OPERADOR DE MAQUINA CORTADORA (MINAS E PEDREIRAS)</v>
      </c>
      <c r="B1639" t="s">
        <v>3748</v>
      </c>
      <c r="C1639">
        <v>0</v>
      </c>
      <c r="D1639">
        <v>0</v>
      </c>
      <c r="E1639">
        <v>1</v>
      </c>
      <c r="F1639">
        <v>0</v>
      </c>
      <c r="G1639">
        <v>1</v>
      </c>
      <c r="H1639" s="46">
        <f t="shared" si="165"/>
        <v>1.2253400318588408E-2</v>
      </c>
      <c r="J1639" t="str">
        <f t="shared" si="166"/>
        <v>DIRETOR DE COMPLIANCE</v>
      </c>
      <c r="K1639" t="s">
        <v>1807</v>
      </c>
      <c r="L1639">
        <v>0</v>
      </c>
      <c r="M1639" s="46">
        <f t="shared" si="167"/>
        <v>0</v>
      </c>
      <c r="N1639" t="str">
        <f t="shared" si="168"/>
        <v>PESQUISADOR EM BIOLOGIA DE MICROORGANISMOS E PARASITAS</v>
      </c>
      <c r="O1639" t="s">
        <v>1900</v>
      </c>
      <c r="P1639">
        <v>0</v>
      </c>
      <c r="Q1639" s="46">
        <f t="shared" si="169"/>
        <v>0</v>
      </c>
    </row>
    <row r="1640" spans="1:17" x14ac:dyDescent="0.25">
      <c r="A1640" t="str">
        <f t="shared" si="164"/>
        <v>OPERADOR DE MAQUINA PERFURATRIZ</v>
      </c>
      <c r="B1640" t="s">
        <v>3751</v>
      </c>
      <c r="C1640">
        <v>0</v>
      </c>
      <c r="D1640">
        <v>0</v>
      </c>
      <c r="E1640">
        <v>1</v>
      </c>
      <c r="F1640">
        <v>0</v>
      </c>
      <c r="G1640">
        <v>1</v>
      </c>
      <c r="H1640" s="46">
        <f t="shared" si="165"/>
        <v>1.2253400318588408E-2</v>
      </c>
      <c r="J1640" t="str">
        <f t="shared" si="166"/>
        <v>DIRETOR DE CREDITO (EXCETO CREDITO IMOBILIARIO)</v>
      </c>
      <c r="K1640" t="s">
        <v>1808</v>
      </c>
      <c r="L1640">
        <v>0</v>
      </c>
      <c r="M1640" s="46">
        <f t="shared" si="167"/>
        <v>0</v>
      </c>
      <c r="N1640" t="str">
        <f t="shared" si="168"/>
        <v>PESQUISADOR EM BIOLOGIA HUMANA</v>
      </c>
      <c r="O1640" t="s">
        <v>1901</v>
      </c>
      <c r="P1640">
        <v>0</v>
      </c>
      <c r="Q1640" s="46">
        <f t="shared" si="169"/>
        <v>0</v>
      </c>
    </row>
    <row r="1641" spans="1:17" x14ac:dyDescent="0.25">
      <c r="A1641" t="str">
        <f t="shared" si="164"/>
        <v>OPERADOR DE ESCAVADEIRA</v>
      </c>
      <c r="B1641" t="s">
        <v>3778</v>
      </c>
      <c r="C1641">
        <v>0</v>
      </c>
      <c r="D1641">
        <v>0</v>
      </c>
      <c r="E1641">
        <v>1</v>
      </c>
      <c r="F1641">
        <v>0</v>
      </c>
      <c r="G1641">
        <v>1</v>
      </c>
      <c r="H1641" s="46">
        <f t="shared" si="165"/>
        <v>1.2253400318588408E-2</v>
      </c>
      <c r="J1641" t="str">
        <f t="shared" si="166"/>
        <v>DIRETOR DE CREDITO IMOBILIARIO</v>
      </c>
      <c r="K1641" t="s">
        <v>1809</v>
      </c>
      <c r="L1641">
        <v>0</v>
      </c>
      <c r="M1641" s="46">
        <f t="shared" si="167"/>
        <v>0</v>
      </c>
      <c r="N1641" t="str">
        <f t="shared" si="168"/>
        <v>PESQUISADOR EM BIOLOGIA VEGETAL</v>
      </c>
      <c r="O1641" t="s">
        <v>1902</v>
      </c>
      <c r="P1641">
        <v>0</v>
      </c>
      <c r="Q1641" s="46">
        <f t="shared" si="169"/>
        <v>0</v>
      </c>
    </row>
    <row r="1642" spans="1:17" x14ac:dyDescent="0.25">
      <c r="A1642" t="str">
        <f t="shared" si="164"/>
        <v>PEDREIRO DE EDIFICACOES</v>
      </c>
      <c r="B1642" t="s">
        <v>3790</v>
      </c>
      <c r="C1642">
        <v>0</v>
      </c>
      <c r="D1642">
        <v>0</v>
      </c>
      <c r="E1642">
        <v>1</v>
      </c>
      <c r="F1642">
        <v>0</v>
      </c>
      <c r="G1642">
        <v>1</v>
      </c>
      <c r="H1642" s="46">
        <f t="shared" si="165"/>
        <v>1.2253400318588408E-2</v>
      </c>
      <c r="J1642" t="str">
        <f t="shared" si="166"/>
        <v>DIRETOR DE LEASING</v>
      </c>
      <c r="K1642" t="s">
        <v>1810</v>
      </c>
      <c r="L1642">
        <v>0</v>
      </c>
      <c r="M1642" s="46">
        <f t="shared" si="167"/>
        <v>0</v>
      </c>
      <c r="N1642" t="str">
        <f t="shared" si="168"/>
        <v>PESQUISADOR EM CIENCIAS DA COMPUTACAO E INFORMATICA</v>
      </c>
      <c r="O1642" t="s">
        <v>1903</v>
      </c>
      <c r="P1642">
        <v>0</v>
      </c>
      <c r="Q1642" s="46">
        <f t="shared" si="169"/>
        <v>0</v>
      </c>
    </row>
    <row r="1643" spans="1:17" x14ac:dyDescent="0.25">
      <c r="A1643" t="str">
        <f t="shared" si="164"/>
        <v>CARPINTEIRO</v>
      </c>
      <c r="B1643" t="s">
        <v>3797</v>
      </c>
      <c r="C1643">
        <v>0</v>
      </c>
      <c r="D1643">
        <v>0</v>
      </c>
      <c r="E1643">
        <v>1</v>
      </c>
      <c r="F1643">
        <v>0</v>
      </c>
      <c r="G1643">
        <v>1</v>
      </c>
      <c r="H1643" s="46">
        <f t="shared" si="165"/>
        <v>1.2253400318588408E-2</v>
      </c>
      <c r="J1643" t="str">
        <f t="shared" si="166"/>
        <v>DIRETOR DE MERCADO DE CAPITAIS</v>
      </c>
      <c r="K1643" t="s">
        <v>1811</v>
      </c>
      <c r="L1643">
        <v>0</v>
      </c>
      <c r="M1643" s="46">
        <f t="shared" si="167"/>
        <v>0</v>
      </c>
      <c r="N1643" t="str">
        <f t="shared" si="168"/>
        <v>PESQUISADOR EM CIENCIAS DA TERRA E MEIO AMBIENTE</v>
      </c>
      <c r="O1643" t="s">
        <v>1904</v>
      </c>
      <c r="P1643">
        <v>0</v>
      </c>
      <c r="Q1643" s="46">
        <f t="shared" si="169"/>
        <v>0</v>
      </c>
    </row>
    <row r="1644" spans="1:17" x14ac:dyDescent="0.25">
      <c r="A1644" t="str">
        <f t="shared" si="164"/>
        <v>ELETRICISTA DE INSTALACOES (EDIFICIOS)</v>
      </c>
      <c r="B1644" t="s">
        <v>3807</v>
      </c>
      <c r="C1644">
        <v>0</v>
      </c>
      <c r="D1644">
        <v>0</v>
      </c>
      <c r="E1644">
        <v>1</v>
      </c>
      <c r="F1644">
        <v>0</v>
      </c>
      <c r="G1644">
        <v>1</v>
      </c>
      <c r="H1644" s="46">
        <f t="shared" si="165"/>
        <v>1.2253400318588408E-2</v>
      </c>
      <c r="J1644" t="str">
        <f t="shared" si="166"/>
        <v>DIRETOR DE RECUPERACAO DE CREDITOS EM OPERACOES DE INTERMEDIACAO FINANCEIRA</v>
      </c>
      <c r="K1644" t="s">
        <v>1812</v>
      </c>
      <c r="L1644">
        <v>0</v>
      </c>
      <c r="M1644" s="46">
        <f t="shared" si="167"/>
        <v>0</v>
      </c>
      <c r="N1644" t="str">
        <f t="shared" si="168"/>
        <v>PESQUISADOR EM FISICA</v>
      </c>
      <c r="O1644" t="s">
        <v>1905</v>
      </c>
      <c r="P1644">
        <v>0</v>
      </c>
      <c r="Q1644" s="46">
        <f t="shared" si="169"/>
        <v>0</v>
      </c>
    </row>
    <row r="1645" spans="1:17" x14ac:dyDescent="0.25">
      <c r="A1645" t="str">
        <f t="shared" si="164"/>
        <v>VIDRACEIRO</v>
      </c>
      <c r="B1645" t="s">
        <v>3821</v>
      </c>
      <c r="C1645">
        <v>0</v>
      </c>
      <c r="D1645">
        <v>0</v>
      </c>
      <c r="E1645">
        <v>0</v>
      </c>
      <c r="F1645">
        <v>1</v>
      </c>
      <c r="G1645">
        <v>1</v>
      </c>
      <c r="H1645" s="46">
        <f t="shared" si="165"/>
        <v>1.2253400318588408E-2</v>
      </c>
      <c r="J1645" t="str">
        <f t="shared" si="166"/>
        <v>DIRETOR DE RISCOS DE MERCADO</v>
      </c>
      <c r="K1645" t="s">
        <v>1813</v>
      </c>
      <c r="L1645">
        <v>0</v>
      </c>
      <c r="M1645" s="46">
        <f t="shared" si="167"/>
        <v>0</v>
      </c>
      <c r="N1645" t="str">
        <f t="shared" si="168"/>
        <v>PESQUISADOR EM MATEMATICA</v>
      </c>
      <c r="O1645" t="s">
        <v>1906</v>
      </c>
      <c r="P1645">
        <v>0</v>
      </c>
      <c r="Q1645" s="46">
        <f t="shared" si="169"/>
        <v>0</v>
      </c>
    </row>
    <row r="1646" spans="1:17" x14ac:dyDescent="0.25">
      <c r="A1646" t="str">
        <f t="shared" si="164"/>
        <v>MESTRE DE TREFILACAO DE METAIS</v>
      </c>
      <c r="B1646" t="s">
        <v>3848</v>
      </c>
      <c r="C1646">
        <v>0</v>
      </c>
      <c r="D1646">
        <v>0</v>
      </c>
      <c r="E1646">
        <v>1</v>
      </c>
      <c r="F1646">
        <v>0</v>
      </c>
      <c r="G1646">
        <v>1</v>
      </c>
      <c r="H1646" s="46">
        <f t="shared" si="165"/>
        <v>1.2253400318588408E-2</v>
      </c>
      <c r="J1646" t="str">
        <f t="shared" si="166"/>
        <v>DIRETOR FINANCEIRO</v>
      </c>
      <c r="K1646" t="s">
        <v>1816</v>
      </c>
      <c r="L1646">
        <v>0</v>
      </c>
      <c r="M1646" s="46">
        <f t="shared" si="167"/>
        <v>0</v>
      </c>
      <c r="N1646" t="str">
        <f t="shared" si="168"/>
        <v>PESQUISADOR EM QUIMICA</v>
      </c>
      <c r="O1646" t="s">
        <v>1907</v>
      </c>
      <c r="P1646">
        <v>0</v>
      </c>
      <c r="Q1646" s="46">
        <f t="shared" si="169"/>
        <v>0</v>
      </c>
    </row>
    <row r="1647" spans="1:17" x14ac:dyDescent="0.25">
      <c r="A1647" t="str">
        <f t="shared" si="164"/>
        <v>OPERADOR DE ACABAMENTO DE PECAS FUNDIDAS</v>
      </c>
      <c r="B1647" t="s">
        <v>3880</v>
      </c>
      <c r="C1647">
        <v>0</v>
      </c>
      <c r="D1647">
        <v>0</v>
      </c>
      <c r="E1647">
        <v>1</v>
      </c>
      <c r="F1647">
        <v>0</v>
      </c>
      <c r="G1647">
        <v>1</v>
      </c>
      <c r="H1647" s="46">
        <f t="shared" si="165"/>
        <v>1.2253400318588408E-2</v>
      </c>
      <c r="J1647" t="str">
        <f t="shared" si="166"/>
        <v>DIRETOR DE RELACOES DE TRABALHO</v>
      </c>
      <c r="K1647" t="s">
        <v>1818</v>
      </c>
      <c r="L1647">
        <v>0</v>
      </c>
      <c r="M1647" s="46">
        <f t="shared" si="167"/>
        <v>0</v>
      </c>
      <c r="N1647" t="str">
        <f t="shared" si="168"/>
        <v>PESQUISADOR DE ENGENHARIA CIVIL</v>
      </c>
      <c r="O1647" t="s">
        <v>1908</v>
      </c>
      <c r="P1647">
        <v>0</v>
      </c>
      <c r="Q1647" s="46">
        <f t="shared" si="169"/>
        <v>0</v>
      </c>
    </row>
    <row r="1648" spans="1:17" x14ac:dyDescent="0.25">
      <c r="A1648" t="str">
        <f t="shared" si="164"/>
        <v>PINTOR A PINCEL E ROLO (EXCETO OBRAS E ESTRUTURAS METALICAS)</v>
      </c>
      <c r="B1648" t="s">
        <v>3908</v>
      </c>
      <c r="C1648">
        <v>0</v>
      </c>
      <c r="D1648">
        <v>0</v>
      </c>
      <c r="E1648">
        <v>1</v>
      </c>
      <c r="F1648">
        <v>0</v>
      </c>
      <c r="G1648">
        <v>1</v>
      </c>
      <c r="H1648" s="46">
        <f t="shared" si="165"/>
        <v>1.2253400318588408E-2</v>
      </c>
      <c r="J1648" t="str">
        <f t="shared" si="166"/>
        <v>DIRETOR COMERCIAL</v>
      </c>
      <c r="K1648" t="s">
        <v>1819</v>
      </c>
      <c r="L1648">
        <v>0</v>
      </c>
      <c r="M1648" s="46">
        <f t="shared" si="167"/>
        <v>0</v>
      </c>
      <c r="N1648" t="str">
        <f t="shared" si="168"/>
        <v>PESQUISADOR DE ENGENHARIA E TECNOLOGIA (OUTRAS AREAS DA ENGENHARIA)</v>
      </c>
      <c r="O1648" t="s">
        <v>1909</v>
      </c>
      <c r="P1648">
        <v>0</v>
      </c>
      <c r="Q1648" s="46">
        <f t="shared" si="169"/>
        <v>0</v>
      </c>
    </row>
    <row r="1649" spans="1:17" x14ac:dyDescent="0.25">
      <c r="A1649" t="str">
        <f t="shared" si="164"/>
        <v>PINTOR POR IMERSAO</v>
      </c>
      <c r="B1649" t="s">
        <v>3911</v>
      </c>
      <c r="C1649">
        <v>0</v>
      </c>
      <c r="D1649">
        <v>0</v>
      </c>
      <c r="E1649">
        <v>1</v>
      </c>
      <c r="F1649">
        <v>0</v>
      </c>
      <c r="G1649">
        <v>1</v>
      </c>
      <c r="H1649" s="46">
        <f t="shared" si="165"/>
        <v>1.2253400318588408E-2</v>
      </c>
      <c r="J1649" t="str">
        <f t="shared" si="166"/>
        <v>DIRETOR DE MARKETING</v>
      </c>
      <c r="K1649" t="s">
        <v>1820</v>
      </c>
      <c r="L1649">
        <v>0</v>
      </c>
      <c r="M1649" s="46">
        <f t="shared" si="167"/>
        <v>0</v>
      </c>
      <c r="N1649" t="str">
        <f t="shared" si="168"/>
        <v>PESQUISADOR DE ENGENHARIA ELETRICA E ELETRONICA</v>
      </c>
      <c r="O1649" t="s">
        <v>1910</v>
      </c>
      <c r="P1649">
        <v>0</v>
      </c>
      <c r="Q1649" s="46">
        <f t="shared" si="169"/>
        <v>0</v>
      </c>
    </row>
    <row r="1650" spans="1:17" x14ac:dyDescent="0.25">
      <c r="A1650" t="str">
        <f t="shared" si="164"/>
        <v>ENCANADOR</v>
      </c>
      <c r="B1650" t="s">
        <v>3914</v>
      </c>
      <c r="C1650">
        <v>0</v>
      </c>
      <c r="D1650">
        <v>0</v>
      </c>
      <c r="E1650">
        <v>1</v>
      </c>
      <c r="F1650">
        <v>0</v>
      </c>
      <c r="G1650">
        <v>1</v>
      </c>
      <c r="H1650" s="46">
        <f t="shared" si="165"/>
        <v>1.2253400318588408E-2</v>
      </c>
      <c r="J1650" t="str">
        <f t="shared" si="166"/>
        <v>DIRETOR DE SUPRIMENTOS</v>
      </c>
      <c r="K1650" t="s">
        <v>1821</v>
      </c>
      <c r="L1650">
        <v>0</v>
      </c>
      <c r="M1650" s="46">
        <f t="shared" si="167"/>
        <v>0</v>
      </c>
      <c r="N1650" t="str">
        <f t="shared" si="168"/>
        <v>PESQUISADOR DE ENGENHARIA MECANICA</v>
      </c>
      <c r="O1650" t="s">
        <v>1911</v>
      </c>
      <c r="P1650">
        <v>0</v>
      </c>
      <c r="Q1650" s="46">
        <f t="shared" si="169"/>
        <v>0</v>
      </c>
    </row>
    <row r="1651" spans="1:17" x14ac:dyDescent="0.25">
      <c r="A1651" t="str">
        <f t="shared" si="164"/>
        <v>CHAPEADOR</v>
      </c>
      <c r="B1651" t="s">
        <v>3933</v>
      </c>
      <c r="C1651">
        <v>0</v>
      </c>
      <c r="D1651">
        <v>0</v>
      </c>
      <c r="E1651">
        <v>1</v>
      </c>
      <c r="F1651">
        <v>0</v>
      </c>
      <c r="G1651">
        <v>1</v>
      </c>
      <c r="H1651" s="46">
        <f t="shared" si="165"/>
        <v>1.2253400318588408E-2</v>
      </c>
      <c r="J1651" t="str">
        <f t="shared" si="166"/>
        <v>DIRETOR DE SUPRIMENTOS NO SERVICO PUBLICO</v>
      </c>
      <c r="K1651" t="s">
        <v>1822</v>
      </c>
      <c r="L1651">
        <v>0</v>
      </c>
      <c r="M1651" s="46">
        <f t="shared" si="167"/>
        <v>0</v>
      </c>
      <c r="N1651" t="str">
        <f t="shared" si="168"/>
        <v>PESQUISADOR DE ENGENHARIA METALURGICA, DE MINAS E DE MATERIAIS</v>
      </c>
      <c r="O1651" t="s">
        <v>1912</v>
      </c>
      <c r="P1651">
        <v>0</v>
      </c>
      <c r="Q1651" s="46">
        <f t="shared" si="169"/>
        <v>0</v>
      </c>
    </row>
    <row r="1652" spans="1:17" x14ac:dyDescent="0.25">
      <c r="A1652" t="str">
        <f t="shared" si="164"/>
        <v>AJUSTADOR MECANICO</v>
      </c>
      <c r="B1652" t="s">
        <v>3945</v>
      </c>
      <c r="C1652">
        <v>0</v>
      </c>
      <c r="D1652">
        <v>0</v>
      </c>
      <c r="E1652">
        <v>1</v>
      </c>
      <c r="F1652">
        <v>0</v>
      </c>
      <c r="G1652">
        <v>1</v>
      </c>
      <c r="H1652" s="46">
        <f t="shared" si="165"/>
        <v>1.2253400318588408E-2</v>
      </c>
      <c r="J1652" t="str">
        <f t="shared" si="166"/>
        <v>DIRETOR DE SERVICOS DE INFORMATICA</v>
      </c>
      <c r="K1652" t="s">
        <v>1823</v>
      </c>
      <c r="L1652">
        <v>0</v>
      </c>
      <c r="M1652" s="46">
        <f t="shared" si="167"/>
        <v>0</v>
      </c>
      <c r="N1652" t="str">
        <f t="shared" si="168"/>
        <v>PESQUISADOR DE ENGENHARIA QUIMICA</v>
      </c>
      <c r="O1652" t="s">
        <v>1913</v>
      </c>
      <c r="P1652">
        <v>0</v>
      </c>
      <c r="Q1652" s="46">
        <f t="shared" si="169"/>
        <v>0</v>
      </c>
    </row>
    <row r="1653" spans="1:17" x14ac:dyDescent="0.25">
      <c r="A1653" t="str">
        <f t="shared" si="164"/>
        <v>MONTADOR DE EQUIPAMENTO DE LEVANTAMENTO</v>
      </c>
      <c r="B1653" t="s">
        <v>3955</v>
      </c>
      <c r="C1653">
        <v>0</v>
      </c>
      <c r="D1653">
        <v>0</v>
      </c>
      <c r="E1653">
        <v>1</v>
      </c>
      <c r="F1653">
        <v>0</v>
      </c>
      <c r="G1653">
        <v>1</v>
      </c>
      <c r="H1653" s="46">
        <f t="shared" si="165"/>
        <v>1.2253400318588408E-2</v>
      </c>
      <c r="J1653" t="str">
        <f t="shared" si="166"/>
        <v>DIRETOR DE PESQUISA E DESENVOLVIMENTO (P&amp;D)</v>
      </c>
      <c r="K1653" t="s">
        <v>1824</v>
      </c>
      <c r="L1653">
        <v>0</v>
      </c>
      <c r="M1653" s="46">
        <f t="shared" si="167"/>
        <v>0</v>
      </c>
      <c r="N1653" t="str">
        <f t="shared" si="168"/>
        <v>PESQUISADOR DE CLINICA MEDICA</v>
      </c>
      <c r="O1653" t="s">
        <v>1914</v>
      </c>
      <c r="P1653">
        <v>0</v>
      </c>
      <c r="Q1653" s="46">
        <f t="shared" si="169"/>
        <v>0</v>
      </c>
    </row>
    <row r="1654" spans="1:17" x14ac:dyDescent="0.25">
      <c r="A1654" t="str">
        <f t="shared" si="164"/>
        <v>MONTADOR DE MAQUINAS DE MINAS E PEDREIRAS</v>
      </c>
      <c r="B1654" t="s">
        <v>3957</v>
      </c>
      <c r="C1654">
        <v>0</v>
      </c>
      <c r="D1654">
        <v>0</v>
      </c>
      <c r="E1654">
        <v>1</v>
      </c>
      <c r="F1654">
        <v>0</v>
      </c>
      <c r="G1654">
        <v>1</v>
      </c>
      <c r="H1654" s="46">
        <f t="shared" si="165"/>
        <v>1.2253400318588408E-2</v>
      </c>
      <c r="J1654" t="str">
        <f t="shared" si="166"/>
        <v>DIRETOR DE MANUTENCAO</v>
      </c>
      <c r="K1654" t="s">
        <v>1825</v>
      </c>
      <c r="L1654">
        <v>0</v>
      </c>
      <c r="M1654" s="46">
        <f t="shared" si="167"/>
        <v>0</v>
      </c>
      <c r="N1654" t="str">
        <f t="shared" si="168"/>
        <v>PESQUISADOR DE MEDICINA BASICA</v>
      </c>
      <c r="O1654" t="s">
        <v>1915</v>
      </c>
      <c r="P1654">
        <v>0</v>
      </c>
      <c r="Q1654" s="46">
        <f t="shared" si="169"/>
        <v>0</v>
      </c>
    </row>
    <row r="1655" spans="1:17" x14ac:dyDescent="0.25">
      <c r="A1655" t="str">
        <f t="shared" si="164"/>
        <v>SUPERVISOR DE MONTAGEM E INSTALACAO ELETROELETRONICA</v>
      </c>
      <c r="B1655" t="s">
        <v>3968</v>
      </c>
      <c r="C1655">
        <v>0</v>
      </c>
      <c r="D1655">
        <v>0</v>
      </c>
      <c r="E1655">
        <v>1</v>
      </c>
      <c r="F1655">
        <v>0</v>
      </c>
      <c r="G1655">
        <v>1</v>
      </c>
      <c r="H1655" s="46">
        <f t="shared" si="165"/>
        <v>1.2253400318588408E-2</v>
      </c>
      <c r="J1655" t="str">
        <f t="shared" si="166"/>
        <v>DIRETOR DE SERVICOS CULTURAIS</v>
      </c>
      <c r="K1655" t="s">
        <v>1826</v>
      </c>
      <c r="L1655">
        <v>0</v>
      </c>
      <c r="M1655" s="46">
        <f t="shared" si="167"/>
        <v>0</v>
      </c>
      <c r="N1655" t="str">
        <f t="shared" si="168"/>
        <v>PESQUISADOR EM MEDICINA VETERINARIA</v>
      </c>
      <c r="O1655" t="s">
        <v>1916</v>
      </c>
      <c r="P1655">
        <v>0</v>
      </c>
      <c r="Q1655" s="46">
        <f t="shared" si="169"/>
        <v>0</v>
      </c>
    </row>
    <row r="1656" spans="1:17" x14ac:dyDescent="0.25">
      <c r="A1656" t="str">
        <f t="shared" si="164"/>
        <v>ELETRICISTA DE MANUTENCAO DE LINHAS ELETRICAS, TELEFONICAS E DE COMUNICACAO DE DADOS</v>
      </c>
      <c r="B1656" t="s">
        <v>3992</v>
      </c>
      <c r="C1656">
        <v>0</v>
      </c>
      <c r="D1656">
        <v>0</v>
      </c>
      <c r="E1656">
        <v>1</v>
      </c>
      <c r="F1656">
        <v>0</v>
      </c>
      <c r="G1656">
        <v>1</v>
      </c>
      <c r="H1656" s="46">
        <f t="shared" si="165"/>
        <v>1.2253400318588408E-2</v>
      </c>
      <c r="J1656" t="str">
        <f t="shared" si="166"/>
        <v>DIRETOR DE SERVICOS SOCIAIS</v>
      </c>
      <c r="K1656" t="s">
        <v>1827</v>
      </c>
      <c r="L1656">
        <v>0</v>
      </c>
      <c r="M1656" s="46">
        <f t="shared" si="167"/>
        <v>0</v>
      </c>
      <c r="N1656" t="str">
        <f t="shared" si="168"/>
        <v>PESQUISADOR EM SAUDE COLETIVA</v>
      </c>
      <c r="O1656" t="s">
        <v>1917</v>
      </c>
      <c r="P1656">
        <v>0</v>
      </c>
      <c r="Q1656" s="46">
        <f t="shared" si="169"/>
        <v>0</v>
      </c>
    </row>
    <row r="1657" spans="1:17" x14ac:dyDescent="0.25">
      <c r="A1657" t="str">
        <f t="shared" si="164"/>
        <v>OPERADOR POLIVALENTE DA INDUSTRIA TEXTIL</v>
      </c>
      <c r="B1657" t="s">
        <v>4060</v>
      </c>
      <c r="C1657">
        <v>0</v>
      </c>
      <c r="D1657">
        <v>0</v>
      </c>
      <c r="E1657">
        <v>0</v>
      </c>
      <c r="F1657">
        <v>1</v>
      </c>
      <c r="G1657">
        <v>1</v>
      </c>
      <c r="H1657" s="46">
        <f t="shared" si="165"/>
        <v>1.2253400318588408E-2</v>
      </c>
      <c r="J1657" t="str">
        <f t="shared" si="166"/>
        <v>GERENTE DE SERVICOS CULTURAIS</v>
      </c>
      <c r="K1657" t="s">
        <v>1828</v>
      </c>
      <c r="L1657">
        <v>0</v>
      </c>
      <c r="M1657" s="46">
        <f t="shared" si="167"/>
        <v>0</v>
      </c>
      <c r="N1657" t="str">
        <f t="shared" si="168"/>
        <v>PESQUISADOR EM CIENCIAS AGRONOMICAS</v>
      </c>
      <c r="O1657" t="s">
        <v>1918</v>
      </c>
      <c r="P1657">
        <v>0</v>
      </c>
      <c r="Q1657" s="46">
        <f t="shared" si="169"/>
        <v>0</v>
      </c>
    </row>
    <row r="1658" spans="1:17" x14ac:dyDescent="0.25">
      <c r="A1658" t="str">
        <f t="shared" si="164"/>
        <v>OPERADOR DE CARDAS</v>
      </c>
      <c r="B1658" t="s">
        <v>4066</v>
      </c>
      <c r="C1658">
        <v>0</v>
      </c>
      <c r="D1658">
        <v>0</v>
      </c>
      <c r="E1658">
        <v>1</v>
      </c>
      <c r="F1658">
        <v>0</v>
      </c>
      <c r="G1658">
        <v>1</v>
      </c>
      <c r="H1658" s="46">
        <f t="shared" si="165"/>
        <v>1.2253400318588408E-2</v>
      </c>
      <c r="J1658" t="str">
        <f t="shared" si="166"/>
        <v>GERENTE DE SERVICOS SOCIAIS</v>
      </c>
      <c r="K1658" t="s">
        <v>1829</v>
      </c>
      <c r="L1658">
        <v>0</v>
      </c>
      <c r="M1658" s="46">
        <f t="shared" si="167"/>
        <v>0</v>
      </c>
      <c r="N1658" t="str">
        <f t="shared" si="168"/>
        <v>PESQUISADOR EM CIENCIAS DA PESCA E AQUICULTURA</v>
      </c>
      <c r="O1658" t="s">
        <v>1919</v>
      </c>
      <c r="P1658">
        <v>0</v>
      </c>
      <c r="Q1658" s="46">
        <f t="shared" si="169"/>
        <v>0</v>
      </c>
    </row>
    <row r="1659" spans="1:17" x14ac:dyDescent="0.25">
      <c r="A1659" t="str">
        <f t="shared" si="164"/>
        <v>TECELAO (TEAR MECANICO LISO)</v>
      </c>
      <c r="B1659" t="s">
        <v>4081</v>
      </c>
      <c r="C1659">
        <v>0</v>
      </c>
      <c r="D1659">
        <v>0</v>
      </c>
      <c r="E1659">
        <v>0</v>
      </c>
      <c r="F1659">
        <v>1</v>
      </c>
      <c r="G1659">
        <v>1</v>
      </c>
      <c r="H1659" s="46">
        <f t="shared" si="165"/>
        <v>1.2253400318588408E-2</v>
      </c>
      <c r="J1659" t="str">
        <f t="shared" si="166"/>
        <v>DIRETOR DE INSTITUICAO EDUCACIONAL DA AREA PRIVADA</v>
      </c>
      <c r="K1659" t="s">
        <v>1833</v>
      </c>
      <c r="L1659">
        <v>0</v>
      </c>
      <c r="M1659" s="46">
        <f t="shared" si="167"/>
        <v>0</v>
      </c>
      <c r="N1659" t="str">
        <f t="shared" si="168"/>
        <v>PESQUISADOR EM CIENCIAS DA ZOOTECNIA</v>
      </c>
      <c r="O1659" t="s">
        <v>1920</v>
      </c>
      <c r="P1659">
        <v>0</v>
      </c>
      <c r="Q1659" s="46">
        <f t="shared" si="169"/>
        <v>0</v>
      </c>
    </row>
    <row r="1660" spans="1:17" x14ac:dyDescent="0.25">
      <c r="A1660" t="str">
        <f t="shared" si="164"/>
        <v>AUXILIAR DE CORTE (PREPARACAO DA CONFECCAO DE ROUPAS)</v>
      </c>
      <c r="B1660" t="s">
        <v>4131</v>
      </c>
      <c r="C1660">
        <v>0</v>
      </c>
      <c r="D1660">
        <v>0</v>
      </c>
      <c r="E1660">
        <v>0</v>
      </c>
      <c r="F1660">
        <v>1</v>
      </c>
      <c r="G1660">
        <v>1</v>
      </c>
      <c r="H1660" s="46">
        <f t="shared" si="165"/>
        <v>1.2253400318588408E-2</v>
      </c>
      <c r="J1660" t="str">
        <f t="shared" si="166"/>
        <v>GERENTE DE INSTITUICAO EDUCACIONAL DA AREA PRIVADA</v>
      </c>
      <c r="K1660" t="s">
        <v>1835</v>
      </c>
      <c r="L1660">
        <v>0</v>
      </c>
      <c r="M1660" s="46">
        <f t="shared" si="167"/>
        <v>0</v>
      </c>
      <c r="N1660" t="str">
        <f t="shared" si="168"/>
        <v>PESQUISADOR EM CIENCIAS FLORESTAIS</v>
      </c>
      <c r="O1660" t="s">
        <v>1921</v>
      </c>
      <c r="P1660">
        <v>0</v>
      </c>
      <c r="Q1660" s="46">
        <f t="shared" si="169"/>
        <v>0</v>
      </c>
    </row>
    <row r="1661" spans="1:17" x14ac:dyDescent="0.25">
      <c r="A1661" t="str">
        <f t="shared" si="164"/>
        <v>AJUDANTE DE CONFECCAO</v>
      </c>
      <c r="B1661" t="s">
        <v>4135</v>
      </c>
      <c r="C1661">
        <v>0</v>
      </c>
      <c r="D1661">
        <v>0</v>
      </c>
      <c r="E1661">
        <v>1</v>
      </c>
      <c r="F1661">
        <v>0</v>
      </c>
      <c r="G1661">
        <v>1</v>
      </c>
      <c r="H1661" s="46">
        <f t="shared" si="165"/>
        <v>1.2253400318588408E-2</v>
      </c>
      <c r="J1661" t="str">
        <f t="shared" si="166"/>
        <v>GERENTE DE PRODUCAO E OPERACOES AQUICOLAS</v>
      </c>
      <c r="K1661" t="s">
        <v>1837</v>
      </c>
      <c r="L1661">
        <v>0</v>
      </c>
      <c r="M1661" s="46">
        <f t="shared" si="167"/>
        <v>0</v>
      </c>
      <c r="N1661" t="str">
        <f t="shared" si="168"/>
        <v>PESQUISADOR EM CIENCIAS SOCIAIS E HUMANAS</v>
      </c>
      <c r="O1661" t="s">
        <v>1922</v>
      </c>
      <c r="P1661">
        <v>0</v>
      </c>
      <c r="Q1661" s="46">
        <f t="shared" si="169"/>
        <v>0</v>
      </c>
    </row>
    <row r="1662" spans="1:17" x14ac:dyDescent="0.25">
      <c r="A1662" t="str">
        <f t="shared" si="164"/>
        <v>COSTUREIRO NA CONFECCAO EM SERIE</v>
      </c>
      <c r="B1662" t="s">
        <v>4137</v>
      </c>
      <c r="C1662">
        <v>0</v>
      </c>
      <c r="D1662">
        <v>0</v>
      </c>
      <c r="E1662">
        <v>0</v>
      </c>
      <c r="F1662">
        <v>1</v>
      </c>
      <c r="G1662">
        <v>1</v>
      </c>
      <c r="H1662" s="46">
        <f t="shared" si="165"/>
        <v>1.2253400318588408E-2</v>
      </c>
      <c r="J1662" t="str">
        <f t="shared" si="166"/>
        <v>GERENTE DE PRODUCAO E OPERACOES FLORESTAIS</v>
      </c>
      <c r="K1662" t="s">
        <v>1838</v>
      </c>
      <c r="L1662">
        <v>0</v>
      </c>
      <c r="M1662" s="46">
        <f t="shared" si="167"/>
        <v>0</v>
      </c>
      <c r="N1662" t="str">
        <f t="shared" si="168"/>
        <v>PESQUISADOR EM ECONOMIA</v>
      </c>
      <c r="O1662" t="s">
        <v>1923</v>
      </c>
      <c r="P1662">
        <v>0</v>
      </c>
      <c r="Q1662" s="46">
        <f t="shared" si="169"/>
        <v>0</v>
      </c>
    </row>
    <row r="1663" spans="1:17" x14ac:dyDescent="0.25">
      <c r="A1663" t="str">
        <f t="shared" si="164"/>
        <v>ACABADOR DE CALCADOS</v>
      </c>
      <c r="B1663" t="s">
        <v>4151</v>
      </c>
      <c r="C1663">
        <v>0</v>
      </c>
      <c r="D1663">
        <v>0</v>
      </c>
      <c r="E1663">
        <v>0</v>
      </c>
      <c r="F1663">
        <v>1</v>
      </c>
      <c r="G1663">
        <v>1</v>
      </c>
      <c r="H1663" s="46">
        <f t="shared" si="165"/>
        <v>1.2253400318588408E-2</v>
      </c>
      <c r="J1663" t="str">
        <f t="shared" si="166"/>
        <v>GERENTE DE PRODUCAO E OPERACOES AGROPECUARIAS</v>
      </c>
      <c r="K1663" t="s">
        <v>1839</v>
      </c>
      <c r="L1663">
        <v>0</v>
      </c>
      <c r="M1663" s="46">
        <f t="shared" si="167"/>
        <v>0</v>
      </c>
      <c r="N1663" t="str">
        <f t="shared" si="168"/>
        <v>PESQUISADOR EM CIENCIAS DA EDUCACAO</v>
      </c>
      <c r="O1663" t="s">
        <v>1924</v>
      </c>
      <c r="P1663">
        <v>0</v>
      </c>
      <c r="Q1663" s="46">
        <f t="shared" si="169"/>
        <v>0</v>
      </c>
    </row>
    <row r="1664" spans="1:17" x14ac:dyDescent="0.25">
      <c r="A1664" t="str">
        <f t="shared" si="164"/>
        <v>OPERADOR DE GUINDASTE MOVEL</v>
      </c>
      <c r="B1664" t="s">
        <v>4274</v>
      </c>
      <c r="C1664">
        <v>0</v>
      </c>
      <c r="D1664">
        <v>0</v>
      </c>
      <c r="E1664">
        <v>1</v>
      </c>
      <c r="F1664">
        <v>0</v>
      </c>
      <c r="G1664">
        <v>1</v>
      </c>
      <c r="H1664" s="46">
        <f t="shared" si="165"/>
        <v>1.2253400318588408E-2</v>
      </c>
      <c r="J1664" t="str">
        <f t="shared" si="166"/>
        <v>GERENTE DE PRODUCAO E OPERACOES PESQUEIRAS</v>
      </c>
      <c r="K1664" t="s">
        <v>1840</v>
      </c>
      <c r="L1664">
        <v>0</v>
      </c>
      <c r="M1664" s="46">
        <f t="shared" si="167"/>
        <v>0</v>
      </c>
      <c r="N1664" t="str">
        <f t="shared" si="168"/>
        <v>PESQUISADOR EM HISTORIA</v>
      </c>
      <c r="O1664" t="s">
        <v>1925</v>
      </c>
      <c r="P1664">
        <v>0</v>
      </c>
      <c r="Q1664" s="46">
        <f t="shared" si="169"/>
        <v>0</v>
      </c>
    </row>
    <row r="1665" spans="1:17" x14ac:dyDescent="0.25">
      <c r="A1665" t="str">
        <f t="shared" si="164"/>
        <v>OPERADOR DE TALHA ELETRICA</v>
      </c>
      <c r="B1665" t="s">
        <v>4279</v>
      </c>
      <c r="C1665">
        <v>0</v>
      </c>
      <c r="D1665">
        <v>0</v>
      </c>
      <c r="E1665">
        <v>0</v>
      </c>
      <c r="F1665">
        <v>1</v>
      </c>
      <c r="G1665">
        <v>1</v>
      </c>
      <c r="H1665" s="46">
        <f t="shared" si="165"/>
        <v>1.2253400318588408E-2</v>
      </c>
      <c r="J1665" t="str">
        <f t="shared" si="166"/>
        <v>GERENTE DE PRODUCAO E OPERACOES DA CONSTRUCAO CIVIL E OBRAS PUBLICAS</v>
      </c>
      <c r="K1665" t="s">
        <v>1842</v>
      </c>
      <c r="L1665">
        <v>0</v>
      </c>
      <c r="M1665" s="46">
        <f t="shared" si="167"/>
        <v>0</v>
      </c>
      <c r="N1665" t="str">
        <f t="shared" si="168"/>
        <v>PESQUISADOR EM PSICOLOGIA</v>
      </c>
      <c r="O1665" t="s">
        <v>1926</v>
      </c>
      <c r="P1665">
        <v>0</v>
      </c>
      <c r="Q1665" s="46">
        <f t="shared" si="169"/>
        <v>0</v>
      </c>
    </row>
    <row r="1666" spans="1:17" x14ac:dyDescent="0.25">
      <c r="A1666" t="str">
        <f t="shared" si="164"/>
        <v>SINALEIRO (PONTE-ROLANTE)</v>
      </c>
      <c r="B1666" t="s">
        <v>4280</v>
      </c>
      <c r="C1666">
        <v>0</v>
      </c>
      <c r="D1666">
        <v>0</v>
      </c>
      <c r="E1666">
        <v>1</v>
      </c>
      <c r="F1666">
        <v>0</v>
      </c>
      <c r="G1666">
        <v>1</v>
      </c>
      <c r="H1666" s="46">
        <f t="shared" si="165"/>
        <v>1.2253400318588408E-2</v>
      </c>
      <c r="J1666" t="str">
        <f t="shared" si="166"/>
        <v>GERENTE DE OPERACOES DE SERVICOS DE ASSISTENCIA TECNICA</v>
      </c>
      <c r="K1666" t="s">
        <v>1846</v>
      </c>
      <c r="L1666">
        <v>0</v>
      </c>
      <c r="M1666" s="46">
        <f t="shared" si="167"/>
        <v>0</v>
      </c>
      <c r="N1666" t="str">
        <f t="shared" si="168"/>
        <v>PERITO CRIMINAL</v>
      </c>
      <c r="O1666" t="s">
        <v>1927</v>
      </c>
      <c r="P1666">
        <v>0</v>
      </c>
      <c r="Q1666" s="46">
        <f t="shared" si="169"/>
        <v>0</v>
      </c>
    </row>
    <row r="1667" spans="1:17" x14ac:dyDescent="0.25">
      <c r="A1667" t="str">
        <f t="shared" si="164"/>
        <v>MARINHEIRO DE CONVES (MARITIMO E FLUVIARIO)</v>
      </c>
      <c r="B1667" t="s">
        <v>4299</v>
      </c>
      <c r="C1667">
        <v>0</v>
      </c>
      <c r="D1667">
        <v>0</v>
      </c>
      <c r="E1667">
        <v>1</v>
      </c>
      <c r="F1667">
        <v>0</v>
      </c>
      <c r="G1667">
        <v>1</v>
      </c>
      <c r="H1667" s="46">
        <f t="shared" si="165"/>
        <v>1.2253400318588408E-2</v>
      </c>
      <c r="J1667" t="str">
        <f t="shared" si="166"/>
        <v>GERENTE DE HOTEL</v>
      </c>
      <c r="K1667" t="s">
        <v>1847</v>
      </c>
      <c r="L1667">
        <v>0</v>
      </c>
      <c r="M1667" s="46">
        <f t="shared" si="167"/>
        <v>0</v>
      </c>
      <c r="N1667" t="str">
        <f t="shared" si="168"/>
        <v>ATUARIO</v>
      </c>
      <c r="O1667" t="s">
        <v>1928</v>
      </c>
      <c r="P1667">
        <v>0</v>
      </c>
      <c r="Q1667" s="46">
        <f t="shared" si="169"/>
        <v>0</v>
      </c>
    </row>
    <row r="1668" spans="1:17" x14ac:dyDescent="0.25">
      <c r="A1668" t="str">
        <f t="shared" si="164"/>
        <v>MARINHEIRO DE ESPORTE E RECREIO</v>
      </c>
      <c r="B1668" t="s">
        <v>4303</v>
      </c>
      <c r="C1668">
        <v>0</v>
      </c>
      <c r="D1668">
        <v>0</v>
      </c>
      <c r="E1668">
        <v>1</v>
      </c>
      <c r="F1668">
        <v>0</v>
      </c>
      <c r="G1668">
        <v>1</v>
      </c>
      <c r="H1668" s="46">
        <f t="shared" si="165"/>
        <v>1.2253400318588408E-2</v>
      </c>
      <c r="J1668" t="str">
        <f t="shared" si="166"/>
        <v>GERENTE DE RESTAURANTE</v>
      </c>
      <c r="K1668" t="s">
        <v>1848</v>
      </c>
      <c r="L1668">
        <v>0</v>
      </c>
      <c r="M1668" s="46">
        <f t="shared" si="167"/>
        <v>0</v>
      </c>
      <c r="N1668" t="str">
        <f t="shared" si="168"/>
        <v>ESPECIALISTA EM PESQUISA OPERACIONAL</v>
      </c>
      <c r="O1668" t="s">
        <v>1929</v>
      </c>
      <c r="P1668">
        <v>0</v>
      </c>
      <c r="Q1668" s="46">
        <f t="shared" si="169"/>
        <v>0</v>
      </c>
    </row>
    <row r="1669" spans="1:17" x14ac:dyDescent="0.25">
      <c r="A1669" t="str">
        <f t="shared" si="164"/>
        <v>CONDUTOR DE VEICULOS DE TRACAO ANIMAL (RUAS E ESTRADAS)</v>
      </c>
      <c r="B1669" t="s">
        <v>4304</v>
      </c>
      <c r="C1669">
        <v>0</v>
      </c>
      <c r="D1669">
        <v>0</v>
      </c>
      <c r="E1669">
        <v>1</v>
      </c>
      <c r="F1669">
        <v>0</v>
      </c>
      <c r="G1669">
        <v>1</v>
      </c>
      <c r="H1669" s="46">
        <f t="shared" si="165"/>
        <v>1.2253400318588408E-2</v>
      </c>
      <c r="J1669" t="str">
        <f t="shared" si="166"/>
        <v>GERENTE DE BAR</v>
      </c>
      <c r="K1669" t="s">
        <v>1849</v>
      </c>
      <c r="L1669">
        <v>0</v>
      </c>
      <c r="M1669" s="46">
        <f t="shared" si="167"/>
        <v>0</v>
      </c>
      <c r="N1669" t="str">
        <f t="shared" si="168"/>
        <v>MATEMATICO</v>
      </c>
      <c r="O1669" t="s">
        <v>1930</v>
      </c>
      <c r="P1669">
        <v>0</v>
      </c>
      <c r="Q1669" s="46">
        <f t="shared" si="169"/>
        <v>0</v>
      </c>
    </row>
    <row r="1670" spans="1:17" x14ac:dyDescent="0.25">
      <c r="A1670" t="str">
        <f t="shared" si="164"/>
        <v>OPERADOR DE BRITADEIRA (TRATAMENTOS QUIMICOS E AFINS)</v>
      </c>
      <c r="B1670" t="s">
        <v>4342</v>
      </c>
      <c r="C1670">
        <v>0</v>
      </c>
      <c r="D1670">
        <v>0</v>
      </c>
      <c r="E1670">
        <v>1</v>
      </c>
      <c r="F1670">
        <v>0</v>
      </c>
      <c r="G1670">
        <v>1</v>
      </c>
      <c r="H1670" s="46">
        <f t="shared" si="165"/>
        <v>1.2253400318588408E-2</v>
      </c>
      <c r="J1670" t="str">
        <f t="shared" si="166"/>
        <v>GERENTE DE PENSAO</v>
      </c>
      <c r="K1670" t="s">
        <v>1850</v>
      </c>
      <c r="L1670">
        <v>0</v>
      </c>
      <c r="M1670" s="46">
        <f t="shared" si="167"/>
        <v>0</v>
      </c>
      <c r="N1670" t="str">
        <f t="shared" si="168"/>
        <v>MATEMATICO APLICADO</v>
      </c>
      <c r="O1670" t="s">
        <v>1931</v>
      </c>
      <c r="P1670">
        <v>0</v>
      </c>
      <c r="Q1670" s="46">
        <f t="shared" si="169"/>
        <v>0</v>
      </c>
    </row>
    <row r="1671" spans="1:17" x14ac:dyDescent="0.25">
      <c r="A1671" t="str">
        <f t="shared" si="164"/>
        <v>TRABALHADOR DE FABRICACAO DE TINTAS</v>
      </c>
      <c r="B1671" t="s">
        <v>4345</v>
      </c>
      <c r="C1671">
        <v>0</v>
      </c>
      <c r="D1671">
        <v>0</v>
      </c>
      <c r="E1671">
        <v>1</v>
      </c>
      <c r="F1671">
        <v>0</v>
      </c>
      <c r="G1671">
        <v>1</v>
      </c>
      <c r="H1671" s="46">
        <f t="shared" si="165"/>
        <v>1.2253400318588408E-2</v>
      </c>
      <c r="J1671" t="str">
        <f t="shared" si="166"/>
        <v>GERENTE DE TURISMO</v>
      </c>
      <c r="K1671" t="s">
        <v>1851</v>
      </c>
      <c r="L1671">
        <v>0</v>
      </c>
      <c r="M1671" s="46">
        <f t="shared" si="167"/>
        <v>0</v>
      </c>
      <c r="N1671" t="str">
        <f t="shared" si="168"/>
        <v>ESTATISTICO</v>
      </c>
      <c r="O1671" t="s">
        <v>1932</v>
      </c>
      <c r="P1671">
        <v>0</v>
      </c>
      <c r="Q1671" s="46">
        <f t="shared" si="169"/>
        <v>0</v>
      </c>
    </row>
    <row r="1672" spans="1:17" x14ac:dyDescent="0.25">
      <c r="A1672" t="str">
        <f t="shared" si="164"/>
        <v>OPERADOR DE MAQUINA DE FABRICACAO DE COSMETICOS</v>
      </c>
      <c r="B1672" t="s">
        <v>4385</v>
      </c>
      <c r="C1672">
        <v>0</v>
      </c>
      <c r="D1672">
        <v>0</v>
      </c>
      <c r="E1672">
        <v>1</v>
      </c>
      <c r="F1672">
        <v>0</v>
      </c>
      <c r="G1672">
        <v>1</v>
      </c>
      <c r="H1672" s="46">
        <f t="shared" si="165"/>
        <v>1.2253400318588408E-2</v>
      </c>
      <c r="J1672" t="str">
        <f t="shared" si="166"/>
        <v>GERENTE DE OPERACOES DE TRANSPORTES</v>
      </c>
      <c r="K1672" t="s">
        <v>1852</v>
      </c>
      <c r="L1672">
        <v>0</v>
      </c>
      <c r="M1672" s="46">
        <f t="shared" si="167"/>
        <v>0</v>
      </c>
      <c r="N1672" t="str">
        <f t="shared" si="168"/>
        <v>ESTATISTICO (ESTATISTICA APLICADA)</v>
      </c>
      <c r="O1672" t="s">
        <v>1933</v>
      </c>
      <c r="P1672">
        <v>0</v>
      </c>
      <c r="Q1672" s="46">
        <f t="shared" si="169"/>
        <v>0</v>
      </c>
    </row>
    <row r="1673" spans="1:17" x14ac:dyDescent="0.25">
      <c r="A1673" t="str">
        <f t="shared" si="164"/>
        <v>OPERADOR DE PROCESSO (QUIMICA, PETROQUIMICA E AFINS)</v>
      </c>
      <c r="B1673" t="s">
        <v>4392</v>
      </c>
      <c r="C1673">
        <v>0</v>
      </c>
      <c r="D1673">
        <v>0</v>
      </c>
      <c r="E1673">
        <v>1</v>
      </c>
      <c r="F1673">
        <v>0</v>
      </c>
      <c r="G1673">
        <v>1</v>
      </c>
      <c r="H1673" s="46">
        <f t="shared" si="165"/>
        <v>1.2253400318588408E-2</v>
      </c>
      <c r="J1673" t="str">
        <f t="shared" si="166"/>
        <v>GERENTE DE OPERACOES DE CORREIOS E TELECOMUNICACOES</v>
      </c>
      <c r="K1673" t="s">
        <v>1853</v>
      </c>
      <c r="L1673">
        <v>0</v>
      </c>
      <c r="M1673" s="46">
        <f t="shared" si="167"/>
        <v>0</v>
      </c>
      <c r="N1673" t="str">
        <f t="shared" si="168"/>
        <v>ESTATISTICO TEORICO</v>
      </c>
      <c r="O1673" t="s">
        <v>1934</v>
      </c>
      <c r="P1673">
        <v>0</v>
      </c>
      <c r="Q1673" s="46">
        <f t="shared" si="169"/>
        <v>0</v>
      </c>
    </row>
    <row r="1674" spans="1:17" x14ac:dyDescent="0.25">
      <c r="A1674" t="str">
        <f t="shared" si="164"/>
        <v>TECNICO DE OPERACAO (QUIMICA, PETROQUIMICA E AFINS)</v>
      </c>
      <c r="B1674" t="s">
        <v>4394</v>
      </c>
      <c r="C1674">
        <v>0</v>
      </c>
      <c r="D1674">
        <v>0</v>
      </c>
      <c r="E1674">
        <v>1</v>
      </c>
      <c r="F1674">
        <v>0</v>
      </c>
      <c r="G1674">
        <v>1</v>
      </c>
      <c r="H1674" s="46">
        <f t="shared" si="165"/>
        <v>1.2253400318588408E-2</v>
      </c>
      <c r="J1674" t="str">
        <f t="shared" si="166"/>
        <v>GERENTE DE CAMBIO E COMERCIO EXTERIOR</v>
      </c>
      <c r="K1674" t="s">
        <v>1857</v>
      </c>
      <c r="L1674">
        <v>0</v>
      </c>
      <c r="M1674" s="46">
        <f t="shared" si="167"/>
        <v>0</v>
      </c>
      <c r="N1674" t="str">
        <f t="shared" si="168"/>
        <v>ENGENHEIRO DE APLICATIVOS EM COMPUTACAO</v>
      </c>
      <c r="O1674" t="s">
        <v>1935</v>
      </c>
      <c r="P1674">
        <v>0</v>
      </c>
      <c r="Q1674" s="46">
        <f t="shared" si="169"/>
        <v>0</v>
      </c>
    </row>
    <row r="1675" spans="1:17" x14ac:dyDescent="0.25">
      <c r="A1675" t="str">
        <f t="shared" si="164"/>
        <v>ENCARREGADO DE ACABAMENTO DE CHAPAS E METAIS (TEMPERA)</v>
      </c>
      <c r="B1675" t="s">
        <v>4424</v>
      </c>
      <c r="C1675">
        <v>0</v>
      </c>
      <c r="D1675">
        <v>0</v>
      </c>
      <c r="E1675">
        <v>1</v>
      </c>
      <c r="F1675">
        <v>0</v>
      </c>
      <c r="G1675">
        <v>1</v>
      </c>
      <c r="H1675" s="46">
        <f t="shared" si="165"/>
        <v>1.2253400318588408E-2</v>
      </c>
      <c r="J1675" t="str">
        <f t="shared" si="166"/>
        <v>GERENTE DE CREDITO E COBRANCA</v>
      </c>
      <c r="K1675" t="s">
        <v>1858</v>
      </c>
      <c r="L1675">
        <v>0</v>
      </c>
      <c r="M1675" s="46">
        <f t="shared" si="167"/>
        <v>0</v>
      </c>
      <c r="N1675" t="str">
        <f t="shared" si="168"/>
        <v>ENGENHEIRO DE EQUIPAMENTOS EM COMPUTACAO</v>
      </c>
      <c r="O1675" t="s">
        <v>1936</v>
      </c>
      <c r="P1675">
        <v>0</v>
      </c>
      <c r="Q1675" s="46">
        <f t="shared" si="169"/>
        <v>0</v>
      </c>
    </row>
    <row r="1676" spans="1:17" x14ac:dyDescent="0.25">
      <c r="A1676" t="str">
        <f t="shared" si="164"/>
        <v>MARCADOR DE PRODUTOS (SIDERURGICO E METALURGICO)</v>
      </c>
      <c r="B1676" t="s">
        <v>4426</v>
      </c>
      <c r="C1676">
        <v>0</v>
      </c>
      <c r="D1676">
        <v>0</v>
      </c>
      <c r="E1676">
        <v>1</v>
      </c>
      <c r="F1676">
        <v>0</v>
      </c>
      <c r="G1676">
        <v>1</v>
      </c>
      <c r="H1676" s="46">
        <f t="shared" si="165"/>
        <v>1.2253400318588408E-2</v>
      </c>
      <c r="J1676" t="str">
        <f t="shared" si="166"/>
        <v>GERENTE DE CREDITO IMOBILIARIO</v>
      </c>
      <c r="K1676" t="s">
        <v>1859</v>
      </c>
      <c r="L1676">
        <v>0</v>
      </c>
      <c r="M1676" s="46">
        <f t="shared" si="167"/>
        <v>0</v>
      </c>
      <c r="N1676" t="str">
        <f t="shared" si="168"/>
        <v>ENGENHEIROS DE SISTEMAS OPERACIONAIS EM COMPUTACAO</v>
      </c>
      <c r="O1676" t="s">
        <v>1937</v>
      </c>
      <c r="P1676">
        <v>0</v>
      </c>
      <c r="Q1676" s="46">
        <f t="shared" si="169"/>
        <v>0</v>
      </c>
    </row>
    <row r="1677" spans="1:17" x14ac:dyDescent="0.25">
      <c r="A1677" t="str">
        <f t="shared" si="164"/>
        <v>COZINHADOR DE FRUTAS E LEGUMES</v>
      </c>
      <c r="B1677" t="s">
        <v>4496</v>
      </c>
      <c r="C1677">
        <v>0</v>
      </c>
      <c r="D1677">
        <v>0</v>
      </c>
      <c r="E1677">
        <v>0</v>
      </c>
      <c r="F1677">
        <v>1</v>
      </c>
      <c r="G1677">
        <v>1</v>
      </c>
      <c r="H1677" s="46">
        <f t="shared" si="165"/>
        <v>1.2253400318588408E-2</v>
      </c>
      <c r="J1677" t="str">
        <f t="shared" si="166"/>
        <v>GERENTE DE CREDITO RURAL</v>
      </c>
      <c r="K1677" t="s">
        <v>1860</v>
      </c>
      <c r="L1677">
        <v>0</v>
      </c>
      <c r="M1677" s="46">
        <f t="shared" si="167"/>
        <v>0</v>
      </c>
      <c r="N1677" t="str">
        <f t="shared" si="168"/>
        <v>ADMINISTRADOR DE BANCO DE DADOS</v>
      </c>
      <c r="O1677" t="s">
        <v>1938</v>
      </c>
      <c r="P1677">
        <v>0</v>
      </c>
      <c r="Q1677" s="46">
        <f t="shared" si="169"/>
        <v>0</v>
      </c>
    </row>
    <row r="1678" spans="1:17" x14ac:dyDescent="0.25">
      <c r="A1678" t="str">
        <f t="shared" ref="A1678:A1741" si="170">MID(B1678,8,100)</f>
        <v>OPERADOR DE CAMARAS FRIAS</v>
      </c>
      <c r="B1678" t="s">
        <v>4502</v>
      </c>
      <c r="C1678">
        <v>0</v>
      </c>
      <c r="D1678">
        <v>0</v>
      </c>
      <c r="E1678">
        <v>0</v>
      </c>
      <c r="F1678">
        <v>1</v>
      </c>
      <c r="G1678">
        <v>1</v>
      </c>
      <c r="H1678" s="46">
        <f t="shared" ref="H1678:H1741" si="171">G1678*100/G$3765</f>
        <v>1.2253400318588408E-2</v>
      </c>
      <c r="J1678" t="str">
        <f t="shared" ref="J1678:J1741" si="172">MID(K1678,8,100)</f>
        <v>GERENTE DE RECUPERACAO DE CREDITO</v>
      </c>
      <c r="K1678" t="s">
        <v>1861</v>
      </c>
      <c r="L1678">
        <v>0</v>
      </c>
      <c r="M1678" s="46">
        <f t="shared" ref="M1678:M1741" si="173">L1678*100/L$3765</f>
        <v>0</v>
      </c>
      <c r="N1678" t="str">
        <f t="shared" ref="N1678:N1741" si="174">MID(O1678,8,100)</f>
        <v>ADMINISTRADOR DE REDES</v>
      </c>
      <c r="O1678" t="s">
        <v>1939</v>
      </c>
      <c r="P1678">
        <v>0</v>
      </c>
      <c r="Q1678" s="46">
        <f t="shared" ref="Q1678:Q1741" si="175">P1678*100/P$3765</f>
        <v>0</v>
      </c>
    </row>
    <row r="1679" spans="1:17" x14ac:dyDescent="0.25">
      <c r="A1679" t="str">
        <f t="shared" si="170"/>
        <v>OPERADOR DE MAQUINAS DE FABRICACAO DE CHOCOLATES E ACHOCOLATADOS</v>
      </c>
      <c r="B1679" t="s">
        <v>4527</v>
      </c>
      <c r="C1679">
        <v>0</v>
      </c>
      <c r="D1679">
        <v>0</v>
      </c>
      <c r="E1679">
        <v>0</v>
      </c>
      <c r="F1679">
        <v>1</v>
      </c>
      <c r="G1679">
        <v>1</v>
      </c>
      <c r="H1679" s="46">
        <f t="shared" si="171"/>
        <v>1.2253400318588408E-2</v>
      </c>
      <c r="J1679" t="str">
        <f t="shared" si="172"/>
        <v>GERENTE DE RISCOS</v>
      </c>
      <c r="K1679" t="s">
        <v>1863</v>
      </c>
      <c r="L1679">
        <v>0</v>
      </c>
      <c r="M1679" s="46">
        <f t="shared" si="173"/>
        <v>0</v>
      </c>
      <c r="N1679" t="str">
        <f t="shared" si="174"/>
        <v>ADMINISTRADOR EM SEGURANCA DA INFORMACAO</v>
      </c>
      <c r="O1679" t="s">
        <v>1941</v>
      </c>
      <c r="P1679">
        <v>0</v>
      </c>
      <c r="Q1679" s="46">
        <f t="shared" si="175"/>
        <v>0</v>
      </c>
    </row>
    <row r="1680" spans="1:17" x14ac:dyDescent="0.25">
      <c r="A1680" t="str">
        <f t="shared" si="170"/>
        <v>OPERADOR DE MAQUINA DE PREPARACAO DE MATERIA PRIMA PARA PRODUCAO DE CIGARROS</v>
      </c>
      <c r="B1680" t="s">
        <v>4533</v>
      </c>
      <c r="C1680">
        <v>0</v>
      </c>
      <c r="D1680">
        <v>0</v>
      </c>
      <c r="E1680">
        <v>1</v>
      </c>
      <c r="F1680">
        <v>0</v>
      </c>
      <c r="G1680">
        <v>1</v>
      </c>
      <c r="H1680" s="46">
        <f t="shared" si="171"/>
        <v>1.2253400318588408E-2</v>
      </c>
      <c r="J1680" t="str">
        <f t="shared" si="172"/>
        <v>GERENTE FINANCEIRO</v>
      </c>
      <c r="K1680" t="s">
        <v>1864</v>
      </c>
      <c r="L1680">
        <v>0</v>
      </c>
      <c r="M1680" s="46">
        <f t="shared" si="173"/>
        <v>0</v>
      </c>
      <c r="N1680" t="str">
        <f t="shared" si="174"/>
        <v>ANALISTA DE DESENVOLVIMENTO DE SISTEMAS</v>
      </c>
      <c r="O1680" t="s">
        <v>1942</v>
      </c>
      <c r="P1680">
        <v>0</v>
      </c>
      <c r="Q1680" s="46">
        <f t="shared" si="175"/>
        <v>0</v>
      </c>
    </row>
    <row r="1681" spans="1:17" x14ac:dyDescent="0.25">
      <c r="A1681" t="str">
        <f t="shared" si="170"/>
        <v>ABATEDOR</v>
      </c>
      <c r="B1681" t="s">
        <v>4557</v>
      </c>
      <c r="C1681">
        <v>0</v>
      </c>
      <c r="D1681">
        <v>0</v>
      </c>
      <c r="E1681">
        <v>1</v>
      </c>
      <c r="F1681">
        <v>0</v>
      </c>
      <c r="G1681">
        <v>1</v>
      </c>
      <c r="H1681" s="46">
        <f t="shared" si="171"/>
        <v>1.2253400318588408E-2</v>
      </c>
      <c r="J1681" t="str">
        <f t="shared" si="172"/>
        <v>TECNOLOGO EM GESTAO ADMINISTRATIVO- FINANCEIRA</v>
      </c>
      <c r="K1681" t="s">
        <v>1865</v>
      </c>
      <c r="L1681">
        <v>0</v>
      </c>
      <c r="M1681" s="46">
        <f t="shared" si="173"/>
        <v>0</v>
      </c>
      <c r="N1681" t="str">
        <f t="shared" si="174"/>
        <v>ANALISTA DE REDES E DE COMUNICACAO DE DADOS</v>
      </c>
      <c r="O1681" t="s">
        <v>1943</v>
      </c>
      <c r="P1681">
        <v>0</v>
      </c>
      <c r="Q1681" s="46">
        <f t="shared" si="175"/>
        <v>0</v>
      </c>
    </row>
    <row r="1682" spans="1:17" x14ac:dyDescent="0.25">
      <c r="A1682" t="str">
        <f t="shared" si="170"/>
        <v>SUPERVISOR DE MANUTENCAO (ELETROMECANICA)</v>
      </c>
      <c r="B1682" t="s">
        <v>4563</v>
      </c>
      <c r="C1682">
        <v>0</v>
      </c>
      <c r="D1682">
        <v>0</v>
      </c>
      <c r="E1682">
        <v>1</v>
      </c>
      <c r="F1682">
        <v>0</v>
      </c>
      <c r="G1682">
        <v>1</v>
      </c>
      <c r="H1682" s="46">
        <f t="shared" si="171"/>
        <v>1.2253400318588408E-2</v>
      </c>
      <c r="J1682" t="str">
        <f t="shared" si="172"/>
        <v>GERENTE DE RECURSOS HUMANOS</v>
      </c>
      <c r="K1682" t="s">
        <v>1866</v>
      </c>
      <c r="L1682">
        <v>0</v>
      </c>
      <c r="M1682" s="46">
        <f t="shared" si="173"/>
        <v>0</v>
      </c>
      <c r="N1682" t="str">
        <f t="shared" si="174"/>
        <v>ANALISTA DE SISTEMAS DE AUTOMACAO</v>
      </c>
      <c r="O1682" t="s">
        <v>1944</v>
      </c>
      <c r="P1682">
        <v>0</v>
      </c>
      <c r="Q1682" s="46">
        <f t="shared" si="175"/>
        <v>0</v>
      </c>
    </row>
    <row r="1683" spans="1:17" x14ac:dyDescent="0.25">
      <c r="A1683" t="str">
        <f t="shared" si="170"/>
        <v>OPERADOR DE CALDEIRA</v>
      </c>
      <c r="B1683" t="s">
        <v>4574</v>
      </c>
      <c r="C1683">
        <v>0</v>
      </c>
      <c r="D1683">
        <v>0</v>
      </c>
      <c r="E1683">
        <v>1</v>
      </c>
      <c r="F1683">
        <v>0</v>
      </c>
      <c r="G1683">
        <v>1</v>
      </c>
      <c r="H1683" s="46">
        <f t="shared" si="171"/>
        <v>1.2253400318588408E-2</v>
      </c>
      <c r="J1683" t="str">
        <f t="shared" si="172"/>
        <v>GERENTE DE DEPARTAMENTO PESSOAL</v>
      </c>
      <c r="K1683" t="s">
        <v>1867</v>
      </c>
      <c r="L1683">
        <v>0</v>
      </c>
      <c r="M1683" s="46">
        <f t="shared" si="173"/>
        <v>0</v>
      </c>
      <c r="N1683" t="str">
        <f t="shared" si="174"/>
        <v>ANALISTA DE SUPORTE COMPUTACIONAL</v>
      </c>
      <c r="O1683" t="s">
        <v>1945</v>
      </c>
      <c r="P1683">
        <v>0</v>
      </c>
      <c r="Q1683" s="46">
        <f t="shared" si="175"/>
        <v>0</v>
      </c>
    </row>
    <row r="1684" spans="1:17" x14ac:dyDescent="0.25">
      <c r="A1684" t="str">
        <f t="shared" si="170"/>
        <v>OPERADOR DE INSTALACAO DE EXTRACAO, PROCESSAMENTO, ENVASAMENTO E DISTRIBUICAO DE GASES</v>
      </c>
      <c r="B1684" t="s">
        <v>4582</v>
      </c>
      <c r="C1684">
        <v>0</v>
      </c>
      <c r="D1684">
        <v>0</v>
      </c>
      <c r="E1684">
        <v>1</v>
      </c>
      <c r="F1684">
        <v>0</v>
      </c>
      <c r="G1684">
        <v>1</v>
      </c>
      <c r="H1684" s="46">
        <f t="shared" si="171"/>
        <v>1.2253400318588408E-2</v>
      </c>
      <c r="J1684" t="str">
        <f t="shared" si="172"/>
        <v>GERENTE DE COMUNICACAO</v>
      </c>
      <c r="K1684" t="s">
        <v>1869</v>
      </c>
      <c r="L1684">
        <v>0</v>
      </c>
      <c r="M1684" s="46">
        <f t="shared" si="173"/>
        <v>0</v>
      </c>
      <c r="N1684" t="str">
        <f t="shared" si="174"/>
        <v>FISICO</v>
      </c>
      <c r="O1684" t="s">
        <v>1946</v>
      </c>
      <c r="P1684">
        <v>0</v>
      </c>
      <c r="Q1684" s="46">
        <f t="shared" si="175"/>
        <v>0</v>
      </c>
    </row>
    <row r="1685" spans="1:17" x14ac:dyDescent="0.25">
      <c r="A1685" t="str">
        <f t="shared" si="170"/>
        <v>MECANICO DE MANUTENCAO DE BOMBAS</v>
      </c>
      <c r="B1685" t="s">
        <v>4597</v>
      </c>
      <c r="C1685">
        <v>0</v>
      </c>
      <c r="D1685">
        <v>0</v>
      </c>
      <c r="E1685">
        <v>1</v>
      </c>
      <c r="F1685">
        <v>0</v>
      </c>
      <c r="G1685">
        <v>1</v>
      </c>
      <c r="H1685" s="46">
        <f t="shared" si="171"/>
        <v>1.2253400318588408E-2</v>
      </c>
      <c r="J1685" t="str">
        <f t="shared" si="172"/>
        <v>GERENTE DE MARKETING</v>
      </c>
      <c r="K1685" t="s">
        <v>1870</v>
      </c>
      <c r="L1685">
        <v>0</v>
      </c>
      <c r="M1685" s="46">
        <f t="shared" si="173"/>
        <v>0</v>
      </c>
      <c r="N1685" t="str">
        <f t="shared" si="174"/>
        <v>FISICO (ACUSTICA)</v>
      </c>
      <c r="O1685" t="s">
        <v>1947</v>
      </c>
      <c r="P1685">
        <v>0</v>
      </c>
      <c r="Q1685" s="46">
        <f t="shared" si="175"/>
        <v>0</v>
      </c>
    </row>
    <row r="1686" spans="1:17" x14ac:dyDescent="0.25">
      <c r="A1686" t="str">
        <f t="shared" si="170"/>
        <v>MECANICO DE MANUTENCAO DE COMPRESSORES DE AR</v>
      </c>
      <c r="B1686" t="s">
        <v>4598</v>
      </c>
      <c r="C1686">
        <v>0</v>
      </c>
      <c r="D1686">
        <v>0</v>
      </c>
      <c r="E1686">
        <v>1</v>
      </c>
      <c r="F1686">
        <v>0</v>
      </c>
      <c r="G1686">
        <v>1</v>
      </c>
      <c r="H1686" s="46">
        <f t="shared" si="171"/>
        <v>1.2253400318588408E-2</v>
      </c>
      <c r="J1686" t="str">
        <f t="shared" si="172"/>
        <v>OUVIDOR</v>
      </c>
      <c r="K1686" t="s">
        <v>1872</v>
      </c>
      <c r="L1686">
        <v>0</v>
      </c>
      <c r="M1686" s="46">
        <f t="shared" si="173"/>
        <v>0</v>
      </c>
      <c r="N1686" t="str">
        <f t="shared" si="174"/>
        <v>FISICO (ATOMICA E MOLECULAR)</v>
      </c>
      <c r="O1686" t="s">
        <v>1948</v>
      </c>
      <c r="P1686">
        <v>0</v>
      </c>
      <c r="Q1686" s="46">
        <f t="shared" si="175"/>
        <v>0</v>
      </c>
    </row>
    <row r="1687" spans="1:17" x14ac:dyDescent="0.25">
      <c r="A1687" t="str">
        <f t="shared" si="170"/>
        <v>MECANICO DE MANUTENCAO DE MAQUINAS TEXTEIS</v>
      </c>
      <c r="B1687" t="s">
        <v>4607</v>
      </c>
      <c r="C1687">
        <v>0</v>
      </c>
      <c r="D1687">
        <v>0</v>
      </c>
      <c r="E1687">
        <v>0</v>
      </c>
      <c r="F1687">
        <v>1</v>
      </c>
      <c r="G1687">
        <v>1</v>
      </c>
      <c r="H1687" s="46">
        <f t="shared" si="171"/>
        <v>1.2253400318588408E-2</v>
      </c>
      <c r="J1687" t="str">
        <f t="shared" si="172"/>
        <v>GERENTE DE SUPRIMENTOS</v>
      </c>
      <c r="K1687" t="s">
        <v>1874</v>
      </c>
      <c r="L1687">
        <v>0</v>
      </c>
      <c r="M1687" s="46">
        <f t="shared" si="173"/>
        <v>0</v>
      </c>
      <c r="N1687" t="str">
        <f t="shared" si="174"/>
        <v>FISICO (COSMOLOGIA)</v>
      </c>
      <c r="O1687" t="s">
        <v>1949</v>
      </c>
      <c r="P1687">
        <v>0</v>
      </c>
      <c r="Q1687" s="46">
        <f t="shared" si="175"/>
        <v>0</v>
      </c>
    </row>
    <row r="1688" spans="1:17" x14ac:dyDescent="0.25">
      <c r="A1688" t="str">
        <f t="shared" si="170"/>
        <v>MECANICO DE VEICULOS AUTOMOTORES A DIESEL (EXCETO TRATORES)</v>
      </c>
      <c r="B1688" t="s">
        <v>4621</v>
      </c>
      <c r="C1688">
        <v>0</v>
      </c>
      <c r="D1688">
        <v>0</v>
      </c>
      <c r="E1688">
        <v>1</v>
      </c>
      <c r="F1688">
        <v>0</v>
      </c>
      <c r="G1688">
        <v>1</v>
      </c>
      <c r="H1688" s="46">
        <f t="shared" si="171"/>
        <v>1.2253400318588408E-2</v>
      </c>
      <c r="J1688" t="str">
        <f t="shared" si="172"/>
        <v>GERENTE DE ALMOXARIFADO</v>
      </c>
      <c r="K1688" t="s">
        <v>1875</v>
      </c>
      <c r="L1688">
        <v>0</v>
      </c>
      <c r="M1688" s="46">
        <f t="shared" si="173"/>
        <v>0</v>
      </c>
      <c r="N1688" t="str">
        <f t="shared" si="174"/>
        <v>FISICO (ESTATISTICA E MATEMATICA)</v>
      </c>
      <c r="O1688" t="s">
        <v>1950</v>
      </c>
      <c r="P1688">
        <v>0</v>
      </c>
      <c r="Q1688" s="46">
        <f t="shared" si="175"/>
        <v>0</v>
      </c>
    </row>
    <row r="1689" spans="1:17" x14ac:dyDescent="0.25">
      <c r="A1689" t="str">
        <f t="shared" si="170"/>
        <v>ELETRICISTA DE INSTALACOES (VEICULOS AUTOMOTORES E MAQUINAS OPERATRIZES, EXCETO AERONAVES E EMBARCAC</v>
      </c>
      <c r="B1689" t="s">
        <v>4646</v>
      </c>
      <c r="C1689">
        <v>0</v>
      </c>
      <c r="D1689">
        <v>0</v>
      </c>
      <c r="E1689">
        <v>1</v>
      </c>
      <c r="F1689">
        <v>0</v>
      </c>
      <c r="G1689">
        <v>1</v>
      </c>
      <c r="H1689" s="46">
        <f t="shared" si="171"/>
        <v>1.2253400318588408E-2</v>
      </c>
      <c r="J1689" t="str">
        <f t="shared" si="172"/>
        <v>GERENTE DE REDE</v>
      </c>
      <c r="K1689" t="s">
        <v>1876</v>
      </c>
      <c r="L1689">
        <v>0</v>
      </c>
      <c r="M1689" s="46">
        <f t="shared" si="173"/>
        <v>0</v>
      </c>
      <c r="N1689" t="str">
        <f t="shared" si="174"/>
        <v>FISICO (FLUIDOS)</v>
      </c>
      <c r="O1689" t="s">
        <v>1951</v>
      </c>
      <c r="P1689">
        <v>0</v>
      </c>
      <c r="Q1689" s="46">
        <f t="shared" si="175"/>
        <v>0</v>
      </c>
    </row>
    <row r="1690" spans="1:17" x14ac:dyDescent="0.25">
      <c r="A1690" t="str">
        <f t="shared" si="170"/>
        <v>LIMPADOR DE FACHADAS</v>
      </c>
      <c r="B1690" t="s">
        <v>4665</v>
      </c>
      <c r="C1690">
        <v>0</v>
      </c>
      <c r="D1690">
        <v>0</v>
      </c>
      <c r="E1690">
        <v>1</v>
      </c>
      <c r="F1690">
        <v>0</v>
      </c>
      <c r="G1690">
        <v>1</v>
      </c>
      <c r="H1690" s="46">
        <f t="shared" si="171"/>
        <v>1.2253400318588408E-2</v>
      </c>
      <c r="J1690" t="str">
        <f t="shared" si="172"/>
        <v>GERENTE DE DESENVOLVIMENTO DE SISTEMAS</v>
      </c>
      <c r="K1690" t="s">
        <v>1877</v>
      </c>
      <c r="L1690">
        <v>0</v>
      </c>
      <c r="M1690" s="46">
        <f t="shared" si="173"/>
        <v>0</v>
      </c>
      <c r="N1690" t="str">
        <f t="shared" si="174"/>
        <v>FISICO (INSTRUMENTACAO)</v>
      </c>
      <c r="O1690" t="s">
        <v>1952</v>
      </c>
      <c r="P1690">
        <v>0</v>
      </c>
      <c r="Q1690" s="46">
        <f t="shared" si="175"/>
        <v>0</v>
      </c>
    </row>
    <row r="1691" spans="1:17" x14ac:dyDescent="0.25">
      <c r="A1691" t="str">
        <f t="shared" si="170"/>
        <v>ENCARREGADO DE EQUIPE DE CONSERVACAO DE VIAS PERMANENTES (EXCETO TRILHOS)</v>
      </c>
      <c r="B1691" t="s">
        <v>4671</v>
      </c>
      <c r="C1691">
        <v>0</v>
      </c>
      <c r="D1691">
        <v>0</v>
      </c>
      <c r="E1691">
        <v>1</v>
      </c>
      <c r="F1691">
        <v>0</v>
      </c>
      <c r="G1691">
        <v>1</v>
      </c>
      <c r="H1691" s="46">
        <f t="shared" si="171"/>
        <v>1.2253400318588408E-2</v>
      </c>
      <c r="J1691" t="str">
        <f t="shared" si="172"/>
        <v>GERENTE DE PRODUCAO DE TECNOLOGIA DA INFORMACAO</v>
      </c>
      <c r="K1691" t="s">
        <v>1878</v>
      </c>
      <c r="L1691">
        <v>0</v>
      </c>
      <c r="M1691" s="46">
        <f t="shared" si="173"/>
        <v>0</v>
      </c>
      <c r="N1691" t="str">
        <f t="shared" si="174"/>
        <v>FISICO (MATERIA CONDENSADA)</v>
      </c>
      <c r="O1691" t="s">
        <v>1953</v>
      </c>
      <c r="P1691">
        <v>0</v>
      </c>
      <c r="Q1691" s="46">
        <f t="shared" si="175"/>
        <v>0</v>
      </c>
    </row>
    <row r="1692" spans="1:17" x14ac:dyDescent="0.25">
      <c r="A1692" t="str">
        <f t="shared" si="170"/>
        <v>APOSENTADO/PENSIONISTA</v>
      </c>
      <c r="B1692" t="s">
        <v>4677</v>
      </c>
      <c r="C1692">
        <v>0</v>
      </c>
      <c r="D1692">
        <v>0</v>
      </c>
      <c r="E1692">
        <v>1</v>
      </c>
      <c r="F1692">
        <v>0</v>
      </c>
      <c r="G1692">
        <v>1</v>
      </c>
      <c r="H1692" s="46">
        <f t="shared" si="171"/>
        <v>1.2253400318588408E-2</v>
      </c>
      <c r="J1692" t="str">
        <f t="shared" si="172"/>
        <v>GERENTE DE PROJETOS DE TECNOLOGIA DA INFORMACAO</v>
      </c>
      <c r="K1692" t="s">
        <v>1879</v>
      </c>
      <c r="L1692">
        <v>0</v>
      </c>
      <c r="M1692" s="46">
        <f t="shared" si="173"/>
        <v>0</v>
      </c>
      <c r="N1692" t="str">
        <f t="shared" si="174"/>
        <v>FISICO (MATERIAIS)</v>
      </c>
      <c r="O1692" t="s">
        <v>1954</v>
      </c>
      <c r="P1692">
        <v>0</v>
      </c>
      <c r="Q1692" s="46">
        <f t="shared" si="175"/>
        <v>0</v>
      </c>
    </row>
    <row r="1693" spans="1:17" x14ac:dyDescent="0.25">
      <c r="A1693" t="str">
        <f t="shared" si="170"/>
        <v>OFICIAL GENERAL DA AERONAUTICA</v>
      </c>
      <c r="B1693" t="s">
        <v>1721</v>
      </c>
      <c r="C1693">
        <v>0</v>
      </c>
      <c r="D1693">
        <v>0</v>
      </c>
      <c r="E1693">
        <v>0</v>
      </c>
      <c r="F1693">
        <v>0</v>
      </c>
      <c r="G1693">
        <v>0</v>
      </c>
      <c r="H1693" s="46">
        <f t="shared" si="171"/>
        <v>0</v>
      </c>
      <c r="J1693" t="str">
        <f t="shared" si="172"/>
        <v>GERENTE DE SEGURANCA DE TECNOLOGIA DA INFORMACAO</v>
      </c>
      <c r="K1693" t="s">
        <v>1880</v>
      </c>
      <c r="L1693">
        <v>0</v>
      </c>
      <c r="M1693" s="46">
        <f t="shared" si="173"/>
        <v>0</v>
      </c>
      <c r="N1693" t="str">
        <f t="shared" si="174"/>
        <v>FISICO (NUCLEAR E REATORES)</v>
      </c>
      <c r="O1693" t="s">
        <v>1956</v>
      </c>
      <c r="P1693">
        <v>0</v>
      </c>
      <c r="Q1693" s="46">
        <f t="shared" si="175"/>
        <v>0</v>
      </c>
    </row>
    <row r="1694" spans="1:17" x14ac:dyDescent="0.25">
      <c r="A1694" t="str">
        <f t="shared" si="170"/>
        <v>OFICIAL GENERAL DO EXERCITO</v>
      </c>
      <c r="B1694" t="s">
        <v>1722</v>
      </c>
      <c r="C1694">
        <v>0</v>
      </c>
      <c r="D1694">
        <v>0</v>
      </c>
      <c r="E1694">
        <v>0</v>
      </c>
      <c r="F1694">
        <v>0</v>
      </c>
      <c r="G1694">
        <v>0</v>
      </c>
      <c r="H1694" s="46">
        <f t="shared" si="171"/>
        <v>0</v>
      </c>
      <c r="J1694" t="str">
        <f t="shared" si="172"/>
        <v>GERENTE DE SUPORTE TECNICO DE TECNOLOGIA DA INFORMACAO</v>
      </c>
      <c r="K1694" t="s">
        <v>1881</v>
      </c>
      <c r="L1694">
        <v>0</v>
      </c>
      <c r="M1694" s="46">
        <f t="shared" si="173"/>
        <v>0</v>
      </c>
      <c r="N1694" t="str">
        <f t="shared" si="174"/>
        <v>FISICO (OPTICA)</v>
      </c>
      <c r="O1694" t="s">
        <v>1957</v>
      </c>
      <c r="P1694">
        <v>0</v>
      </c>
      <c r="Q1694" s="46">
        <f t="shared" si="175"/>
        <v>0</v>
      </c>
    </row>
    <row r="1695" spans="1:17" x14ac:dyDescent="0.25">
      <c r="A1695" t="str">
        <f t="shared" si="170"/>
        <v>OFICIAL GENERAL DA MARINHA</v>
      </c>
      <c r="B1695" t="s">
        <v>1723</v>
      </c>
      <c r="C1695">
        <v>0</v>
      </c>
      <c r="D1695">
        <v>0</v>
      </c>
      <c r="E1695">
        <v>0</v>
      </c>
      <c r="F1695">
        <v>0</v>
      </c>
      <c r="G1695">
        <v>0</v>
      </c>
      <c r="H1695" s="46">
        <f t="shared" si="171"/>
        <v>0</v>
      </c>
      <c r="J1695" t="str">
        <f t="shared" si="172"/>
        <v>GERENTE DE PESQUISA E DESENVOLVIMENTO (P&amp;D)</v>
      </c>
      <c r="K1695" t="s">
        <v>1883</v>
      </c>
      <c r="L1695">
        <v>0</v>
      </c>
      <c r="M1695" s="46">
        <f t="shared" si="173"/>
        <v>0</v>
      </c>
      <c r="N1695" t="str">
        <f t="shared" si="174"/>
        <v>FISICO (PARTICULAS E CAMPOS)</v>
      </c>
      <c r="O1695" t="s">
        <v>1958</v>
      </c>
      <c r="P1695">
        <v>0</v>
      </c>
      <c r="Q1695" s="46">
        <f t="shared" si="175"/>
        <v>0</v>
      </c>
    </row>
    <row r="1696" spans="1:17" x14ac:dyDescent="0.25">
      <c r="A1696" t="str">
        <f t="shared" si="170"/>
        <v>OFICIAL DA AERONAUTICA</v>
      </c>
      <c r="B1696" t="s">
        <v>1724</v>
      </c>
      <c r="C1696">
        <v>0</v>
      </c>
      <c r="D1696">
        <v>0</v>
      </c>
      <c r="E1696">
        <v>0</v>
      </c>
      <c r="F1696">
        <v>0</v>
      </c>
      <c r="G1696">
        <v>0</v>
      </c>
      <c r="H1696" s="46">
        <f t="shared" si="171"/>
        <v>0</v>
      </c>
      <c r="J1696" t="str">
        <f t="shared" si="172"/>
        <v>ESPECIALISTA EM DESENVOLVIMENTO DE CIGARROS</v>
      </c>
      <c r="K1696" t="s">
        <v>1884</v>
      </c>
      <c r="L1696">
        <v>0</v>
      </c>
      <c r="M1696" s="46">
        <f t="shared" si="173"/>
        <v>0</v>
      </c>
      <c r="N1696" t="str">
        <f t="shared" si="174"/>
        <v>FISICO (PLASMA)</v>
      </c>
      <c r="O1696" t="s">
        <v>1959</v>
      </c>
      <c r="P1696">
        <v>0</v>
      </c>
      <c r="Q1696" s="46">
        <f t="shared" si="175"/>
        <v>0</v>
      </c>
    </row>
    <row r="1697" spans="1:17" x14ac:dyDescent="0.25">
      <c r="A1697" t="str">
        <f t="shared" si="170"/>
        <v>OFICIAL DO EXERCITO</v>
      </c>
      <c r="B1697" t="s">
        <v>1725</v>
      </c>
      <c r="C1697">
        <v>0</v>
      </c>
      <c r="D1697">
        <v>0</v>
      </c>
      <c r="E1697">
        <v>0</v>
      </c>
      <c r="F1697">
        <v>0</v>
      </c>
      <c r="G1697">
        <v>0</v>
      </c>
      <c r="H1697" s="46">
        <f t="shared" si="171"/>
        <v>0</v>
      </c>
      <c r="J1697" t="str">
        <f t="shared" si="172"/>
        <v>GERENTE DE PROJETOS E SERVICOS DE MANUTENCAO</v>
      </c>
      <c r="K1697" t="s">
        <v>1885</v>
      </c>
      <c r="L1697">
        <v>0</v>
      </c>
      <c r="M1697" s="46">
        <f t="shared" si="173"/>
        <v>0</v>
      </c>
      <c r="N1697" t="str">
        <f t="shared" si="174"/>
        <v>FISICO (TERMICA)</v>
      </c>
      <c r="O1697" t="s">
        <v>1960</v>
      </c>
      <c r="P1697">
        <v>0</v>
      </c>
      <c r="Q1697" s="46">
        <f t="shared" si="175"/>
        <v>0</v>
      </c>
    </row>
    <row r="1698" spans="1:17" x14ac:dyDescent="0.25">
      <c r="A1698" t="str">
        <f t="shared" si="170"/>
        <v>OFICIAL DA MARINHA</v>
      </c>
      <c r="B1698" t="s">
        <v>1726</v>
      </c>
      <c r="C1698">
        <v>0</v>
      </c>
      <c r="D1698">
        <v>0</v>
      </c>
      <c r="E1698">
        <v>0</v>
      </c>
      <c r="F1698">
        <v>0</v>
      </c>
      <c r="G1698">
        <v>0</v>
      </c>
      <c r="H1698" s="46">
        <f t="shared" si="171"/>
        <v>0</v>
      </c>
      <c r="J1698" t="str">
        <f t="shared" si="172"/>
        <v>TECNOLOGO EM SISTEMAS BIOMEDICOS</v>
      </c>
      <c r="K1698" t="s">
        <v>1886</v>
      </c>
      <c r="L1698">
        <v>0</v>
      </c>
      <c r="M1698" s="46">
        <f t="shared" si="173"/>
        <v>0</v>
      </c>
      <c r="N1698" t="str">
        <f t="shared" si="174"/>
        <v>QUIMICO INDUSTRIAL</v>
      </c>
      <c r="O1698" t="s">
        <v>1962</v>
      </c>
      <c r="P1698">
        <v>0</v>
      </c>
      <c r="Q1698" s="46">
        <f t="shared" si="175"/>
        <v>0</v>
      </c>
    </row>
    <row r="1699" spans="1:17" x14ac:dyDescent="0.25">
      <c r="A1699" t="str">
        <f t="shared" si="170"/>
        <v>PRACA DA AERONAUTICA</v>
      </c>
      <c r="B1699" t="s">
        <v>1727</v>
      </c>
      <c r="C1699">
        <v>0</v>
      </c>
      <c r="D1699">
        <v>0</v>
      </c>
      <c r="E1699">
        <v>0</v>
      </c>
      <c r="F1699">
        <v>0</v>
      </c>
      <c r="G1699">
        <v>0</v>
      </c>
      <c r="H1699" s="46">
        <f t="shared" si="171"/>
        <v>0</v>
      </c>
      <c r="J1699" t="str">
        <f t="shared" si="172"/>
        <v>BIOENGENHEIRO</v>
      </c>
      <c r="K1699" t="s">
        <v>1887</v>
      </c>
      <c r="L1699">
        <v>0</v>
      </c>
      <c r="M1699" s="46">
        <f t="shared" si="173"/>
        <v>0</v>
      </c>
      <c r="N1699" t="str">
        <f t="shared" si="174"/>
        <v>TECNOLOGO EM PROCESSOS QUIMICOS</v>
      </c>
      <c r="O1699" t="s">
        <v>1963</v>
      </c>
      <c r="P1699">
        <v>0</v>
      </c>
      <c r="Q1699" s="46">
        <f t="shared" si="175"/>
        <v>0</v>
      </c>
    </row>
    <row r="1700" spans="1:17" x14ac:dyDescent="0.25">
      <c r="A1700" t="str">
        <f t="shared" si="170"/>
        <v>PRACA DO EXERCITO</v>
      </c>
      <c r="B1700" t="s">
        <v>1728</v>
      </c>
      <c r="C1700">
        <v>0</v>
      </c>
      <c r="D1700">
        <v>0</v>
      </c>
      <c r="E1700">
        <v>0</v>
      </c>
      <c r="F1700">
        <v>0</v>
      </c>
      <c r="G1700">
        <v>0</v>
      </c>
      <c r="H1700" s="46">
        <f t="shared" si="171"/>
        <v>0</v>
      </c>
      <c r="J1700" t="str">
        <f t="shared" si="172"/>
        <v>BIOTECNOLOGISTA</v>
      </c>
      <c r="K1700" t="s">
        <v>1888</v>
      </c>
      <c r="L1700">
        <v>0</v>
      </c>
      <c r="M1700" s="46">
        <f t="shared" si="173"/>
        <v>0</v>
      </c>
      <c r="N1700" t="str">
        <f t="shared" si="174"/>
        <v>ASTRONOMO</v>
      </c>
      <c r="O1700" t="s">
        <v>1964</v>
      </c>
      <c r="P1700">
        <v>0</v>
      </c>
      <c r="Q1700" s="46">
        <f t="shared" si="175"/>
        <v>0</v>
      </c>
    </row>
    <row r="1701" spans="1:17" x14ac:dyDescent="0.25">
      <c r="A1701" t="str">
        <f t="shared" si="170"/>
        <v>PRACA DA MARINHA</v>
      </c>
      <c r="B1701" t="s">
        <v>1729</v>
      </c>
      <c r="C1701">
        <v>0</v>
      </c>
      <c r="D1701">
        <v>0</v>
      </c>
      <c r="E1701">
        <v>0</v>
      </c>
      <c r="F1701">
        <v>0</v>
      </c>
      <c r="G1701">
        <v>0</v>
      </c>
      <c r="H1701" s="46">
        <f t="shared" si="171"/>
        <v>0</v>
      </c>
      <c r="J1701" t="str">
        <f t="shared" si="172"/>
        <v>GENETICISTA</v>
      </c>
      <c r="K1701" t="s">
        <v>1889</v>
      </c>
      <c r="L1701">
        <v>0</v>
      </c>
      <c r="M1701" s="46">
        <f t="shared" si="173"/>
        <v>0</v>
      </c>
      <c r="N1701" t="str">
        <f t="shared" si="174"/>
        <v>GEOFISICO ESPACIAL</v>
      </c>
      <c r="O1701" t="s">
        <v>1965</v>
      </c>
      <c r="P1701">
        <v>0</v>
      </c>
      <c r="Q1701" s="46">
        <f t="shared" si="175"/>
        <v>0</v>
      </c>
    </row>
    <row r="1702" spans="1:17" x14ac:dyDescent="0.25">
      <c r="A1702" t="str">
        <f t="shared" si="170"/>
        <v>CORONEL DA POLICIA MILITAR</v>
      </c>
      <c r="B1702" t="s">
        <v>1730</v>
      </c>
      <c r="C1702">
        <v>0</v>
      </c>
      <c r="D1702">
        <v>0</v>
      </c>
      <c r="E1702">
        <v>0</v>
      </c>
      <c r="F1702">
        <v>0</v>
      </c>
      <c r="G1702">
        <v>0</v>
      </c>
      <c r="H1702" s="46">
        <f t="shared" si="171"/>
        <v>0</v>
      </c>
      <c r="J1702" t="str">
        <f t="shared" si="172"/>
        <v>PESQUISADOR EM METROLOGIA</v>
      </c>
      <c r="K1702" t="s">
        <v>1890</v>
      </c>
      <c r="L1702">
        <v>0</v>
      </c>
      <c r="M1702" s="46">
        <f t="shared" si="173"/>
        <v>0</v>
      </c>
      <c r="N1702" t="str">
        <f t="shared" si="174"/>
        <v>METEOROLOGISTA</v>
      </c>
      <c r="O1702" t="s">
        <v>1966</v>
      </c>
      <c r="P1702">
        <v>0</v>
      </c>
      <c r="Q1702" s="46">
        <f t="shared" si="175"/>
        <v>0</v>
      </c>
    </row>
    <row r="1703" spans="1:17" x14ac:dyDescent="0.25">
      <c r="A1703" t="str">
        <f t="shared" si="170"/>
        <v>TENENTE-CORONEL DA POLICIA MILITAR</v>
      </c>
      <c r="B1703" t="s">
        <v>1731</v>
      </c>
      <c r="C1703">
        <v>0</v>
      </c>
      <c r="D1703">
        <v>0</v>
      </c>
      <c r="E1703">
        <v>0</v>
      </c>
      <c r="F1703">
        <v>0</v>
      </c>
      <c r="G1703">
        <v>0</v>
      </c>
      <c r="H1703" s="46">
        <f t="shared" si="171"/>
        <v>0</v>
      </c>
      <c r="J1703" t="str">
        <f t="shared" si="172"/>
        <v>ESPECIALISTA EM CALIBRACOES METROLOGICAS</v>
      </c>
      <c r="K1703" t="s">
        <v>1891</v>
      </c>
      <c r="L1703">
        <v>0</v>
      </c>
      <c r="M1703" s="46">
        <f t="shared" si="173"/>
        <v>0</v>
      </c>
      <c r="N1703" t="str">
        <f t="shared" si="174"/>
        <v>GEOLOGO</v>
      </c>
      <c r="O1703" t="s">
        <v>1967</v>
      </c>
      <c r="P1703">
        <v>0</v>
      </c>
      <c r="Q1703" s="46">
        <f t="shared" si="175"/>
        <v>0</v>
      </c>
    </row>
    <row r="1704" spans="1:17" x14ac:dyDescent="0.25">
      <c r="A1704" t="str">
        <f t="shared" si="170"/>
        <v>MAJOR DA POLICIA MILITAR</v>
      </c>
      <c r="B1704" t="s">
        <v>1732</v>
      </c>
      <c r="C1704">
        <v>0</v>
      </c>
      <c r="D1704">
        <v>0</v>
      </c>
      <c r="E1704">
        <v>0</v>
      </c>
      <c r="F1704">
        <v>0</v>
      </c>
      <c r="G1704">
        <v>0</v>
      </c>
      <c r="H1704" s="46">
        <f t="shared" si="171"/>
        <v>0</v>
      </c>
      <c r="J1704" t="str">
        <f t="shared" si="172"/>
        <v>ESPECIALISTA EM ENSAIOS METROLOGICOS</v>
      </c>
      <c r="K1704" t="s">
        <v>1892</v>
      </c>
      <c r="L1704">
        <v>0</v>
      </c>
      <c r="M1704" s="46">
        <f t="shared" si="173"/>
        <v>0</v>
      </c>
      <c r="N1704" t="str">
        <f t="shared" si="174"/>
        <v>GEOLOGO DE ENGENHARIA</v>
      </c>
      <c r="O1704" t="s">
        <v>1968</v>
      </c>
      <c r="P1704">
        <v>0</v>
      </c>
      <c r="Q1704" s="46">
        <f t="shared" si="175"/>
        <v>0</v>
      </c>
    </row>
    <row r="1705" spans="1:17" x14ac:dyDescent="0.25">
      <c r="A1705" t="str">
        <f t="shared" si="170"/>
        <v>CAPITAO DA POLICIA MILITAR</v>
      </c>
      <c r="B1705" t="s">
        <v>1733</v>
      </c>
      <c r="C1705">
        <v>0</v>
      </c>
      <c r="D1705">
        <v>0</v>
      </c>
      <c r="E1705">
        <v>0</v>
      </c>
      <c r="F1705">
        <v>0</v>
      </c>
      <c r="G1705">
        <v>0</v>
      </c>
      <c r="H1705" s="46">
        <f t="shared" si="171"/>
        <v>0</v>
      </c>
      <c r="J1705" t="str">
        <f t="shared" si="172"/>
        <v>ESPECIALISTA EM INSTRUMENTACAO METROLOGICA</v>
      </c>
      <c r="K1705" t="s">
        <v>1893</v>
      </c>
      <c r="L1705">
        <v>0</v>
      </c>
      <c r="M1705" s="46">
        <f t="shared" si="173"/>
        <v>0</v>
      </c>
      <c r="N1705" t="str">
        <f t="shared" si="174"/>
        <v>GEOFISICO</v>
      </c>
      <c r="O1705" t="s">
        <v>1969</v>
      </c>
      <c r="P1705">
        <v>0</v>
      </c>
      <c r="Q1705" s="46">
        <f t="shared" si="175"/>
        <v>0</v>
      </c>
    </row>
    <row r="1706" spans="1:17" x14ac:dyDescent="0.25">
      <c r="A1706" t="str">
        <f t="shared" si="170"/>
        <v>PRIMEIRO TENENTE DE POLICIA MILITAR</v>
      </c>
      <c r="B1706" t="s">
        <v>1734</v>
      </c>
      <c r="C1706">
        <v>0</v>
      </c>
      <c r="D1706">
        <v>0</v>
      </c>
      <c r="E1706">
        <v>0</v>
      </c>
      <c r="F1706">
        <v>0</v>
      </c>
      <c r="G1706">
        <v>0</v>
      </c>
      <c r="H1706" s="46">
        <f t="shared" si="171"/>
        <v>0</v>
      </c>
      <c r="J1706" t="str">
        <f t="shared" si="172"/>
        <v>ESPECIALISTA EM MATERIAIS DE REFERENCIA METROLOGICA</v>
      </c>
      <c r="K1706" t="s">
        <v>1894</v>
      </c>
      <c r="L1706">
        <v>0</v>
      </c>
      <c r="M1706" s="46">
        <f t="shared" si="173"/>
        <v>0</v>
      </c>
      <c r="N1706" t="str">
        <f t="shared" si="174"/>
        <v>GEOQUIMICO</v>
      </c>
      <c r="O1706" t="s">
        <v>1970</v>
      </c>
      <c r="P1706">
        <v>0</v>
      </c>
      <c r="Q1706" s="46">
        <f t="shared" si="175"/>
        <v>0</v>
      </c>
    </row>
    <row r="1707" spans="1:17" x14ac:dyDescent="0.25">
      <c r="A1707" t="str">
        <f t="shared" si="170"/>
        <v>SEGUNDO TENENTE DE POLICIA MILITAR</v>
      </c>
      <c r="B1707" t="s">
        <v>1735</v>
      </c>
      <c r="C1707">
        <v>0</v>
      </c>
      <c r="D1707">
        <v>0</v>
      </c>
      <c r="E1707">
        <v>0</v>
      </c>
      <c r="F1707">
        <v>0</v>
      </c>
      <c r="G1707">
        <v>0</v>
      </c>
      <c r="H1707" s="46">
        <f t="shared" si="171"/>
        <v>0</v>
      </c>
      <c r="J1707" t="str">
        <f t="shared" si="172"/>
        <v>ENGENHEIRO MECATRONICO</v>
      </c>
      <c r="K1707" t="s">
        <v>1895</v>
      </c>
      <c r="L1707">
        <v>0</v>
      </c>
      <c r="M1707" s="46">
        <f t="shared" si="173"/>
        <v>0</v>
      </c>
      <c r="N1707" t="str">
        <f t="shared" si="174"/>
        <v>HIDROGEOLOGO</v>
      </c>
      <c r="O1707" t="s">
        <v>1971</v>
      </c>
      <c r="P1707">
        <v>0</v>
      </c>
      <c r="Q1707" s="46">
        <f t="shared" si="175"/>
        <v>0</v>
      </c>
    </row>
    <row r="1708" spans="1:17" x14ac:dyDescent="0.25">
      <c r="A1708" t="str">
        <f t="shared" si="170"/>
        <v>SUBTENENTE DA POLICIA MILITAR</v>
      </c>
      <c r="B1708" t="s">
        <v>1736</v>
      </c>
      <c r="C1708">
        <v>0</v>
      </c>
      <c r="D1708">
        <v>0</v>
      </c>
      <c r="E1708">
        <v>0</v>
      </c>
      <c r="F1708">
        <v>0</v>
      </c>
      <c r="G1708">
        <v>0</v>
      </c>
      <c r="H1708" s="46">
        <f t="shared" si="171"/>
        <v>0</v>
      </c>
      <c r="J1708" t="str">
        <f t="shared" si="172"/>
        <v>TECNOLOGO EM MECATRONICA</v>
      </c>
      <c r="K1708" t="s">
        <v>1896</v>
      </c>
      <c r="L1708">
        <v>0</v>
      </c>
      <c r="M1708" s="46">
        <f t="shared" si="173"/>
        <v>0</v>
      </c>
      <c r="N1708" t="str">
        <f t="shared" si="174"/>
        <v>PALEONTOLOGO</v>
      </c>
      <c r="O1708" t="s">
        <v>1972</v>
      </c>
      <c r="P1708">
        <v>0</v>
      </c>
      <c r="Q1708" s="46">
        <f t="shared" si="175"/>
        <v>0</v>
      </c>
    </row>
    <row r="1709" spans="1:17" x14ac:dyDescent="0.25">
      <c r="A1709" t="str">
        <f t="shared" si="170"/>
        <v>CORONEL BOMBEIRO MILITAR</v>
      </c>
      <c r="B1709" t="s">
        <v>1740</v>
      </c>
      <c r="C1709">
        <v>0</v>
      </c>
      <c r="D1709">
        <v>0</v>
      </c>
      <c r="E1709">
        <v>0</v>
      </c>
      <c r="F1709">
        <v>0</v>
      </c>
      <c r="G1709">
        <v>0</v>
      </c>
      <c r="H1709" s="46">
        <f t="shared" si="171"/>
        <v>0</v>
      </c>
      <c r="J1709" t="str">
        <f t="shared" si="172"/>
        <v>TECNOLOGO EM AUTOMACAO INDUSTRIAL</v>
      </c>
      <c r="K1709" t="s">
        <v>1897</v>
      </c>
      <c r="L1709">
        <v>0</v>
      </c>
      <c r="M1709" s="46">
        <f t="shared" si="173"/>
        <v>0</v>
      </c>
      <c r="N1709" t="str">
        <f t="shared" si="174"/>
        <v>PETROGRAFO</v>
      </c>
      <c r="O1709" t="s">
        <v>1973</v>
      </c>
      <c r="P1709">
        <v>0</v>
      </c>
      <c r="Q1709" s="46">
        <f t="shared" si="175"/>
        <v>0</v>
      </c>
    </row>
    <row r="1710" spans="1:17" x14ac:dyDescent="0.25">
      <c r="A1710" t="str">
        <f t="shared" si="170"/>
        <v>MAJOR BOMBEIRO MILITAR</v>
      </c>
      <c r="B1710" t="s">
        <v>1741</v>
      </c>
      <c r="C1710">
        <v>0</v>
      </c>
      <c r="D1710">
        <v>0</v>
      </c>
      <c r="E1710">
        <v>0</v>
      </c>
      <c r="F1710">
        <v>0</v>
      </c>
      <c r="G1710">
        <v>0</v>
      </c>
      <c r="H1710" s="46">
        <f t="shared" si="171"/>
        <v>0</v>
      </c>
      <c r="J1710" t="str">
        <f t="shared" si="172"/>
        <v>PESQUISADOR EM BIOLOGIA AMBIENTAL</v>
      </c>
      <c r="K1710" t="s">
        <v>1898</v>
      </c>
      <c r="L1710">
        <v>0</v>
      </c>
      <c r="M1710" s="46">
        <f t="shared" si="173"/>
        <v>0</v>
      </c>
      <c r="N1710" t="str">
        <f t="shared" si="174"/>
        <v>OCEANOGRAFO</v>
      </c>
      <c r="O1710" t="s">
        <v>1974</v>
      </c>
      <c r="P1710">
        <v>0</v>
      </c>
      <c r="Q1710" s="46">
        <f t="shared" si="175"/>
        <v>0</v>
      </c>
    </row>
    <row r="1711" spans="1:17" x14ac:dyDescent="0.25">
      <c r="A1711" t="str">
        <f t="shared" si="170"/>
        <v>TENENTE-CORONEL BOMBEIRO MILITAR</v>
      </c>
      <c r="B1711" t="s">
        <v>1742</v>
      </c>
      <c r="C1711">
        <v>0</v>
      </c>
      <c r="D1711">
        <v>0</v>
      </c>
      <c r="E1711">
        <v>0</v>
      </c>
      <c r="F1711">
        <v>0</v>
      </c>
      <c r="G1711">
        <v>0</v>
      </c>
      <c r="H1711" s="46">
        <f t="shared" si="171"/>
        <v>0</v>
      </c>
      <c r="J1711" t="str">
        <f t="shared" si="172"/>
        <v>PESQUISADOR EM BIOLOGIA ANIMAL</v>
      </c>
      <c r="K1711" t="s">
        <v>1899</v>
      </c>
      <c r="L1711">
        <v>0</v>
      </c>
      <c r="M1711" s="46">
        <f t="shared" si="173"/>
        <v>0</v>
      </c>
      <c r="N1711" t="str">
        <f t="shared" si="174"/>
        <v>ENGENHEIRO AMBIENTAL</v>
      </c>
      <c r="O1711" t="s">
        <v>1975</v>
      </c>
      <c r="P1711">
        <v>0</v>
      </c>
      <c r="Q1711" s="46">
        <f t="shared" si="175"/>
        <v>0</v>
      </c>
    </row>
    <row r="1712" spans="1:17" x14ac:dyDescent="0.25">
      <c r="A1712" t="str">
        <f t="shared" si="170"/>
        <v>CAPITAO BOMBEIRO MILITAR</v>
      </c>
      <c r="B1712" t="s">
        <v>1743</v>
      </c>
      <c r="C1712">
        <v>0</v>
      </c>
      <c r="D1712">
        <v>0</v>
      </c>
      <c r="E1712">
        <v>0</v>
      </c>
      <c r="F1712">
        <v>0</v>
      </c>
      <c r="G1712">
        <v>0</v>
      </c>
      <c r="H1712" s="46">
        <f t="shared" si="171"/>
        <v>0</v>
      </c>
      <c r="J1712" t="str">
        <f t="shared" si="172"/>
        <v>PESQUISADOR EM BIOLOGIA DE MICROORGANISMOS E PARASITAS</v>
      </c>
      <c r="K1712" t="s">
        <v>1900</v>
      </c>
      <c r="L1712">
        <v>0</v>
      </c>
      <c r="M1712" s="46">
        <f t="shared" si="173"/>
        <v>0</v>
      </c>
      <c r="N1712" t="str">
        <f t="shared" si="174"/>
        <v>ARQUITETO DE INTERIORES</v>
      </c>
      <c r="O1712" t="s">
        <v>1978</v>
      </c>
      <c r="P1712">
        <v>0</v>
      </c>
      <c r="Q1712" s="46">
        <f t="shared" si="175"/>
        <v>0</v>
      </c>
    </row>
    <row r="1713" spans="1:17" x14ac:dyDescent="0.25">
      <c r="A1713" t="str">
        <f t="shared" si="170"/>
        <v>SUBTENENTE BOMBEIRO MILITAR</v>
      </c>
      <c r="B1713" t="s">
        <v>1745</v>
      </c>
      <c r="C1713">
        <v>0</v>
      </c>
      <c r="D1713">
        <v>0</v>
      </c>
      <c r="E1713">
        <v>0</v>
      </c>
      <c r="F1713">
        <v>0</v>
      </c>
      <c r="G1713">
        <v>0</v>
      </c>
      <c r="H1713" s="46">
        <f t="shared" si="171"/>
        <v>0</v>
      </c>
      <c r="J1713" t="str">
        <f t="shared" si="172"/>
        <v>PESQUISADOR EM BIOLOGIA HUMANA</v>
      </c>
      <c r="K1713" t="s">
        <v>1901</v>
      </c>
      <c r="L1713">
        <v>0</v>
      </c>
      <c r="M1713" s="46">
        <f t="shared" si="173"/>
        <v>0</v>
      </c>
      <c r="N1713" t="str">
        <f t="shared" si="174"/>
        <v>ARQUITETO DE PATRIMONIO</v>
      </c>
      <c r="O1713" t="s">
        <v>1979</v>
      </c>
      <c r="P1713">
        <v>0</v>
      </c>
      <c r="Q1713" s="46">
        <f t="shared" si="175"/>
        <v>0</v>
      </c>
    </row>
    <row r="1714" spans="1:17" x14ac:dyDescent="0.25">
      <c r="A1714" t="str">
        <f t="shared" si="170"/>
        <v>SARGENTO BOMBEIRO MILITAR</v>
      </c>
      <c r="B1714" t="s">
        <v>1746</v>
      </c>
      <c r="C1714">
        <v>0</v>
      </c>
      <c r="D1714">
        <v>0</v>
      </c>
      <c r="E1714">
        <v>0</v>
      </c>
      <c r="F1714">
        <v>0</v>
      </c>
      <c r="G1714">
        <v>0</v>
      </c>
      <c r="H1714" s="46">
        <f t="shared" si="171"/>
        <v>0</v>
      </c>
      <c r="J1714" t="str">
        <f t="shared" si="172"/>
        <v>PESQUISADOR EM BIOLOGIA VEGETAL</v>
      </c>
      <c r="K1714" t="s">
        <v>1902</v>
      </c>
      <c r="L1714">
        <v>0</v>
      </c>
      <c r="M1714" s="46">
        <f t="shared" si="173"/>
        <v>0</v>
      </c>
      <c r="N1714" t="str">
        <f t="shared" si="174"/>
        <v>ARQUITETO PAISAGISTA</v>
      </c>
      <c r="O1714" t="s">
        <v>1980</v>
      </c>
      <c r="P1714">
        <v>0</v>
      </c>
      <c r="Q1714" s="46">
        <f t="shared" si="175"/>
        <v>0</v>
      </c>
    </row>
    <row r="1715" spans="1:17" x14ac:dyDescent="0.25">
      <c r="A1715" t="str">
        <f t="shared" si="170"/>
        <v>CABO BOMBEIRO MILITAR</v>
      </c>
      <c r="B1715" t="s">
        <v>1747</v>
      </c>
      <c r="C1715">
        <v>0</v>
      </c>
      <c r="D1715">
        <v>0</v>
      </c>
      <c r="E1715">
        <v>0</v>
      </c>
      <c r="F1715">
        <v>0</v>
      </c>
      <c r="G1715">
        <v>0</v>
      </c>
      <c r="H1715" s="46">
        <f t="shared" si="171"/>
        <v>0</v>
      </c>
      <c r="J1715" t="str">
        <f t="shared" si="172"/>
        <v>PESQUISADOR EM CIENCIAS DA COMPUTACAO E INFORMATICA</v>
      </c>
      <c r="K1715" t="s">
        <v>1903</v>
      </c>
      <c r="L1715">
        <v>0</v>
      </c>
      <c r="M1715" s="46">
        <f t="shared" si="173"/>
        <v>0</v>
      </c>
      <c r="N1715" t="str">
        <f t="shared" si="174"/>
        <v>ARQUITETO URBANISTA</v>
      </c>
      <c r="O1715" t="s">
        <v>1981</v>
      </c>
      <c r="P1715">
        <v>0</v>
      </c>
      <c r="Q1715" s="46">
        <f t="shared" si="175"/>
        <v>0</v>
      </c>
    </row>
    <row r="1716" spans="1:17" x14ac:dyDescent="0.25">
      <c r="A1716" t="str">
        <f t="shared" si="170"/>
        <v>SOLDADO BOMBEIRO MILITAR</v>
      </c>
      <c r="B1716" t="s">
        <v>1748</v>
      </c>
      <c r="C1716">
        <v>0</v>
      </c>
      <c r="D1716">
        <v>0</v>
      </c>
      <c r="E1716">
        <v>0</v>
      </c>
      <c r="F1716">
        <v>0</v>
      </c>
      <c r="G1716">
        <v>0</v>
      </c>
      <c r="H1716" s="46">
        <f t="shared" si="171"/>
        <v>0</v>
      </c>
      <c r="J1716" t="str">
        <f t="shared" si="172"/>
        <v>PESQUISADOR EM CIENCIAS DA TERRA E MEIO AMBIENTE</v>
      </c>
      <c r="K1716" t="s">
        <v>1904</v>
      </c>
      <c r="L1716">
        <v>0</v>
      </c>
      <c r="M1716" s="46">
        <f t="shared" si="173"/>
        <v>0</v>
      </c>
      <c r="N1716" t="str">
        <f t="shared" si="174"/>
        <v>URBANISTA</v>
      </c>
      <c r="O1716" t="s">
        <v>1982</v>
      </c>
      <c r="P1716">
        <v>0</v>
      </c>
      <c r="Q1716" s="46">
        <f t="shared" si="175"/>
        <v>0</v>
      </c>
    </row>
    <row r="1717" spans="1:17" x14ac:dyDescent="0.25">
      <c r="A1717" t="str">
        <f t="shared" si="170"/>
        <v>SENADOR</v>
      </c>
      <c r="B1717" t="s">
        <v>1749</v>
      </c>
      <c r="C1717">
        <v>0</v>
      </c>
      <c r="D1717">
        <v>0</v>
      </c>
      <c r="E1717">
        <v>0</v>
      </c>
      <c r="F1717">
        <v>0</v>
      </c>
      <c r="G1717">
        <v>0</v>
      </c>
      <c r="H1717" s="46">
        <f t="shared" si="171"/>
        <v>0</v>
      </c>
      <c r="J1717" t="str">
        <f t="shared" si="172"/>
        <v>PESQUISADOR EM FISICA</v>
      </c>
      <c r="K1717" t="s">
        <v>1905</v>
      </c>
      <c r="L1717">
        <v>0</v>
      </c>
      <c r="M1717" s="46">
        <f t="shared" si="173"/>
        <v>0</v>
      </c>
      <c r="N1717" t="str">
        <f t="shared" si="174"/>
        <v>ENGENHEIRO CIVIL (AEROPORTOS)</v>
      </c>
      <c r="O1717" t="s">
        <v>1984</v>
      </c>
      <c r="P1717">
        <v>0</v>
      </c>
      <c r="Q1717" s="46">
        <f t="shared" si="175"/>
        <v>0</v>
      </c>
    </row>
    <row r="1718" spans="1:17" x14ac:dyDescent="0.25">
      <c r="A1718" t="str">
        <f t="shared" si="170"/>
        <v>DEPUTADO FEDERAL</v>
      </c>
      <c r="B1718" t="s">
        <v>1750</v>
      </c>
      <c r="C1718">
        <v>0</v>
      </c>
      <c r="D1718">
        <v>0</v>
      </c>
      <c r="E1718">
        <v>0</v>
      </c>
      <c r="F1718">
        <v>0</v>
      </c>
      <c r="G1718">
        <v>0</v>
      </c>
      <c r="H1718" s="46">
        <f t="shared" si="171"/>
        <v>0</v>
      </c>
      <c r="J1718" t="str">
        <f t="shared" si="172"/>
        <v>PESQUISADOR EM MATEMATICA</v>
      </c>
      <c r="K1718" t="s">
        <v>1906</v>
      </c>
      <c r="L1718">
        <v>0</v>
      </c>
      <c r="M1718" s="46">
        <f t="shared" si="173"/>
        <v>0</v>
      </c>
      <c r="N1718" t="str">
        <f t="shared" si="174"/>
        <v>ENGENHEIRO CIVIL (EDIFICACOES)</v>
      </c>
      <c r="O1718" t="s">
        <v>1985</v>
      </c>
      <c r="P1718">
        <v>0</v>
      </c>
      <c r="Q1718" s="46">
        <f t="shared" si="175"/>
        <v>0</v>
      </c>
    </row>
    <row r="1719" spans="1:17" x14ac:dyDescent="0.25">
      <c r="A1719" t="str">
        <f t="shared" si="170"/>
        <v>DEPUTADO ESTADUAL E DISTRITAL</v>
      </c>
      <c r="B1719" t="s">
        <v>1751</v>
      </c>
      <c r="C1719">
        <v>0</v>
      </c>
      <c r="D1719">
        <v>0</v>
      </c>
      <c r="E1719">
        <v>0</v>
      </c>
      <c r="F1719">
        <v>0</v>
      </c>
      <c r="G1719">
        <v>0</v>
      </c>
      <c r="H1719" s="46">
        <f t="shared" si="171"/>
        <v>0</v>
      </c>
      <c r="J1719" t="str">
        <f t="shared" si="172"/>
        <v>PESQUISADOR EM QUIMICA</v>
      </c>
      <c r="K1719" t="s">
        <v>1907</v>
      </c>
      <c r="L1719">
        <v>0</v>
      </c>
      <c r="M1719" s="46">
        <f t="shared" si="173"/>
        <v>0</v>
      </c>
      <c r="N1719" t="str">
        <f t="shared" si="174"/>
        <v>ENGENHEIRO CIVIL (ESTRUTURAS METALICAS)</v>
      </c>
      <c r="O1719" t="s">
        <v>1986</v>
      </c>
      <c r="P1719">
        <v>0</v>
      </c>
      <c r="Q1719" s="46">
        <f t="shared" si="175"/>
        <v>0</v>
      </c>
    </row>
    <row r="1720" spans="1:17" x14ac:dyDescent="0.25">
      <c r="A1720" t="str">
        <f t="shared" si="170"/>
        <v>PRESIDENTE DA REPUBLICA</v>
      </c>
      <c r="B1720" t="s">
        <v>1753</v>
      </c>
      <c r="C1720">
        <v>0</v>
      </c>
      <c r="D1720">
        <v>0</v>
      </c>
      <c r="E1720">
        <v>0</v>
      </c>
      <c r="F1720">
        <v>0</v>
      </c>
      <c r="G1720">
        <v>0</v>
      </c>
      <c r="H1720" s="46">
        <f t="shared" si="171"/>
        <v>0</v>
      </c>
      <c r="J1720" t="str">
        <f t="shared" si="172"/>
        <v>PESQUISADOR DE ENGENHARIA CIVIL</v>
      </c>
      <c r="K1720" t="s">
        <v>1908</v>
      </c>
      <c r="L1720">
        <v>0</v>
      </c>
      <c r="M1720" s="46">
        <f t="shared" si="173"/>
        <v>0</v>
      </c>
      <c r="N1720" t="str">
        <f t="shared" si="174"/>
        <v>ENGENHEIRO CIVIL (FERROVIAS E METROVIAS)</v>
      </c>
      <c r="O1720" t="s">
        <v>1987</v>
      </c>
      <c r="P1720">
        <v>0</v>
      </c>
      <c r="Q1720" s="46">
        <f t="shared" si="175"/>
        <v>0</v>
      </c>
    </row>
    <row r="1721" spans="1:17" x14ac:dyDescent="0.25">
      <c r="A1721" t="str">
        <f t="shared" si="170"/>
        <v>VICE-PRESIDENTE DA REPUBLICA</v>
      </c>
      <c r="B1721" t="s">
        <v>1754</v>
      </c>
      <c r="C1721">
        <v>0</v>
      </c>
      <c r="D1721">
        <v>0</v>
      </c>
      <c r="E1721">
        <v>0</v>
      </c>
      <c r="F1721">
        <v>0</v>
      </c>
      <c r="G1721">
        <v>0</v>
      </c>
      <c r="H1721" s="46">
        <f t="shared" si="171"/>
        <v>0</v>
      </c>
      <c r="J1721" t="str">
        <f t="shared" si="172"/>
        <v>PESQUISADOR DE ENGENHARIA E TECNOLOGIA (OUTRAS AREAS DA ENGENHARIA)</v>
      </c>
      <c r="K1721" t="s">
        <v>1909</v>
      </c>
      <c r="L1721">
        <v>0</v>
      </c>
      <c r="M1721" s="46">
        <f t="shared" si="173"/>
        <v>0</v>
      </c>
      <c r="N1721" t="str">
        <f t="shared" si="174"/>
        <v>ENGENHEIRO CIVIL (GEOTECNIA)</v>
      </c>
      <c r="O1721" t="s">
        <v>1988</v>
      </c>
      <c r="P1721">
        <v>0</v>
      </c>
      <c r="Q1721" s="46">
        <f t="shared" si="175"/>
        <v>0</v>
      </c>
    </row>
    <row r="1722" spans="1:17" x14ac:dyDescent="0.25">
      <c r="A1722" t="str">
        <f t="shared" si="170"/>
        <v>MINISTRO DE ESTADO</v>
      </c>
      <c r="B1722" t="s">
        <v>1755</v>
      </c>
      <c r="C1722">
        <v>0</v>
      </c>
      <c r="D1722">
        <v>0</v>
      </c>
      <c r="E1722">
        <v>0</v>
      </c>
      <c r="F1722">
        <v>0</v>
      </c>
      <c r="G1722">
        <v>0</v>
      </c>
      <c r="H1722" s="46">
        <f t="shared" si="171"/>
        <v>0</v>
      </c>
      <c r="J1722" t="str">
        <f t="shared" si="172"/>
        <v>PESQUISADOR DE ENGENHARIA ELETRICA E ELETRONICA</v>
      </c>
      <c r="K1722" t="s">
        <v>1910</v>
      </c>
      <c r="L1722">
        <v>0</v>
      </c>
      <c r="M1722" s="46">
        <f t="shared" si="173"/>
        <v>0</v>
      </c>
      <c r="N1722" t="str">
        <f t="shared" si="174"/>
        <v>ENGENHEIRO CIVIL (HIDROLOGIA)</v>
      </c>
      <c r="O1722" t="s">
        <v>1989</v>
      </c>
      <c r="P1722">
        <v>0</v>
      </c>
      <c r="Q1722" s="46">
        <f t="shared" si="175"/>
        <v>0</v>
      </c>
    </row>
    <row r="1723" spans="1:17" x14ac:dyDescent="0.25">
      <c r="A1723" t="str">
        <f t="shared" si="170"/>
        <v>MEMBRO SUPERIOR DO PODER EXECUTIVO</v>
      </c>
      <c r="B1723" t="s">
        <v>1757</v>
      </c>
      <c r="C1723">
        <v>0</v>
      </c>
      <c r="D1723">
        <v>0</v>
      </c>
      <c r="E1723">
        <v>0</v>
      </c>
      <c r="F1723">
        <v>0</v>
      </c>
      <c r="G1723">
        <v>0</v>
      </c>
      <c r="H1723" s="46">
        <f t="shared" si="171"/>
        <v>0</v>
      </c>
      <c r="J1723" t="str">
        <f t="shared" si="172"/>
        <v>PESQUISADOR DE ENGENHARIA MECANICA</v>
      </c>
      <c r="K1723" t="s">
        <v>1911</v>
      </c>
      <c r="L1723">
        <v>0</v>
      </c>
      <c r="M1723" s="46">
        <f t="shared" si="173"/>
        <v>0</v>
      </c>
      <c r="N1723" t="str">
        <f t="shared" si="174"/>
        <v>ENGENHEIRO CIVIL (HIDRAULICA)</v>
      </c>
      <c r="O1723" t="s">
        <v>1990</v>
      </c>
      <c r="P1723">
        <v>0</v>
      </c>
      <c r="Q1723" s="46">
        <f t="shared" si="175"/>
        <v>0</v>
      </c>
    </row>
    <row r="1724" spans="1:17" x14ac:dyDescent="0.25">
      <c r="A1724" t="str">
        <f t="shared" si="170"/>
        <v>GOVERNADOR DE ESTADO</v>
      </c>
      <c r="B1724" t="s">
        <v>1758</v>
      </c>
      <c r="C1724">
        <v>0</v>
      </c>
      <c r="D1724">
        <v>0</v>
      </c>
      <c r="E1724">
        <v>0</v>
      </c>
      <c r="F1724">
        <v>0</v>
      </c>
      <c r="G1724">
        <v>0</v>
      </c>
      <c r="H1724" s="46">
        <f t="shared" si="171"/>
        <v>0</v>
      </c>
      <c r="J1724" t="str">
        <f t="shared" si="172"/>
        <v>PESQUISADOR DE ENGENHARIA METALURGICA, DE MINAS E DE MATERIAIS</v>
      </c>
      <c r="K1724" t="s">
        <v>1912</v>
      </c>
      <c r="L1724">
        <v>0</v>
      </c>
      <c r="M1724" s="46">
        <f t="shared" si="173"/>
        <v>0</v>
      </c>
      <c r="N1724" t="str">
        <f t="shared" si="174"/>
        <v>ENGENHEIRO CIVIL (PONTES E VIADUTOS)</v>
      </c>
      <c r="O1724" t="s">
        <v>1991</v>
      </c>
      <c r="P1724">
        <v>0</v>
      </c>
      <c r="Q1724" s="46">
        <f t="shared" si="175"/>
        <v>0</v>
      </c>
    </row>
    <row r="1725" spans="1:17" x14ac:dyDescent="0.25">
      <c r="A1725" t="str">
        <f t="shared" si="170"/>
        <v>GOVERNADOR DO DISTRITO FEDERAL</v>
      </c>
      <c r="B1725" t="s">
        <v>1759</v>
      </c>
      <c r="C1725">
        <v>0</v>
      </c>
      <c r="D1725">
        <v>0</v>
      </c>
      <c r="E1725">
        <v>0</v>
      </c>
      <c r="F1725">
        <v>0</v>
      </c>
      <c r="G1725">
        <v>0</v>
      </c>
      <c r="H1725" s="46">
        <f t="shared" si="171"/>
        <v>0</v>
      </c>
      <c r="J1725" t="str">
        <f t="shared" si="172"/>
        <v>PESQUISADOR DE ENGENHARIA QUIMICA</v>
      </c>
      <c r="K1725" t="s">
        <v>1913</v>
      </c>
      <c r="L1725">
        <v>0</v>
      </c>
      <c r="M1725" s="46">
        <f t="shared" si="173"/>
        <v>0</v>
      </c>
      <c r="N1725" t="str">
        <f t="shared" si="174"/>
        <v>ENGENHEIRO CIVIL (PORTOS E VIAS NAVEGAVEIS)</v>
      </c>
      <c r="O1725" t="s">
        <v>1992</v>
      </c>
      <c r="P1725">
        <v>0</v>
      </c>
      <c r="Q1725" s="46">
        <f t="shared" si="175"/>
        <v>0</v>
      </c>
    </row>
    <row r="1726" spans="1:17" x14ac:dyDescent="0.25">
      <c r="A1726" t="str">
        <f t="shared" si="170"/>
        <v>VICE-GOVERNADOR DE ESTADO</v>
      </c>
      <c r="B1726" t="s">
        <v>1760</v>
      </c>
      <c r="C1726">
        <v>0</v>
      </c>
      <c r="D1726">
        <v>0</v>
      </c>
      <c r="E1726">
        <v>0</v>
      </c>
      <c r="F1726">
        <v>0</v>
      </c>
      <c r="G1726">
        <v>0</v>
      </c>
      <c r="H1726" s="46">
        <f t="shared" si="171"/>
        <v>0</v>
      </c>
      <c r="J1726" t="str">
        <f t="shared" si="172"/>
        <v>PESQUISADOR DE CLINICA MEDICA</v>
      </c>
      <c r="K1726" t="s">
        <v>1914</v>
      </c>
      <c r="L1726">
        <v>0</v>
      </c>
      <c r="M1726" s="46">
        <f t="shared" si="173"/>
        <v>0</v>
      </c>
      <c r="N1726" t="str">
        <f t="shared" si="174"/>
        <v>ENGENHEIRO CIVIL (RODOVIAS)</v>
      </c>
      <c r="O1726" t="s">
        <v>1993</v>
      </c>
      <c r="P1726">
        <v>0</v>
      </c>
      <c r="Q1726" s="46">
        <f t="shared" si="175"/>
        <v>0</v>
      </c>
    </row>
    <row r="1727" spans="1:17" x14ac:dyDescent="0.25">
      <c r="A1727" t="str">
        <f t="shared" si="170"/>
        <v>VICE-GOVERNADOR DO DISTRITO FEDERAL</v>
      </c>
      <c r="B1727" t="s">
        <v>1761</v>
      </c>
      <c r="C1727">
        <v>0</v>
      </c>
      <c r="D1727">
        <v>0</v>
      </c>
      <c r="E1727">
        <v>0</v>
      </c>
      <c r="F1727">
        <v>0</v>
      </c>
      <c r="G1727">
        <v>0</v>
      </c>
      <c r="H1727" s="46">
        <f t="shared" si="171"/>
        <v>0</v>
      </c>
      <c r="J1727" t="str">
        <f t="shared" si="172"/>
        <v>PESQUISADOR DE MEDICINA BASICA</v>
      </c>
      <c r="K1727" t="s">
        <v>1915</v>
      </c>
      <c r="L1727">
        <v>0</v>
      </c>
      <c r="M1727" s="46">
        <f t="shared" si="173"/>
        <v>0</v>
      </c>
      <c r="N1727" t="str">
        <f t="shared" si="174"/>
        <v>ENGENHEIRO CIVIL (SANEAMENTO)</v>
      </c>
      <c r="O1727" t="s">
        <v>1994</v>
      </c>
      <c r="P1727">
        <v>0</v>
      </c>
      <c r="Q1727" s="46">
        <f t="shared" si="175"/>
        <v>0</v>
      </c>
    </row>
    <row r="1728" spans="1:17" x14ac:dyDescent="0.25">
      <c r="A1728" t="str">
        <f t="shared" si="170"/>
        <v>VICE-PREFEITO</v>
      </c>
      <c r="B1728" t="s">
        <v>1763</v>
      </c>
      <c r="C1728">
        <v>0</v>
      </c>
      <c r="D1728">
        <v>0</v>
      </c>
      <c r="E1728">
        <v>0</v>
      </c>
      <c r="F1728">
        <v>0</v>
      </c>
      <c r="G1728">
        <v>0</v>
      </c>
      <c r="H1728" s="46">
        <f t="shared" si="171"/>
        <v>0</v>
      </c>
      <c r="J1728" t="str">
        <f t="shared" si="172"/>
        <v>PESQUISADOR EM MEDICINA VETERINARIA</v>
      </c>
      <c r="K1728" t="s">
        <v>1916</v>
      </c>
      <c r="L1728">
        <v>0</v>
      </c>
      <c r="M1728" s="46">
        <f t="shared" si="173"/>
        <v>0</v>
      </c>
      <c r="N1728" t="str">
        <f t="shared" si="174"/>
        <v>ENGENHEIRO CIVIL (TUNEIS)</v>
      </c>
      <c r="O1728" t="s">
        <v>1995</v>
      </c>
      <c r="P1728">
        <v>0</v>
      </c>
      <c r="Q1728" s="46">
        <f t="shared" si="175"/>
        <v>0</v>
      </c>
    </row>
    <row r="1729" spans="1:17" x14ac:dyDescent="0.25">
      <c r="A1729" t="str">
        <f t="shared" si="170"/>
        <v>MINISTRO DO SUPREMO TRIBUNAL FEDERAL</v>
      </c>
      <c r="B1729" t="s">
        <v>1764</v>
      </c>
      <c r="C1729">
        <v>0</v>
      </c>
      <c r="D1729">
        <v>0</v>
      </c>
      <c r="E1729">
        <v>0</v>
      </c>
      <c r="F1729">
        <v>0</v>
      </c>
      <c r="G1729">
        <v>0</v>
      </c>
      <c r="H1729" s="46">
        <f t="shared" si="171"/>
        <v>0</v>
      </c>
      <c r="J1729" t="str">
        <f t="shared" si="172"/>
        <v>PESQUISADOR EM SAUDE COLETIVA</v>
      </c>
      <c r="K1729" t="s">
        <v>1917</v>
      </c>
      <c r="L1729">
        <v>0</v>
      </c>
      <c r="M1729" s="46">
        <f t="shared" si="173"/>
        <v>0</v>
      </c>
      <c r="N1729" t="str">
        <f t="shared" si="174"/>
        <v>ENGENHEIRO CIVIL (TRANSPORTES E TRANSITO)</v>
      </c>
      <c r="O1729" t="s">
        <v>1996</v>
      </c>
      <c r="P1729">
        <v>0</v>
      </c>
      <c r="Q1729" s="46">
        <f t="shared" si="175"/>
        <v>0</v>
      </c>
    </row>
    <row r="1730" spans="1:17" x14ac:dyDescent="0.25">
      <c r="A1730" t="str">
        <f t="shared" si="170"/>
        <v>MINISTRO DO SUPERIOR TRIBUNAL DE JUSTICA</v>
      </c>
      <c r="B1730" t="s">
        <v>1765</v>
      </c>
      <c r="C1730">
        <v>0</v>
      </c>
      <c r="D1730">
        <v>0</v>
      </c>
      <c r="E1730">
        <v>0</v>
      </c>
      <c r="F1730">
        <v>0</v>
      </c>
      <c r="G1730">
        <v>0</v>
      </c>
      <c r="H1730" s="46">
        <f t="shared" si="171"/>
        <v>0</v>
      </c>
      <c r="J1730" t="str">
        <f t="shared" si="172"/>
        <v>PESQUISADOR EM CIENCIAS AGRONOMICAS</v>
      </c>
      <c r="K1730" t="s">
        <v>1918</v>
      </c>
      <c r="L1730">
        <v>0</v>
      </c>
      <c r="M1730" s="46">
        <f t="shared" si="173"/>
        <v>0</v>
      </c>
      <c r="N1730" t="str">
        <f t="shared" si="174"/>
        <v>TECNOLOGO EM CONSTRUCAO CIVIL</v>
      </c>
      <c r="O1730" t="s">
        <v>1997</v>
      </c>
      <c r="P1730">
        <v>0</v>
      </c>
      <c r="Q1730" s="46">
        <f t="shared" si="175"/>
        <v>0</v>
      </c>
    </row>
    <row r="1731" spans="1:17" x14ac:dyDescent="0.25">
      <c r="A1731" t="str">
        <f t="shared" si="170"/>
        <v>MINISTRO DO SUPERIOR TRIBUNAL MILITAR</v>
      </c>
      <c r="B1731" t="s">
        <v>1766</v>
      </c>
      <c r="C1731">
        <v>0</v>
      </c>
      <c r="D1731">
        <v>0</v>
      </c>
      <c r="E1731">
        <v>0</v>
      </c>
      <c r="F1731">
        <v>0</v>
      </c>
      <c r="G1731">
        <v>0</v>
      </c>
      <c r="H1731" s="46">
        <f t="shared" si="171"/>
        <v>0</v>
      </c>
      <c r="J1731" t="str">
        <f t="shared" si="172"/>
        <v>PESQUISADOR EM CIENCIAS DA PESCA E AQUICULTURA</v>
      </c>
      <c r="K1731" t="s">
        <v>1919</v>
      </c>
      <c r="L1731">
        <v>0</v>
      </c>
      <c r="M1731" s="46">
        <f t="shared" si="173"/>
        <v>0</v>
      </c>
      <c r="N1731" t="str">
        <f t="shared" si="174"/>
        <v>ENGENHEIRO ELETRICISTA</v>
      </c>
      <c r="O1731" t="s">
        <v>1998</v>
      </c>
      <c r="P1731">
        <v>0</v>
      </c>
      <c r="Q1731" s="46">
        <f t="shared" si="175"/>
        <v>0</v>
      </c>
    </row>
    <row r="1732" spans="1:17" x14ac:dyDescent="0.25">
      <c r="A1732" t="str">
        <f t="shared" si="170"/>
        <v>MINISTRO DO SUPERIOR TRIBUNAL DO TRABALHO</v>
      </c>
      <c r="B1732" t="s">
        <v>1767</v>
      </c>
      <c r="C1732">
        <v>0</v>
      </c>
      <c r="D1732">
        <v>0</v>
      </c>
      <c r="E1732">
        <v>0</v>
      </c>
      <c r="F1732">
        <v>0</v>
      </c>
      <c r="G1732">
        <v>0</v>
      </c>
      <c r="H1732" s="46">
        <f t="shared" si="171"/>
        <v>0</v>
      </c>
      <c r="J1732" t="str">
        <f t="shared" si="172"/>
        <v>PESQUISADOR EM CIENCIAS DA ZOOTECNIA</v>
      </c>
      <c r="K1732" t="s">
        <v>1920</v>
      </c>
      <c r="L1732">
        <v>0</v>
      </c>
      <c r="M1732" s="46">
        <f t="shared" si="173"/>
        <v>0</v>
      </c>
      <c r="N1732" t="str">
        <f t="shared" si="174"/>
        <v>ENGENHEIRO ELETRONICO</v>
      </c>
      <c r="O1732" t="s">
        <v>1999</v>
      </c>
      <c r="P1732">
        <v>0</v>
      </c>
      <c r="Q1732" s="46">
        <f t="shared" si="175"/>
        <v>0</v>
      </c>
    </row>
    <row r="1733" spans="1:17" x14ac:dyDescent="0.25">
      <c r="A1733" t="str">
        <f t="shared" si="170"/>
        <v>JUIZ DE DIREITO</v>
      </c>
      <c r="B1733" t="s">
        <v>1768</v>
      </c>
      <c r="C1733">
        <v>0</v>
      </c>
      <c r="D1733">
        <v>0</v>
      </c>
      <c r="E1733">
        <v>0</v>
      </c>
      <c r="F1733">
        <v>0</v>
      </c>
      <c r="G1733">
        <v>0</v>
      </c>
      <c r="H1733" s="46">
        <f t="shared" si="171"/>
        <v>0</v>
      </c>
      <c r="J1733" t="str">
        <f t="shared" si="172"/>
        <v>PESQUISADOR EM CIENCIAS FLORESTAIS</v>
      </c>
      <c r="K1733" t="s">
        <v>1921</v>
      </c>
      <c r="L1733">
        <v>0</v>
      </c>
      <c r="M1733" s="46">
        <f t="shared" si="173"/>
        <v>0</v>
      </c>
      <c r="N1733" t="str">
        <f t="shared" si="174"/>
        <v>ENGENHEIRO ELETRICISTA DE MANUTENCAO</v>
      </c>
      <c r="O1733" t="s">
        <v>2000</v>
      </c>
      <c r="P1733">
        <v>0</v>
      </c>
      <c r="Q1733" s="46">
        <f t="shared" si="175"/>
        <v>0</v>
      </c>
    </row>
    <row r="1734" spans="1:17" x14ac:dyDescent="0.25">
      <c r="A1734" t="str">
        <f t="shared" si="170"/>
        <v>JUIZ FEDERAL</v>
      </c>
      <c r="B1734" t="s">
        <v>1769</v>
      </c>
      <c r="C1734">
        <v>0</v>
      </c>
      <c r="D1734">
        <v>0</v>
      </c>
      <c r="E1734">
        <v>0</v>
      </c>
      <c r="F1734">
        <v>0</v>
      </c>
      <c r="G1734">
        <v>0</v>
      </c>
      <c r="H1734" s="46">
        <f t="shared" si="171"/>
        <v>0</v>
      </c>
      <c r="J1734" t="str">
        <f t="shared" si="172"/>
        <v>PESQUISADOR EM CIENCIAS SOCIAIS E HUMANAS</v>
      </c>
      <c r="K1734" t="s">
        <v>1922</v>
      </c>
      <c r="L1734">
        <v>0</v>
      </c>
      <c r="M1734" s="46">
        <f t="shared" si="173"/>
        <v>0</v>
      </c>
      <c r="N1734" t="str">
        <f t="shared" si="174"/>
        <v>ENGENHEIRO ELETRICISTA DE PROJETOS</v>
      </c>
      <c r="O1734" t="s">
        <v>2001</v>
      </c>
      <c r="P1734">
        <v>0</v>
      </c>
      <c r="Q1734" s="46">
        <f t="shared" si="175"/>
        <v>0</v>
      </c>
    </row>
    <row r="1735" spans="1:17" x14ac:dyDescent="0.25">
      <c r="A1735" t="str">
        <f t="shared" si="170"/>
        <v>JUIZ AUDITOR FEDERAL - JUSTICA MILITAR</v>
      </c>
      <c r="B1735" t="s">
        <v>1770</v>
      </c>
      <c r="C1735">
        <v>0</v>
      </c>
      <c r="D1735">
        <v>0</v>
      </c>
      <c r="E1735">
        <v>0</v>
      </c>
      <c r="F1735">
        <v>0</v>
      </c>
      <c r="G1735">
        <v>0</v>
      </c>
      <c r="H1735" s="46">
        <f t="shared" si="171"/>
        <v>0</v>
      </c>
      <c r="J1735" t="str">
        <f t="shared" si="172"/>
        <v>PESQUISADOR EM ECONOMIA</v>
      </c>
      <c r="K1735" t="s">
        <v>1923</v>
      </c>
      <c r="L1735">
        <v>0</v>
      </c>
      <c r="M1735" s="46">
        <f t="shared" si="173"/>
        <v>0</v>
      </c>
      <c r="N1735" t="str">
        <f t="shared" si="174"/>
        <v>ENGENHEIRO ELETRONICO DE MANUTENCAO</v>
      </c>
      <c r="O1735" t="s">
        <v>2002</v>
      </c>
      <c r="P1735">
        <v>0</v>
      </c>
      <c r="Q1735" s="46">
        <f t="shared" si="175"/>
        <v>0</v>
      </c>
    </row>
    <row r="1736" spans="1:17" x14ac:dyDescent="0.25">
      <c r="A1736" t="str">
        <f t="shared" si="170"/>
        <v>JUIZ AUDITOR ESTADUAL - JUSTICA MILITAR</v>
      </c>
      <c r="B1736" t="s">
        <v>1771</v>
      </c>
      <c r="C1736">
        <v>0</v>
      </c>
      <c r="D1736">
        <v>0</v>
      </c>
      <c r="E1736">
        <v>0</v>
      </c>
      <c r="F1736">
        <v>0</v>
      </c>
      <c r="G1736">
        <v>0</v>
      </c>
      <c r="H1736" s="46">
        <f t="shared" si="171"/>
        <v>0</v>
      </c>
      <c r="J1736" t="str">
        <f t="shared" si="172"/>
        <v>PESQUISADOR EM CIENCIAS DA EDUCACAO</v>
      </c>
      <c r="K1736" t="s">
        <v>1924</v>
      </c>
      <c r="L1736">
        <v>0</v>
      </c>
      <c r="M1736" s="46">
        <f t="shared" si="173"/>
        <v>0</v>
      </c>
      <c r="N1736" t="str">
        <f t="shared" si="174"/>
        <v>ENGENHEIRO ELETRONICO DE PROJETOS</v>
      </c>
      <c r="O1736" t="s">
        <v>2003</v>
      </c>
      <c r="P1736">
        <v>0</v>
      </c>
      <c r="Q1736" s="46">
        <f t="shared" si="175"/>
        <v>0</v>
      </c>
    </row>
    <row r="1737" spans="1:17" x14ac:dyDescent="0.25">
      <c r="A1737" t="str">
        <f t="shared" si="170"/>
        <v>JUIZ DO TRABALHO</v>
      </c>
      <c r="B1737" t="s">
        <v>1772</v>
      </c>
      <c r="C1737">
        <v>0</v>
      </c>
      <c r="D1737">
        <v>0</v>
      </c>
      <c r="E1737">
        <v>0</v>
      </c>
      <c r="F1737">
        <v>0</v>
      </c>
      <c r="G1737">
        <v>0</v>
      </c>
      <c r="H1737" s="46">
        <f t="shared" si="171"/>
        <v>0</v>
      </c>
      <c r="J1737" t="str">
        <f t="shared" si="172"/>
        <v>PESQUISADOR EM HISTORIA</v>
      </c>
      <c r="K1737" t="s">
        <v>1925</v>
      </c>
      <c r="L1737">
        <v>0</v>
      </c>
      <c r="M1737" s="46">
        <f t="shared" si="173"/>
        <v>0</v>
      </c>
      <c r="N1737" t="str">
        <f t="shared" si="174"/>
        <v>ENGENHEIRO DE MANUTENCAO DE TELECOMUNICACOES</v>
      </c>
      <c r="O1737" t="s">
        <v>2004</v>
      </c>
      <c r="P1737">
        <v>0</v>
      </c>
      <c r="Q1737" s="46">
        <f t="shared" si="175"/>
        <v>0</v>
      </c>
    </row>
    <row r="1738" spans="1:17" x14ac:dyDescent="0.25">
      <c r="A1738" t="str">
        <f t="shared" si="170"/>
        <v>DIRIGENTE DO SERVICO PUBLICO FEDERAL</v>
      </c>
      <c r="B1738" t="s">
        <v>1773</v>
      </c>
      <c r="C1738">
        <v>0</v>
      </c>
      <c r="D1738">
        <v>0</v>
      </c>
      <c r="E1738">
        <v>0</v>
      </c>
      <c r="F1738">
        <v>0</v>
      </c>
      <c r="G1738">
        <v>0</v>
      </c>
      <c r="H1738" s="46">
        <f t="shared" si="171"/>
        <v>0</v>
      </c>
      <c r="J1738" t="str">
        <f t="shared" si="172"/>
        <v>PESQUISADOR EM PSICOLOGIA</v>
      </c>
      <c r="K1738" t="s">
        <v>1926</v>
      </c>
      <c r="L1738">
        <v>0</v>
      </c>
      <c r="M1738" s="46">
        <f t="shared" si="173"/>
        <v>0</v>
      </c>
      <c r="N1738" t="str">
        <f t="shared" si="174"/>
        <v>ENGENHEIRO DE TELECOMUNICACOES</v>
      </c>
      <c r="O1738" t="s">
        <v>2005</v>
      </c>
      <c r="P1738">
        <v>0</v>
      </c>
      <c r="Q1738" s="46">
        <f t="shared" si="175"/>
        <v>0</v>
      </c>
    </row>
    <row r="1739" spans="1:17" x14ac:dyDescent="0.25">
      <c r="A1739" t="str">
        <f t="shared" si="170"/>
        <v>ESPECIALISTA DE POLITICAS PUBLICAS E GESTAO GOVERNAMENTAL</v>
      </c>
      <c r="B1739" t="s">
        <v>1776</v>
      </c>
      <c r="C1739">
        <v>0</v>
      </c>
      <c r="D1739">
        <v>0</v>
      </c>
      <c r="E1739">
        <v>0</v>
      </c>
      <c r="F1739">
        <v>0</v>
      </c>
      <c r="G1739">
        <v>0</v>
      </c>
      <c r="H1739" s="46">
        <f t="shared" si="171"/>
        <v>0</v>
      </c>
      <c r="J1739" t="str">
        <f t="shared" si="172"/>
        <v>ATUARIO</v>
      </c>
      <c r="K1739" t="s">
        <v>1928</v>
      </c>
      <c r="L1739">
        <v>0</v>
      </c>
      <c r="M1739" s="46">
        <f t="shared" si="173"/>
        <v>0</v>
      </c>
      <c r="N1739" t="str">
        <f t="shared" si="174"/>
        <v>ENGENHEIRO PROJETISTA DE TELECOMUNICACOES</v>
      </c>
      <c r="O1739" t="s">
        <v>2006</v>
      </c>
      <c r="P1739">
        <v>0</v>
      </c>
      <c r="Q1739" s="46">
        <f t="shared" si="175"/>
        <v>0</v>
      </c>
    </row>
    <row r="1740" spans="1:17" x14ac:dyDescent="0.25">
      <c r="A1740" t="str">
        <f t="shared" si="170"/>
        <v>ANALISTA DE PLANEJAMENTO E ORCAMENTO - APO</v>
      </c>
      <c r="B1740" t="s">
        <v>1777</v>
      </c>
      <c r="C1740">
        <v>0</v>
      </c>
      <c r="D1740">
        <v>0</v>
      </c>
      <c r="E1740">
        <v>0</v>
      </c>
      <c r="F1740">
        <v>0</v>
      </c>
      <c r="G1740">
        <v>0</v>
      </c>
      <c r="H1740" s="46">
        <f t="shared" si="171"/>
        <v>0</v>
      </c>
      <c r="J1740" t="str">
        <f t="shared" si="172"/>
        <v>MATEMATICO</v>
      </c>
      <c r="K1740" t="s">
        <v>1930</v>
      </c>
      <c r="L1740">
        <v>0</v>
      </c>
      <c r="M1740" s="46">
        <f t="shared" si="173"/>
        <v>0</v>
      </c>
      <c r="N1740" t="str">
        <f t="shared" si="174"/>
        <v>ENGENHEIRO DE REDES DE COMUNICACAO</v>
      </c>
      <c r="O1740" t="s">
        <v>2007</v>
      </c>
      <c r="P1740">
        <v>0</v>
      </c>
      <c r="Q1740" s="46">
        <f t="shared" si="175"/>
        <v>0</v>
      </c>
    </row>
    <row r="1741" spans="1:17" x14ac:dyDescent="0.25">
      <c r="A1741" t="str">
        <f t="shared" si="170"/>
        <v>CACIQUE</v>
      </c>
      <c r="B1741" t="s">
        <v>1778</v>
      </c>
      <c r="C1741">
        <v>0</v>
      </c>
      <c r="D1741">
        <v>0</v>
      </c>
      <c r="E1741">
        <v>0</v>
      </c>
      <c r="F1741">
        <v>0</v>
      </c>
      <c r="G1741">
        <v>0</v>
      </c>
      <c r="H1741" s="46">
        <f t="shared" si="171"/>
        <v>0</v>
      </c>
      <c r="J1741" t="str">
        <f t="shared" si="172"/>
        <v>MATEMATICO APLICADO</v>
      </c>
      <c r="K1741" t="s">
        <v>1931</v>
      </c>
      <c r="L1741">
        <v>0</v>
      </c>
      <c r="M1741" s="46">
        <f t="shared" si="173"/>
        <v>0</v>
      </c>
      <c r="N1741" t="str">
        <f t="shared" si="174"/>
        <v>ENGENHEIRO DE CONTROLE E AUTOMACAO</v>
      </c>
      <c r="O1741" t="s">
        <v>2008</v>
      </c>
      <c r="P1741">
        <v>0</v>
      </c>
      <c r="Q1741" s="46">
        <f t="shared" si="175"/>
        <v>0</v>
      </c>
    </row>
    <row r="1742" spans="1:17" x14ac:dyDescent="0.25">
      <c r="A1742" t="str">
        <f t="shared" ref="A1742:A1805" si="176">MID(B1742,8,100)</f>
        <v>LIDER DE COMUNIDADE CAICARA</v>
      </c>
      <c r="B1742" t="s">
        <v>1779</v>
      </c>
      <c r="C1742">
        <v>0</v>
      </c>
      <c r="D1742">
        <v>0</v>
      </c>
      <c r="E1742">
        <v>0</v>
      </c>
      <c r="F1742">
        <v>0</v>
      </c>
      <c r="G1742">
        <v>0</v>
      </c>
      <c r="H1742" s="46">
        <f t="shared" ref="H1742:H1805" si="177">G1742*100/G$3765</f>
        <v>0</v>
      </c>
      <c r="J1742" t="str">
        <f t="shared" ref="J1742:J1805" si="178">MID(K1742,8,100)</f>
        <v>ESTATISTICO</v>
      </c>
      <c r="K1742" t="s">
        <v>1932</v>
      </c>
      <c r="L1742">
        <v>0</v>
      </c>
      <c r="M1742" s="46">
        <f t="shared" ref="M1742:M1805" si="179">L1742*100/L$3765</f>
        <v>0</v>
      </c>
      <c r="N1742" t="str">
        <f t="shared" ref="N1742:N1805" si="180">MID(O1742,8,100)</f>
        <v>TECNOLOGO EM ELETRICIDADE</v>
      </c>
      <c r="O1742" t="s">
        <v>2009</v>
      </c>
      <c r="P1742">
        <v>0</v>
      </c>
      <c r="Q1742" s="46">
        <f t="shared" ref="Q1742:Q1805" si="181">P1742*100/P$3765</f>
        <v>0</v>
      </c>
    </row>
    <row r="1743" spans="1:17" x14ac:dyDescent="0.25">
      <c r="A1743" t="str">
        <f t="shared" si="176"/>
        <v>MEMBRO DE LIDERANCA QUILOMBOLA</v>
      </c>
      <c r="B1743" t="s">
        <v>1780</v>
      </c>
      <c r="C1743">
        <v>0</v>
      </c>
      <c r="D1743">
        <v>0</v>
      </c>
      <c r="E1743">
        <v>0</v>
      </c>
      <c r="F1743">
        <v>0</v>
      </c>
      <c r="G1743">
        <v>0</v>
      </c>
      <c r="H1743" s="46">
        <f t="shared" si="177"/>
        <v>0</v>
      </c>
      <c r="J1743" t="str">
        <f t="shared" si="178"/>
        <v>ESTATISTICO (ESTATISTICA APLICADA)</v>
      </c>
      <c r="K1743" t="s">
        <v>1933</v>
      </c>
      <c r="L1743">
        <v>0</v>
      </c>
      <c r="M1743" s="46">
        <f t="shared" si="179"/>
        <v>0</v>
      </c>
      <c r="N1743" t="str">
        <f t="shared" si="180"/>
        <v>TECNOLOGO EM ELETRONICA</v>
      </c>
      <c r="O1743" t="s">
        <v>2010</v>
      </c>
      <c r="P1743">
        <v>0</v>
      </c>
      <c r="Q1743" s="46">
        <f t="shared" si="181"/>
        <v>0</v>
      </c>
    </row>
    <row r="1744" spans="1:17" x14ac:dyDescent="0.25">
      <c r="A1744" t="str">
        <f t="shared" si="176"/>
        <v>DIRIGENTE DE PARTIDO POLITICO</v>
      </c>
      <c r="B1744" t="s">
        <v>1781</v>
      </c>
      <c r="C1744">
        <v>0</v>
      </c>
      <c r="D1744">
        <v>0</v>
      </c>
      <c r="E1744">
        <v>0</v>
      </c>
      <c r="F1744">
        <v>0</v>
      </c>
      <c r="G1744">
        <v>0</v>
      </c>
      <c r="H1744" s="46">
        <f t="shared" si="177"/>
        <v>0</v>
      </c>
      <c r="J1744" t="str">
        <f t="shared" si="178"/>
        <v>ESTATISTICO TEORICO</v>
      </c>
      <c r="K1744" t="s">
        <v>1934</v>
      </c>
      <c r="L1744">
        <v>0</v>
      </c>
      <c r="M1744" s="46">
        <f t="shared" si="179"/>
        <v>0</v>
      </c>
      <c r="N1744" t="str">
        <f t="shared" si="180"/>
        <v>TECNOLOGO EM TELECOMUNICACOES</v>
      </c>
      <c r="O1744" t="s">
        <v>2375</v>
      </c>
      <c r="P1744">
        <v>0</v>
      </c>
      <c r="Q1744" s="46">
        <f t="shared" si="181"/>
        <v>0</v>
      </c>
    </row>
    <row r="1745" spans="1:17" x14ac:dyDescent="0.25">
      <c r="A1745" t="str">
        <f t="shared" si="176"/>
        <v>DIRIGENTES DE ENTIDADES DE TRABALHADORES</v>
      </c>
      <c r="B1745" t="s">
        <v>1782</v>
      </c>
      <c r="C1745">
        <v>0</v>
      </c>
      <c r="D1745">
        <v>0</v>
      </c>
      <c r="E1745">
        <v>0</v>
      </c>
      <c r="F1745">
        <v>0</v>
      </c>
      <c r="G1745">
        <v>0</v>
      </c>
      <c r="H1745" s="46">
        <f t="shared" si="177"/>
        <v>0</v>
      </c>
      <c r="J1745" t="str">
        <f t="shared" si="178"/>
        <v>ENGENHEIRO DE APLICATIVOS EM COMPUTACAO</v>
      </c>
      <c r="K1745" t="s">
        <v>1935</v>
      </c>
      <c r="L1745">
        <v>0</v>
      </c>
      <c r="M1745" s="46">
        <f t="shared" si="179"/>
        <v>0</v>
      </c>
      <c r="N1745" t="str">
        <f t="shared" si="180"/>
        <v>ENGENHEIRO MECANICO</v>
      </c>
      <c r="O1745" t="s">
        <v>2376</v>
      </c>
      <c r="P1745">
        <v>0</v>
      </c>
      <c r="Q1745" s="46">
        <f t="shared" si="181"/>
        <v>0</v>
      </c>
    </row>
    <row r="1746" spans="1:17" x14ac:dyDescent="0.25">
      <c r="A1746" t="str">
        <f t="shared" si="176"/>
        <v>DIRIGENTES DE ENTIDADES PATRONAIS</v>
      </c>
      <c r="B1746" t="s">
        <v>1783</v>
      </c>
      <c r="C1746">
        <v>0</v>
      </c>
      <c r="D1746">
        <v>0</v>
      </c>
      <c r="E1746">
        <v>0</v>
      </c>
      <c r="F1746">
        <v>0</v>
      </c>
      <c r="G1746">
        <v>0</v>
      </c>
      <c r="H1746" s="46">
        <f t="shared" si="177"/>
        <v>0</v>
      </c>
      <c r="J1746" t="str">
        <f t="shared" si="178"/>
        <v>ENGENHEIRO DE EQUIPAMENTOS EM COMPUTACAO</v>
      </c>
      <c r="K1746" t="s">
        <v>1936</v>
      </c>
      <c r="L1746">
        <v>0</v>
      </c>
      <c r="M1746" s="46">
        <f t="shared" si="179"/>
        <v>0</v>
      </c>
      <c r="N1746" t="str">
        <f t="shared" si="180"/>
        <v>ENGENHEIRO MECANICO AUTOMOTIVO</v>
      </c>
      <c r="O1746" t="s">
        <v>2377</v>
      </c>
      <c r="P1746">
        <v>0</v>
      </c>
      <c r="Q1746" s="46">
        <f t="shared" si="181"/>
        <v>0</v>
      </c>
    </row>
    <row r="1747" spans="1:17" x14ac:dyDescent="0.25">
      <c r="A1747" t="str">
        <f t="shared" si="176"/>
        <v>DIRIGENTE E ADMINISTRADOR DE ORGANIZACAO RELIGIOSA</v>
      </c>
      <c r="B1747" t="s">
        <v>1784</v>
      </c>
      <c r="C1747">
        <v>0</v>
      </c>
      <c r="D1747">
        <v>0</v>
      </c>
      <c r="E1747">
        <v>0</v>
      </c>
      <c r="F1747">
        <v>0</v>
      </c>
      <c r="G1747">
        <v>0</v>
      </c>
      <c r="H1747" s="46">
        <f t="shared" si="177"/>
        <v>0</v>
      </c>
      <c r="J1747" t="str">
        <f t="shared" si="178"/>
        <v>ENGENHEIROS DE SISTEMAS OPERACIONAIS EM COMPUTACAO</v>
      </c>
      <c r="K1747" t="s">
        <v>1937</v>
      </c>
      <c r="L1747">
        <v>0</v>
      </c>
      <c r="M1747" s="46">
        <f t="shared" si="179"/>
        <v>0</v>
      </c>
      <c r="N1747" t="str">
        <f t="shared" si="180"/>
        <v>ENGENHEIRO MECANICO (ENERGIA NUCLEAR)</v>
      </c>
      <c r="O1747" t="s">
        <v>2378</v>
      </c>
      <c r="P1747">
        <v>0</v>
      </c>
      <c r="Q1747" s="46">
        <f t="shared" si="181"/>
        <v>0</v>
      </c>
    </row>
    <row r="1748" spans="1:17" x14ac:dyDescent="0.25">
      <c r="A1748" t="str">
        <f t="shared" si="176"/>
        <v>DIRIGENTE E ADMINISTRADOR DE ORGANIZACAO DA SOCIEDADE CIVIL SEM FINS LUCRATIVOS</v>
      </c>
      <c r="B1748" t="s">
        <v>1785</v>
      </c>
      <c r="C1748">
        <v>0</v>
      </c>
      <c r="D1748">
        <v>0</v>
      </c>
      <c r="E1748">
        <v>0</v>
      </c>
      <c r="F1748">
        <v>0</v>
      </c>
      <c r="G1748">
        <v>0</v>
      </c>
      <c r="H1748" s="46">
        <f t="shared" si="177"/>
        <v>0</v>
      </c>
      <c r="J1748" t="str">
        <f t="shared" si="178"/>
        <v>ADMINISTRADOR DE REDES</v>
      </c>
      <c r="K1748" t="s">
        <v>1939</v>
      </c>
      <c r="L1748">
        <v>0</v>
      </c>
      <c r="M1748" s="46">
        <f t="shared" si="179"/>
        <v>0</v>
      </c>
      <c r="N1748" t="str">
        <f t="shared" si="180"/>
        <v>ENGENHEIRO MECANICO INDUSTRIAL</v>
      </c>
      <c r="O1748" t="s">
        <v>2379</v>
      </c>
      <c r="P1748">
        <v>0</v>
      </c>
      <c r="Q1748" s="46">
        <f t="shared" si="181"/>
        <v>0</v>
      </c>
    </row>
    <row r="1749" spans="1:17" x14ac:dyDescent="0.25">
      <c r="A1749" t="str">
        <f t="shared" si="176"/>
        <v>DIRETOR GERAL DE EMPRESA E ORGANIZACOES (EXCETO DE INTERESSE PUBLICO)</v>
      </c>
      <c r="B1749" t="s">
        <v>1787</v>
      </c>
      <c r="C1749">
        <v>0</v>
      </c>
      <c r="D1749">
        <v>0</v>
      </c>
      <c r="E1749">
        <v>0</v>
      </c>
      <c r="F1749">
        <v>0</v>
      </c>
      <c r="G1749">
        <v>0</v>
      </c>
      <c r="H1749" s="46">
        <f t="shared" si="177"/>
        <v>0</v>
      </c>
      <c r="J1749" t="str">
        <f t="shared" si="178"/>
        <v>ANALISTA DE DESENVOLVIMENTO DE SISTEMAS</v>
      </c>
      <c r="K1749" t="s">
        <v>1942</v>
      </c>
      <c r="L1749">
        <v>0</v>
      </c>
      <c r="M1749" s="46">
        <f t="shared" si="179"/>
        <v>0</v>
      </c>
      <c r="N1749" t="str">
        <f t="shared" si="180"/>
        <v>ENGENHEIRO AERONAUTICO</v>
      </c>
      <c r="O1749" t="s">
        <v>2380</v>
      </c>
      <c r="P1749">
        <v>0</v>
      </c>
      <c r="Q1749" s="46">
        <f t="shared" si="181"/>
        <v>0</v>
      </c>
    </row>
    <row r="1750" spans="1:17" x14ac:dyDescent="0.25">
      <c r="A1750" t="str">
        <f t="shared" si="176"/>
        <v>DIRETOR DE PRODUCAO E OPERACOES EM EMPRESA AGROPECUARIA</v>
      </c>
      <c r="B1750" t="s">
        <v>1788</v>
      </c>
      <c r="C1750">
        <v>0</v>
      </c>
      <c r="D1750">
        <v>0</v>
      </c>
      <c r="E1750">
        <v>0</v>
      </c>
      <c r="F1750">
        <v>0</v>
      </c>
      <c r="G1750">
        <v>0</v>
      </c>
      <c r="H1750" s="46">
        <f t="shared" si="177"/>
        <v>0</v>
      </c>
      <c r="J1750" t="str">
        <f t="shared" si="178"/>
        <v>ANALISTA DE REDES E DE COMUNICACAO DE DADOS</v>
      </c>
      <c r="K1750" t="s">
        <v>1943</v>
      </c>
      <c r="L1750">
        <v>0</v>
      </c>
      <c r="M1750" s="46">
        <f t="shared" si="179"/>
        <v>0</v>
      </c>
      <c r="N1750" t="str">
        <f t="shared" si="180"/>
        <v>ENGENHEIRO NAVAL</v>
      </c>
      <c r="O1750" t="s">
        <v>2381</v>
      </c>
      <c r="P1750">
        <v>0</v>
      </c>
      <c r="Q1750" s="46">
        <f t="shared" si="181"/>
        <v>0</v>
      </c>
    </row>
    <row r="1751" spans="1:17" x14ac:dyDescent="0.25">
      <c r="A1751" t="str">
        <f t="shared" si="176"/>
        <v>DIRETOR DE PRODUCAO E OPERACOES EM EMPRESA AQUICOLA</v>
      </c>
      <c r="B1751" t="s">
        <v>1789</v>
      </c>
      <c r="C1751">
        <v>0</v>
      </c>
      <c r="D1751">
        <v>0</v>
      </c>
      <c r="E1751">
        <v>0</v>
      </c>
      <c r="F1751">
        <v>0</v>
      </c>
      <c r="G1751">
        <v>0</v>
      </c>
      <c r="H1751" s="46">
        <f t="shared" si="177"/>
        <v>0</v>
      </c>
      <c r="J1751" t="str">
        <f t="shared" si="178"/>
        <v>ANALISTA DE SISTEMAS DE AUTOMACAO</v>
      </c>
      <c r="K1751" t="s">
        <v>1944</v>
      </c>
      <c r="L1751">
        <v>0</v>
      </c>
      <c r="M1751" s="46">
        <f t="shared" si="179"/>
        <v>0</v>
      </c>
      <c r="N1751" t="str">
        <f t="shared" si="180"/>
        <v>TECNOLOGO EM FABRICACAO MECANICA</v>
      </c>
      <c r="O1751" t="s">
        <v>2382</v>
      </c>
      <c r="P1751">
        <v>0</v>
      </c>
      <c r="Q1751" s="46">
        <f t="shared" si="181"/>
        <v>0</v>
      </c>
    </row>
    <row r="1752" spans="1:17" x14ac:dyDescent="0.25">
      <c r="A1752" t="str">
        <f t="shared" si="176"/>
        <v>DIRETOR DE PRODUCAO E OPERACOES EM EMPRESA FLORESTAL</v>
      </c>
      <c r="B1752" t="s">
        <v>1790</v>
      </c>
      <c r="C1752">
        <v>0</v>
      </c>
      <c r="D1752">
        <v>0</v>
      </c>
      <c r="E1752">
        <v>0</v>
      </c>
      <c r="F1752">
        <v>0</v>
      </c>
      <c r="G1752">
        <v>0</v>
      </c>
      <c r="H1752" s="46">
        <f t="shared" si="177"/>
        <v>0</v>
      </c>
      <c r="J1752" t="str">
        <f t="shared" si="178"/>
        <v>FISICO (ACUSTICA)</v>
      </c>
      <c r="K1752" t="s">
        <v>1947</v>
      </c>
      <c r="L1752">
        <v>0</v>
      </c>
      <c r="M1752" s="46">
        <f t="shared" si="179"/>
        <v>0</v>
      </c>
      <c r="N1752" t="str">
        <f t="shared" si="180"/>
        <v>ENGENHEIRO QUIMICO</v>
      </c>
      <c r="O1752" t="s">
        <v>2383</v>
      </c>
      <c r="P1752">
        <v>0</v>
      </c>
      <c r="Q1752" s="46">
        <f t="shared" si="181"/>
        <v>0</v>
      </c>
    </row>
    <row r="1753" spans="1:17" x14ac:dyDescent="0.25">
      <c r="A1753" t="str">
        <f t="shared" si="176"/>
        <v>DIRETOR DE PRODUCAO E OPERACOES EM EMPRESA PESQUEIRA</v>
      </c>
      <c r="B1753" t="s">
        <v>1791</v>
      </c>
      <c r="C1753">
        <v>0</v>
      </c>
      <c r="D1753">
        <v>0</v>
      </c>
      <c r="E1753">
        <v>0</v>
      </c>
      <c r="F1753">
        <v>0</v>
      </c>
      <c r="G1753">
        <v>0</v>
      </c>
      <c r="H1753" s="46">
        <f t="shared" si="177"/>
        <v>0</v>
      </c>
      <c r="J1753" t="str">
        <f t="shared" si="178"/>
        <v>FISICO (ATOMICA E MOLECULAR)</v>
      </c>
      <c r="K1753" t="s">
        <v>1948</v>
      </c>
      <c r="L1753">
        <v>0</v>
      </c>
      <c r="M1753" s="46">
        <f t="shared" si="179"/>
        <v>0</v>
      </c>
      <c r="N1753" t="str">
        <f t="shared" si="180"/>
        <v>ENGENHEIRO QUIMICO (INDUSTRIA QUIMICA)</v>
      </c>
      <c r="O1753" t="s">
        <v>2384</v>
      </c>
      <c r="P1753">
        <v>0</v>
      </c>
      <c r="Q1753" s="46">
        <f t="shared" si="181"/>
        <v>0</v>
      </c>
    </row>
    <row r="1754" spans="1:17" x14ac:dyDescent="0.25">
      <c r="A1754" t="str">
        <f t="shared" si="176"/>
        <v>DIRETOR DE PRODUCAO E OPERACOES DA INDUSTRIA DE TRANSFORMACAO, EXTRACAO MINERAL E UTILIDADES</v>
      </c>
      <c r="B1754" t="s">
        <v>1792</v>
      </c>
      <c r="C1754">
        <v>0</v>
      </c>
      <c r="D1754">
        <v>0</v>
      </c>
      <c r="E1754">
        <v>0</v>
      </c>
      <c r="F1754">
        <v>0</v>
      </c>
      <c r="G1754">
        <v>0</v>
      </c>
      <c r="H1754" s="46">
        <f t="shared" si="177"/>
        <v>0</v>
      </c>
      <c r="J1754" t="str">
        <f t="shared" si="178"/>
        <v>FISICO (COSMOLOGIA)</v>
      </c>
      <c r="K1754" t="s">
        <v>1949</v>
      </c>
      <c r="L1754">
        <v>0</v>
      </c>
      <c r="M1754" s="46">
        <f t="shared" si="179"/>
        <v>0</v>
      </c>
      <c r="N1754" t="str">
        <f t="shared" si="180"/>
        <v>ENGENHEIRO QUIMICO (MINERACAO, METALURGIA, SIDERURGIA, CIMENTEIRA E CERAMICA)</v>
      </c>
      <c r="O1754" t="s">
        <v>2385</v>
      </c>
      <c r="P1754">
        <v>0</v>
      </c>
      <c r="Q1754" s="46">
        <f t="shared" si="181"/>
        <v>0</v>
      </c>
    </row>
    <row r="1755" spans="1:17" x14ac:dyDescent="0.25">
      <c r="A1755" t="str">
        <f t="shared" si="176"/>
        <v>DIRETOR DE OPERACOES DE OBRAS PUBLICA E CIVIL</v>
      </c>
      <c r="B1755" t="s">
        <v>1793</v>
      </c>
      <c r="C1755">
        <v>0</v>
      </c>
      <c r="D1755">
        <v>0</v>
      </c>
      <c r="E1755">
        <v>0</v>
      </c>
      <c r="F1755">
        <v>0</v>
      </c>
      <c r="G1755">
        <v>0</v>
      </c>
      <c r="H1755" s="46">
        <f t="shared" si="177"/>
        <v>0</v>
      </c>
      <c r="J1755" t="str">
        <f t="shared" si="178"/>
        <v>FISICO (ESTATISTICA E MATEMATICA)</v>
      </c>
      <c r="K1755" t="s">
        <v>1950</v>
      </c>
      <c r="L1755">
        <v>0</v>
      </c>
      <c r="M1755" s="46">
        <f t="shared" si="179"/>
        <v>0</v>
      </c>
      <c r="N1755" t="str">
        <f t="shared" si="180"/>
        <v>ENGENHEIRO QUIMICO (PAPEL E CELULOSE)</v>
      </c>
      <c r="O1755" t="s">
        <v>2386</v>
      </c>
      <c r="P1755">
        <v>0</v>
      </c>
      <c r="Q1755" s="46">
        <f t="shared" si="181"/>
        <v>0</v>
      </c>
    </row>
    <row r="1756" spans="1:17" x14ac:dyDescent="0.25">
      <c r="A1756" t="str">
        <f t="shared" si="176"/>
        <v>DIRETOR DE PRODUCAO E OPERACOES DE ALIMENTACAO</v>
      </c>
      <c r="B1756" t="s">
        <v>1795</v>
      </c>
      <c r="C1756">
        <v>0</v>
      </c>
      <c r="D1756">
        <v>0</v>
      </c>
      <c r="E1756">
        <v>0</v>
      </c>
      <c r="F1756">
        <v>0</v>
      </c>
      <c r="G1756">
        <v>0</v>
      </c>
      <c r="H1756" s="46">
        <f t="shared" si="177"/>
        <v>0</v>
      </c>
      <c r="J1756" t="str">
        <f t="shared" si="178"/>
        <v>FISICO (FLUIDOS)</v>
      </c>
      <c r="K1756" t="s">
        <v>1951</v>
      </c>
      <c r="L1756">
        <v>0</v>
      </c>
      <c r="M1756" s="46">
        <f t="shared" si="179"/>
        <v>0</v>
      </c>
      <c r="N1756" t="str">
        <f t="shared" si="180"/>
        <v>ENGENHEIRO QUIMICO (PETROLEO E BORRACHA)</v>
      </c>
      <c r="O1756" t="s">
        <v>2387</v>
      </c>
      <c r="P1756">
        <v>0</v>
      </c>
      <c r="Q1756" s="46">
        <f t="shared" si="181"/>
        <v>0</v>
      </c>
    </row>
    <row r="1757" spans="1:17" x14ac:dyDescent="0.25">
      <c r="A1757" t="str">
        <f t="shared" si="176"/>
        <v>DIRETOR DE PRODUCAO E OPERACOES DE HOTEL</v>
      </c>
      <c r="B1757" t="s">
        <v>1796</v>
      </c>
      <c r="C1757">
        <v>0</v>
      </c>
      <c r="D1757">
        <v>0</v>
      </c>
      <c r="E1757">
        <v>0</v>
      </c>
      <c r="F1757">
        <v>0</v>
      </c>
      <c r="G1757">
        <v>0</v>
      </c>
      <c r="H1757" s="46">
        <f t="shared" si="177"/>
        <v>0</v>
      </c>
      <c r="J1757" t="str">
        <f t="shared" si="178"/>
        <v>FISICO (INSTRUMENTACAO)</v>
      </c>
      <c r="K1757" t="s">
        <v>1952</v>
      </c>
      <c r="L1757">
        <v>0</v>
      </c>
      <c r="M1757" s="46">
        <f t="shared" si="179"/>
        <v>0</v>
      </c>
      <c r="N1757" t="str">
        <f t="shared" si="180"/>
        <v>ENGENHEIRO QUIMICO (UTILIDADES E MEIO AMBIENTE)</v>
      </c>
      <c r="O1757" t="s">
        <v>2388</v>
      </c>
      <c r="P1757">
        <v>0</v>
      </c>
      <c r="Q1757" s="46">
        <f t="shared" si="181"/>
        <v>0</v>
      </c>
    </row>
    <row r="1758" spans="1:17" x14ac:dyDescent="0.25">
      <c r="A1758" t="str">
        <f t="shared" si="176"/>
        <v>DIRETOR DE PRODUCAO E OPERACOES DE TURISMO</v>
      </c>
      <c r="B1758" t="s">
        <v>1797</v>
      </c>
      <c r="C1758">
        <v>0</v>
      </c>
      <c r="D1758">
        <v>0</v>
      </c>
      <c r="E1758">
        <v>0</v>
      </c>
      <c r="F1758">
        <v>0</v>
      </c>
      <c r="G1758">
        <v>0</v>
      </c>
      <c r="H1758" s="46">
        <f t="shared" si="177"/>
        <v>0</v>
      </c>
      <c r="J1758" t="str">
        <f t="shared" si="178"/>
        <v>FISICO (MATERIA CONDENSADA)</v>
      </c>
      <c r="K1758" t="s">
        <v>1953</v>
      </c>
      <c r="L1758">
        <v>0</v>
      </c>
      <c r="M1758" s="46">
        <f t="shared" si="179"/>
        <v>0</v>
      </c>
      <c r="N1758" t="str">
        <f t="shared" si="180"/>
        <v>TECNOLOGO EM PRODUCAO SULCROALCOOLEIRA</v>
      </c>
      <c r="O1758" t="s">
        <v>2389</v>
      </c>
      <c r="P1758">
        <v>0</v>
      </c>
      <c r="Q1758" s="46">
        <f t="shared" si="181"/>
        <v>0</v>
      </c>
    </row>
    <row r="1759" spans="1:17" x14ac:dyDescent="0.25">
      <c r="A1759" t="str">
        <f t="shared" si="176"/>
        <v>DIRETOR DE OPERACOES DE CORREIOS</v>
      </c>
      <c r="B1759" t="s">
        <v>1799</v>
      </c>
      <c r="C1759">
        <v>0</v>
      </c>
      <c r="D1759">
        <v>0</v>
      </c>
      <c r="E1759">
        <v>0</v>
      </c>
      <c r="F1759">
        <v>0</v>
      </c>
      <c r="G1759">
        <v>0</v>
      </c>
      <c r="H1759" s="46">
        <f t="shared" si="177"/>
        <v>0</v>
      </c>
      <c r="J1759" t="str">
        <f t="shared" si="178"/>
        <v>FISICO (MATERIAIS)</v>
      </c>
      <c r="K1759" t="s">
        <v>1954</v>
      </c>
      <c r="L1759">
        <v>0</v>
      </c>
      <c r="M1759" s="46">
        <f t="shared" si="179"/>
        <v>0</v>
      </c>
      <c r="N1759" t="str">
        <f t="shared" si="180"/>
        <v>ENGENHEIRO DE MATERIAIS</v>
      </c>
      <c r="O1759" t="s">
        <v>2390</v>
      </c>
      <c r="P1759">
        <v>0</v>
      </c>
      <c r="Q1759" s="46">
        <f t="shared" si="181"/>
        <v>0</v>
      </c>
    </row>
    <row r="1760" spans="1:17" x14ac:dyDescent="0.25">
      <c r="A1760" t="str">
        <f t="shared" si="176"/>
        <v>DIRETOR DE OPERACOES DE SERVICOS DE ARMAZENAMENTO</v>
      </c>
      <c r="B1760" t="s">
        <v>1800</v>
      </c>
      <c r="C1760">
        <v>0</v>
      </c>
      <c r="D1760">
        <v>0</v>
      </c>
      <c r="E1760">
        <v>0</v>
      </c>
      <c r="F1760">
        <v>0</v>
      </c>
      <c r="G1760">
        <v>0</v>
      </c>
      <c r="H1760" s="46">
        <f t="shared" si="177"/>
        <v>0</v>
      </c>
      <c r="J1760" t="str">
        <f t="shared" si="178"/>
        <v>FISICO (MEDICINA)</v>
      </c>
      <c r="K1760" t="s">
        <v>1955</v>
      </c>
      <c r="L1760">
        <v>0</v>
      </c>
      <c r="M1760" s="46">
        <f t="shared" si="179"/>
        <v>0</v>
      </c>
      <c r="N1760" t="str">
        <f t="shared" si="180"/>
        <v>ENGENHEIRO METALURGISTA</v>
      </c>
      <c r="O1760" t="s">
        <v>2391</v>
      </c>
      <c r="P1760">
        <v>0</v>
      </c>
      <c r="Q1760" s="46">
        <f t="shared" si="181"/>
        <v>0</v>
      </c>
    </row>
    <row r="1761" spans="1:17" x14ac:dyDescent="0.25">
      <c r="A1761" t="str">
        <f t="shared" si="176"/>
        <v>DIRETOR DE OPERACOES DE SERVICOS DE TELECOMUNICACOES</v>
      </c>
      <c r="B1761" t="s">
        <v>1801</v>
      </c>
      <c r="C1761">
        <v>0</v>
      </c>
      <c r="D1761">
        <v>0</v>
      </c>
      <c r="E1761">
        <v>0</v>
      </c>
      <c r="F1761">
        <v>0</v>
      </c>
      <c r="G1761">
        <v>0</v>
      </c>
      <c r="H1761" s="46">
        <f t="shared" si="177"/>
        <v>0</v>
      </c>
      <c r="J1761" t="str">
        <f t="shared" si="178"/>
        <v>FISICO (NUCLEAR E REATORES)</v>
      </c>
      <c r="K1761" t="s">
        <v>1956</v>
      </c>
      <c r="L1761">
        <v>0</v>
      </c>
      <c r="M1761" s="46">
        <f t="shared" si="179"/>
        <v>0</v>
      </c>
      <c r="N1761" t="str">
        <f t="shared" si="180"/>
        <v>TECNOLOGO EM METALURGIA</v>
      </c>
      <c r="O1761" t="s">
        <v>2392</v>
      </c>
      <c r="P1761">
        <v>0</v>
      </c>
      <c r="Q1761" s="46">
        <f t="shared" si="181"/>
        <v>0</v>
      </c>
    </row>
    <row r="1762" spans="1:17" x14ac:dyDescent="0.25">
      <c r="A1762" t="str">
        <f t="shared" si="176"/>
        <v>DIRETOR COMERCIAL EM OPERACOES DE INTERMEDIACAO FINANCEIRA</v>
      </c>
      <c r="B1762" t="s">
        <v>1803</v>
      </c>
      <c r="C1762">
        <v>0</v>
      </c>
      <c r="D1762">
        <v>0</v>
      </c>
      <c r="E1762">
        <v>0</v>
      </c>
      <c r="F1762">
        <v>0</v>
      </c>
      <c r="G1762">
        <v>0</v>
      </c>
      <c r="H1762" s="46">
        <f t="shared" si="177"/>
        <v>0</v>
      </c>
      <c r="J1762" t="str">
        <f t="shared" si="178"/>
        <v>FISICO (OPTICA)</v>
      </c>
      <c r="K1762" t="s">
        <v>1957</v>
      </c>
      <c r="L1762">
        <v>0</v>
      </c>
      <c r="M1762" s="46">
        <f t="shared" si="179"/>
        <v>0</v>
      </c>
      <c r="N1762" t="str">
        <f t="shared" si="180"/>
        <v>ENGENHEIRO DE MINAS</v>
      </c>
      <c r="O1762" t="s">
        <v>2393</v>
      </c>
      <c r="P1762">
        <v>0</v>
      </c>
      <c r="Q1762" s="46">
        <f t="shared" si="181"/>
        <v>0</v>
      </c>
    </row>
    <row r="1763" spans="1:17" x14ac:dyDescent="0.25">
      <c r="A1763" t="str">
        <f t="shared" si="176"/>
        <v>DIRETOR DE PRODUTOS BANCARIOS</v>
      </c>
      <c r="B1763" t="s">
        <v>1804</v>
      </c>
      <c r="C1763">
        <v>0</v>
      </c>
      <c r="D1763">
        <v>0</v>
      </c>
      <c r="E1763">
        <v>0</v>
      </c>
      <c r="F1763">
        <v>0</v>
      </c>
      <c r="G1763">
        <v>0</v>
      </c>
      <c r="H1763" s="46">
        <f t="shared" si="177"/>
        <v>0</v>
      </c>
      <c r="J1763" t="str">
        <f t="shared" si="178"/>
        <v>FISICO (PARTICULAS E CAMPOS)</v>
      </c>
      <c r="K1763" t="s">
        <v>1958</v>
      </c>
      <c r="L1763">
        <v>0</v>
      </c>
      <c r="M1763" s="46">
        <f t="shared" si="179"/>
        <v>0</v>
      </c>
      <c r="N1763" t="str">
        <f t="shared" si="180"/>
        <v>ENGENHEIRO DE MINAS (BENEFICIAMENTO)</v>
      </c>
      <c r="O1763" t="s">
        <v>2394</v>
      </c>
      <c r="P1763">
        <v>0</v>
      </c>
      <c r="Q1763" s="46">
        <f t="shared" si="181"/>
        <v>0</v>
      </c>
    </row>
    <row r="1764" spans="1:17" x14ac:dyDescent="0.25">
      <c r="A1764" t="str">
        <f t="shared" si="176"/>
        <v>DIRETOR DE CREDITO RURAL</v>
      </c>
      <c r="B1764" t="s">
        <v>1805</v>
      </c>
      <c r="C1764">
        <v>0</v>
      </c>
      <c r="D1764">
        <v>0</v>
      </c>
      <c r="E1764">
        <v>0</v>
      </c>
      <c r="F1764">
        <v>0</v>
      </c>
      <c r="G1764">
        <v>0</v>
      </c>
      <c r="H1764" s="46">
        <f t="shared" si="177"/>
        <v>0</v>
      </c>
      <c r="J1764" t="str">
        <f t="shared" si="178"/>
        <v>FISICO (PLASMA)</v>
      </c>
      <c r="K1764" t="s">
        <v>1959</v>
      </c>
      <c r="L1764">
        <v>0</v>
      </c>
      <c r="M1764" s="46">
        <f t="shared" si="179"/>
        <v>0</v>
      </c>
      <c r="N1764" t="str">
        <f t="shared" si="180"/>
        <v>ENGENHEIRO DE MINAS (LAVRA A CEU ABERTO)</v>
      </c>
      <c r="O1764" t="s">
        <v>2395</v>
      </c>
      <c r="P1764">
        <v>0</v>
      </c>
      <c r="Q1764" s="46">
        <f t="shared" si="181"/>
        <v>0</v>
      </c>
    </row>
    <row r="1765" spans="1:17" x14ac:dyDescent="0.25">
      <c r="A1765" t="str">
        <f t="shared" si="176"/>
        <v>DIRETOR DE CAMBIO E COMERCIO EXTERIOR</v>
      </c>
      <c r="B1765" t="s">
        <v>1806</v>
      </c>
      <c r="C1765">
        <v>0</v>
      </c>
      <c r="D1765">
        <v>0</v>
      </c>
      <c r="E1765">
        <v>0</v>
      </c>
      <c r="F1765">
        <v>0</v>
      </c>
      <c r="G1765">
        <v>0</v>
      </c>
      <c r="H1765" s="46">
        <f t="shared" si="177"/>
        <v>0</v>
      </c>
      <c r="J1765" t="str">
        <f t="shared" si="178"/>
        <v>FISICO (TERMICA)</v>
      </c>
      <c r="K1765" t="s">
        <v>1960</v>
      </c>
      <c r="L1765">
        <v>0</v>
      </c>
      <c r="M1765" s="46">
        <f t="shared" si="179"/>
        <v>0</v>
      </c>
      <c r="N1765" t="str">
        <f t="shared" si="180"/>
        <v>ENGENHEIRO DE MINAS (LAVRA SUBTERRANEA)</v>
      </c>
      <c r="O1765" t="s">
        <v>2396</v>
      </c>
      <c r="P1765">
        <v>0</v>
      </c>
      <c r="Q1765" s="46">
        <f t="shared" si="181"/>
        <v>0</v>
      </c>
    </row>
    <row r="1766" spans="1:17" x14ac:dyDescent="0.25">
      <c r="A1766" t="str">
        <f t="shared" si="176"/>
        <v>DIRETOR DE COMPLIANCE</v>
      </c>
      <c r="B1766" t="s">
        <v>1807</v>
      </c>
      <c r="C1766">
        <v>0</v>
      </c>
      <c r="D1766">
        <v>0</v>
      </c>
      <c r="E1766">
        <v>0</v>
      </c>
      <c r="F1766">
        <v>0</v>
      </c>
      <c r="G1766">
        <v>0</v>
      </c>
      <c r="H1766" s="46">
        <f t="shared" si="177"/>
        <v>0</v>
      </c>
      <c r="J1766" t="str">
        <f t="shared" si="178"/>
        <v>QUIMICO INDUSTRIAL</v>
      </c>
      <c r="K1766" t="s">
        <v>1962</v>
      </c>
      <c r="L1766">
        <v>0</v>
      </c>
      <c r="M1766" s="46">
        <f t="shared" si="179"/>
        <v>0</v>
      </c>
      <c r="N1766" t="str">
        <f t="shared" si="180"/>
        <v>ENGENHEIRO DE MINAS (PESQUISA MINERAL)</v>
      </c>
      <c r="O1766" t="s">
        <v>2397</v>
      </c>
      <c r="P1766">
        <v>0</v>
      </c>
      <c r="Q1766" s="46">
        <f t="shared" si="181"/>
        <v>0</v>
      </c>
    </row>
    <row r="1767" spans="1:17" x14ac:dyDescent="0.25">
      <c r="A1767" t="str">
        <f t="shared" si="176"/>
        <v>DIRETOR DE CREDITO (EXCETO CREDITO IMOBILIARIO)</v>
      </c>
      <c r="B1767" t="s">
        <v>1808</v>
      </c>
      <c r="C1767">
        <v>0</v>
      </c>
      <c r="D1767">
        <v>0</v>
      </c>
      <c r="E1767">
        <v>0</v>
      </c>
      <c r="F1767">
        <v>0</v>
      </c>
      <c r="G1767">
        <v>0</v>
      </c>
      <c r="H1767" s="46">
        <f t="shared" si="177"/>
        <v>0</v>
      </c>
      <c r="J1767" t="str">
        <f t="shared" si="178"/>
        <v>TECNOLOGO EM PROCESSOS QUIMICOS</v>
      </c>
      <c r="K1767" t="s">
        <v>1963</v>
      </c>
      <c r="L1767">
        <v>0</v>
      </c>
      <c r="M1767" s="46">
        <f t="shared" si="179"/>
        <v>0</v>
      </c>
      <c r="N1767" t="str">
        <f t="shared" si="180"/>
        <v>ENGENHEIRO DE MINAS (PLANEJAMENTO)</v>
      </c>
      <c r="O1767" t="s">
        <v>2398</v>
      </c>
      <c r="P1767">
        <v>0</v>
      </c>
      <c r="Q1767" s="46">
        <f t="shared" si="181"/>
        <v>0</v>
      </c>
    </row>
    <row r="1768" spans="1:17" x14ac:dyDescent="0.25">
      <c r="A1768" t="str">
        <f t="shared" si="176"/>
        <v>DIRETOR DE CREDITO IMOBILIARIO</v>
      </c>
      <c r="B1768" t="s">
        <v>1809</v>
      </c>
      <c r="C1768">
        <v>0</v>
      </c>
      <c r="D1768">
        <v>0</v>
      </c>
      <c r="E1768">
        <v>0</v>
      </c>
      <c r="F1768">
        <v>0</v>
      </c>
      <c r="G1768">
        <v>0</v>
      </c>
      <c r="H1768" s="46">
        <f t="shared" si="177"/>
        <v>0</v>
      </c>
      <c r="J1768" t="str">
        <f t="shared" si="178"/>
        <v>ASTRONOMO</v>
      </c>
      <c r="K1768" t="s">
        <v>1964</v>
      </c>
      <c r="L1768">
        <v>0</v>
      </c>
      <c r="M1768" s="46">
        <f t="shared" si="179"/>
        <v>0</v>
      </c>
      <c r="N1768" t="str">
        <f t="shared" si="180"/>
        <v>ENGENHEIRO DE MINAS (PROCESSO)</v>
      </c>
      <c r="O1768" t="s">
        <v>2399</v>
      </c>
      <c r="P1768">
        <v>0</v>
      </c>
      <c r="Q1768" s="46">
        <f t="shared" si="181"/>
        <v>0</v>
      </c>
    </row>
    <row r="1769" spans="1:17" x14ac:dyDescent="0.25">
      <c r="A1769" t="str">
        <f t="shared" si="176"/>
        <v>DIRETOR DE LEASING</v>
      </c>
      <c r="B1769" t="s">
        <v>1810</v>
      </c>
      <c r="C1769">
        <v>0</v>
      </c>
      <c r="D1769">
        <v>0</v>
      </c>
      <c r="E1769">
        <v>0</v>
      </c>
      <c r="F1769">
        <v>0</v>
      </c>
      <c r="G1769">
        <v>0</v>
      </c>
      <c r="H1769" s="46">
        <f t="shared" si="177"/>
        <v>0</v>
      </c>
      <c r="J1769" t="str">
        <f t="shared" si="178"/>
        <v>GEOFISICO ESPACIAL</v>
      </c>
      <c r="K1769" t="s">
        <v>1965</v>
      </c>
      <c r="L1769">
        <v>0</v>
      </c>
      <c r="M1769" s="46">
        <f t="shared" si="179"/>
        <v>0</v>
      </c>
      <c r="N1769" t="str">
        <f t="shared" si="180"/>
        <v>ENGENHEIRO DE MINAS (PROJETO)</v>
      </c>
      <c r="O1769" t="s">
        <v>2400</v>
      </c>
      <c r="P1769">
        <v>0</v>
      </c>
      <c r="Q1769" s="46">
        <f t="shared" si="181"/>
        <v>0</v>
      </c>
    </row>
    <row r="1770" spans="1:17" x14ac:dyDescent="0.25">
      <c r="A1770" t="str">
        <f t="shared" si="176"/>
        <v>DIRETOR DE MERCADO DE CAPITAIS</v>
      </c>
      <c r="B1770" t="s">
        <v>1811</v>
      </c>
      <c r="C1770">
        <v>0</v>
      </c>
      <c r="D1770">
        <v>0</v>
      </c>
      <c r="E1770">
        <v>0</v>
      </c>
      <c r="F1770">
        <v>0</v>
      </c>
      <c r="G1770">
        <v>0</v>
      </c>
      <c r="H1770" s="46">
        <f t="shared" si="177"/>
        <v>0</v>
      </c>
      <c r="J1770" t="str">
        <f t="shared" si="178"/>
        <v>METEOROLOGISTA</v>
      </c>
      <c r="K1770" t="s">
        <v>1966</v>
      </c>
      <c r="L1770">
        <v>0</v>
      </c>
      <c r="M1770" s="46">
        <f t="shared" si="179"/>
        <v>0</v>
      </c>
      <c r="N1770" t="str">
        <f t="shared" si="180"/>
        <v>TECNOLOGO EM PETROLEO E GAS</v>
      </c>
      <c r="O1770" t="s">
        <v>2401</v>
      </c>
      <c r="P1770">
        <v>0</v>
      </c>
      <c r="Q1770" s="46">
        <f t="shared" si="181"/>
        <v>0</v>
      </c>
    </row>
    <row r="1771" spans="1:17" x14ac:dyDescent="0.25">
      <c r="A1771" t="str">
        <f t="shared" si="176"/>
        <v>DIRETOR DE RECUPERACAO DE CREDITOS EM OPERACOES DE INTERMEDIACAO FINANCEIRA</v>
      </c>
      <c r="B1771" t="s">
        <v>1812</v>
      </c>
      <c r="C1771">
        <v>0</v>
      </c>
      <c r="D1771">
        <v>0</v>
      </c>
      <c r="E1771">
        <v>0</v>
      </c>
      <c r="F1771">
        <v>0</v>
      </c>
      <c r="G1771">
        <v>0</v>
      </c>
      <c r="H1771" s="46">
        <f t="shared" si="177"/>
        <v>0</v>
      </c>
      <c r="J1771" t="str">
        <f t="shared" si="178"/>
        <v>GEOLOGO</v>
      </c>
      <c r="K1771" t="s">
        <v>1967</v>
      </c>
      <c r="L1771">
        <v>0</v>
      </c>
      <c r="M1771" s="46">
        <f t="shared" si="179"/>
        <v>0</v>
      </c>
      <c r="N1771" t="str">
        <f t="shared" si="180"/>
        <v>TECNOLOGO EM ROCHAS ORNAMENTAIS</v>
      </c>
      <c r="O1771" t="s">
        <v>2402</v>
      </c>
      <c r="P1771">
        <v>0</v>
      </c>
      <c r="Q1771" s="46">
        <f t="shared" si="181"/>
        <v>0</v>
      </c>
    </row>
    <row r="1772" spans="1:17" x14ac:dyDescent="0.25">
      <c r="A1772" t="str">
        <f t="shared" si="176"/>
        <v>DIRETOR DE RISCOS DE MERCADO</v>
      </c>
      <c r="B1772" t="s">
        <v>1813</v>
      </c>
      <c r="C1772">
        <v>0</v>
      </c>
      <c r="D1772">
        <v>0</v>
      </c>
      <c r="E1772">
        <v>0</v>
      </c>
      <c r="F1772">
        <v>0</v>
      </c>
      <c r="G1772">
        <v>0</v>
      </c>
      <c r="H1772" s="46">
        <f t="shared" si="177"/>
        <v>0</v>
      </c>
      <c r="J1772" t="str">
        <f t="shared" si="178"/>
        <v>GEOLOGO DE ENGENHARIA</v>
      </c>
      <c r="K1772" t="s">
        <v>1968</v>
      </c>
      <c r="L1772">
        <v>0</v>
      </c>
      <c r="M1772" s="46">
        <f t="shared" si="179"/>
        <v>0</v>
      </c>
      <c r="N1772" t="str">
        <f t="shared" si="180"/>
        <v>ENGENHEIRO AGRIMENSOR</v>
      </c>
      <c r="O1772" t="s">
        <v>2403</v>
      </c>
      <c r="P1772">
        <v>0</v>
      </c>
      <c r="Q1772" s="46">
        <f t="shared" si="181"/>
        <v>0</v>
      </c>
    </row>
    <row r="1773" spans="1:17" x14ac:dyDescent="0.25">
      <c r="A1773" t="str">
        <f t="shared" si="176"/>
        <v>DIRETOR FINANCEIRO</v>
      </c>
      <c r="B1773" t="s">
        <v>1816</v>
      </c>
      <c r="C1773">
        <v>0</v>
      </c>
      <c r="D1773">
        <v>0</v>
      </c>
      <c r="E1773">
        <v>0</v>
      </c>
      <c r="F1773">
        <v>0</v>
      </c>
      <c r="G1773">
        <v>0</v>
      </c>
      <c r="H1773" s="46">
        <f t="shared" si="177"/>
        <v>0</v>
      </c>
      <c r="J1773" t="str">
        <f t="shared" si="178"/>
        <v>GEOFISICO</v>
      </c>
      <c r="K1773" t="s">
        <v>1969</v>
      </c>
      <c r="L1773">
        <v>0</v>
      </c>
      <c r="M1773" s="46">
        <f t="shared" si="179"/>
        <v>0</v>
      </c>
      <c r="N1773" t="str">
        <f t="shared" si="180"/>
        <v>ENGENHEIRO CARTOGRAFO</v>
      </c>
      <c r="O1773" t="s">
        <v>2404</v>
      </c>
      <c r="P1773">
        <v>0</v>
      </c>
      <c r="Q1773" s="46">
        <f t="shared" si="181"/>
        <v>0</v>
      </c>
    </row>
    <row r="1774" spans="1:17" x14ac:dyDescent="0.25">
      <c r="A1774" t="str">
        <f t="shared" si="176"/>
        <v>DIRETOR DE RELACOES DE TRABALHO</v>
      </c>
      <c r="B1774" t="s">
        <v>1818</v>
      </c>
      <c r="C1774">
        <v>0</v>
      </c>
      <c r="D1774">
        <v>0</v>
      </c>
      <c r="E1774">
        <v>0</v>
      </c>
      <c r="F1774">
        <v>0</v>
      </c>
      <c r="G1774">
        <v>0</v>
      </c>
      <c r="H1774" s="46">
        <f t="shared" si="177"/>
        <v>0</v>
      </c>
      <c r="J1774" t="str">
        <f t="shared" si="178"/>
        <v>GEOQUIMICO</v>
      </c>
      <c r="K1774" t="s">
        <v>1970</v>
      </c>
      <c r="L1774">
        <v>0</v>
      </c>
      <c r="M1774" s="46">
        <f t="shared" si="179"/>
        <v>0</v>
      </c>
      <c r="N1774" t="str">
        <f t="shared" si="180"/>
        <v>ENGENHEIRO DE PRODUCAO</v>
      </c>
      <c r="O1774" t="s">
        <v>2405</v>
      </c>
      <c r="P1774">
        <v>0</v>
      </c>
      <c r="Q1774" s="46">
        <f t="shared" si="181"/>
        <v>0</v>
      </c>
    </row>
    <row r="1775" spans="1:17" x14ac:dyDescent="0.25">
      <c r="A1775" t="str">
        <f t="shared" si="176"/>
        <v>DIRETOR COMERCIAL</v>
      </c>
      <c r="B1775" t="s">
        <v>1819</v>
      </c>
      <c r="C1775">
        <v>0</v>
      </c>
      <c r="D1775">
        <v>0</v>
      </c>
      <c r="E1775">
        <v>0</v>
      </c>
      <c r="F1775">
        <v>0</v>
      </c>
      <c r="G1775">
        <v>0</v>
      </c>
      <c r="H1775" s="46">
        <f t="shared" si="177"/>
        <v>0</v>
      </c>
      <c r="J1775" t="str">
        <f t="shared" si="178"/>
        <v>HIDROGEOLOGO</v>
      </c>
      <c r="K1775" t="s">
        <v>1971</v>
      </c>
      <c r="L1775">
        <v>0</v>
      </c>
      <c r="M1775" s="46">
        <f t="shared" si="179"/>
        <v>0</v>
      </c>
      <c r="N1775" t="str">
        <f t="shared" si="180"/>
        <v>ENGENHEIRO DE CONTROLE DE QUALIDADE</v>
      </c>
      <c r="O1775" t="s">
        <v>2406</v>
      </c>
      <c r="P1775">
        <v>0</v>
      </c>
      <c r="Q1775" s="46">
        <f t="shared" si="181"/>
        <v>0</v>
      </c>
    </row>
    <row r="1776" spans="1:17" x14ac:dyDescent="0.25">
      <c r="A1776" t="str">
        <f t="shared" si="176"/>
        <v>DIRETOR DE MARKETING</v>
      </c>
      <c r="B1776" t="s">
        <v>1820</v>
      </c>
      <c r="C1776">
        <v>0</v>
      </c>
      <c r="D1776">
        <v>0</v>
      </c>
      <c r="E1776">
        <v>0</v>
      </c>
      <c r="F1776">
        <v>0</v>
      </c>
      <c r="G1776">
        <v>0</v>
      </c>
      <c r="H1776" s="46">
        <f t="shared" si="177"/>
        <v>0</v>
      </c>
      <c r="J1776" t="str">
        <f t="shared" si="178"/>
        <v>PALEONTOLOGO</v>
      </c>
      <c r="K1776" t="s">
        <v>1972</v>
      </c>
      <c r="L1776">
        <v>0</v>
      </c>
      <c r="M1776" s="46">
        <f t="shared" si="179"/>
        <v>0</v>
      </c>
      <c r="N1776" t="str">
        <f t="shared" si="180"/>
        <v>ENGENHEIRO DE SEGURANCA DO TRABALHO</v>
      </c>
      <c r="O1776" t="s">
        <v>2407</v>
      </c>
      <c r="P1776">
        <v>0</v>
      </c>
      <c r="Q1776" s="46">
        <f t="shared" si="181"/>
        <v>0</v>
      </c>
    </row>
    <row r="1777" spans="1:17" x14ac:dyDescent="0.25">
      <c r="A1777" t="str">
        <f t="shared" si="176"/>
        <v>DIRETOR DE SUPRIMENTOS</v>
      </c>
      <c r="B1777" t="s">
        <v>1821</v>
      </c>
      <c r="C1777">
        <v>0</v>
      </c>
      <c r="D1777">
        <v>0</v>
      </c>
      <c r="E1777">
        <v>0</v>
      </c>
      <c r="F1777">
        <v>0</v>
      </c>
      <c r="G1777">
        <v>0</v>
      </c>
      <c r="H1777" s="46">
        <f t="shared" si="177"/>
        <v>0</v>
      </c>
      <c r="J1777" t="str">
        <f t="shared" si="178"/>
        <v>PETROGRAFO</v>
      </c>
      <c r="K1777" t="s">
        <v>1973</v>
      </c>
      <c r="L1777">
        <v>0</v>
      </c>
      <c r="M1777" s="46">
        <f t="shared" si="179"/>
        <v>0</v>
      </c>
      <c r="N1777" t="str">
        <f t="shared" si="180"/>
        <v>ENGENHEIRO DE RISCOS</v>
      </c>
      <c r="O1777" t="s">
        <v>2408</v>
      </c>
      <c r="P1777">
        <v>0</v>
      </c>
      <c r="Q1777" s="46">
        <f t="shared" si="181"/>
        <v>0</v>
      </c>
    </row>
    <row r="1778" spans="1:17" x14ac:dyDescent="0.25">
      <c r="A1778" t="str">
        <f t="shared" si="176"/>
        <v>DIRETOR DE SUPRIMENTOS NO SERVICO PUBLICO</v>
      </c>
      <c r="B1778" t="s">
        <v>1822</v>
      </c>
      <c r="C1778">
        <v>0</v>
      </c>
      <c r="D1778">
        <v>0</v>
      </c>
      <c r="E1778">
        <v>0</v>
      </c>
      <c r="F1778">
        <v>0</v>
      </c>
      <c r="G1778">
        <v>0</v>
      </c>
      <c r="H1778" s="46">
        <f t="shared" si="177"/>
        <v>0</v>
      </c>
      <c r="J1778" t="str">
        <f t="shared" si="178"/>
        <v>OCEANOGRAFO</v>
      </c>
      <c r="K1778" t="s">
        <v>1974</v>
      </c>
      <c r="L1778">
        <v>0</v>
      </c>
      <c r="M1778" s="46">
        <f t="shared" si="179"/>
        <v>0</v>
      </c>
      <c r="N1778" t="str">
        <f t="shared" si="180"/>
        <v>ENGENHEIRO DE TEMPOS E MOVIMENTOS</v>
      </c>
      <c r="O1778" t="s">
        <v>2409</v>
      </c>
      <c r="P1778">
        <v>0</v>
      </c>
      <c r="Q1778" s="46">
        <f t="shared" si="181"/>
        <v>0</v>
      </c>
    </row>
    <row r="1779" spans="1:17" x14ac:dyDescent="0.25">
      <c r="A1779" t="str">
        <f t="shared" si="176"/>
        <v>DIRETOR DE SERVICOS DE INFORMATICA</v>
      </c>
      <c r="B1779" t="s">
        <v>1823</v>
      </c>
      <c r="C1779">
        <v>0</v>
      </c>
      <c r="D1779">
        <v>0</v>
      </c>
      <c r="E1779">
        <v>0</v>
      </c>
      <c r="F1779">
        <v>0</v>
      </c>
      <c r="G1779">
        <v>0</v>
      </c>
      <c r="H1779" s="46">
        <f t="shared" si="177"/>
        <v>0</v>
      </c>
      <c r="J1779" t="str">
        <f t="shared" si="178"/>
        <v>ENGENHEIRO AMBIENTAL</v>
      </c>
      <c r="K1779" t="s">
        <v>1975</v>
      </c>
      <c r="L1779">
        <v>0</v>
      </c>
      <c r="M1779" s="46">
        <f t="shared" si="179"/>
        <v>0</v>
      </c>
      <c r="N1779" t="str">
        <f t="shared" si="180"/>
        <v>TECNOLOGO EM PRODUCAO INDUSTRIAL</v>
      </c>
      <c r="O1779" t="s">
        <v>2410</v>
      </c>
      <c r="P1779">
        <v>0</v>
      </c>
      <c r="Q1779" s="46">
        <f t="shared" si="181"/>
        <v>0</v>
      </c>
    </row>
    <row r="1780" spans="1:17" x14ac:dyDescent="0.25">
      <c r="A1780" t="str">
        <f t="shared" si="176"/>
        <v>DIRETOR DE PESQUISA E DESENVOLVIMENTO (P&amp;D)</v>
      </c>
      <c r="B1780" t="s">
        <v>1824</v>
      </c>
      <c r="C1780">
        <v>0</v>
      </c>
      <c r="D1780">
        <v>0</v>
      </c>
      <c r="E1780">
        <v>0</v>
      </c>
      <c r="F1780">
        <v>0</v>
      </c>
      <c r="G1780">
        <v>0</v>
      </c>
      <c r="H1780" s="46">
        <f t="shared" si="177"/>
        <v>0</v>
      </c>
      <c r="J1780" t="str">
        <f t="shared" si="178"/>
        <v>TECNOLOGO EM MEIO AMBIENTE</v>
      </c>
      <c r="K1780" t="s">
        <v>1976</v>
      </c>
      <c r="L1780">
        <v>0</v>
      </c>
      <c r="M1780" s="46">
        <f t="shared" si="179"/>
        <v>0</v>
      </c>
      <c r="N1780" t="str">
        <f t="shared" si="180"/>
        <v>TECNOLOGO EM SEGURANCA DO TRABALHO</v>
      </c>
      <c r="O1780" t="s">
        <v>2411</v>
      </c>
      <c r="P1780">
        <v>0</v>
      </c>
      <c r="Q1780" s="46">
        <f t="shared" si="181"/>
        <v>0</v>
      </c>
    </row>
    <row r="1781" spans="1:17" x14ac:dyDescent="0.25">
      <c r="A1781" t="str">
        <f t="shared" si="176"/>
        <v>DIRETOR DE MANUTENCAO</v>
      </c>
      <c r="B1781" t="s">
        <v>1825</v>
      </c>
      <c r="C1781">
        <v>0</v>
      </c>
      <c r="D1781">
        <v>0</v>
      </c>
      <c r="E1781">
        <v>0</v>
      </c>
      <c r="F1781">
        <v>0</v>
      </c>
      <c r="G1781">
        <v>0</v>
      </c>
      <c r="H1781" s="46">
        <f t="shared" si="177"/>
        <v>0</v>
      </c>
      <c r="J1781" t="str">
        <f t="shared" si="178"/>
        <v>ARQUITETO DE EDIFICACOES</v>
      </c>
      <c r="K1781" t="s">
        <v>1977</v>
      </c>
      <c r="L1781">
        <v>0</v>
      </c>
      <c r="M1781" s="46">
        <f t="shared" si="179"/>
        <v>0</v>
      </c>
      <c r="N1781" t="str">
        <f t="shared" si="180"/>
        <v>AGENTE DE MANOBRA E DOCAGEM</v>
      </c>
      <c r="O1781" t="s">
        <v>2412</v>
      </c>
      <c r="P1781">
        <v>0</v>
      </c>
      <c r="Q1781" s="46">
        <f t="shared" si="181"/>
        <v>0</v>
      </c>
    </row>
    <row r="1782" spans="1:17" x14ac:dyDescent="0.25">
      <c r="A1782" t="str">
        <f t="shared" si="176"/>
        <v>DIRETOR DE SERVICOS CULTURAIS</v>
      </c>
      <c r="B1782" t="s">
        <v>1826</v>
      </c>
      <c r="C1782">
        <v>0</v>
      </c>
      <c r="D1782">
        <v>0</v>
      </c>
      <c r="E1782">
        <v>0</v>
      </c>
      <c r="F1782">
        <v>0</v>
      </c>
      <c r="G1782">
        <v>0</v>
      </c>
      <c r="H1782" s="46">
        <f t="shared" si="177"/>
        <v>0</v>
      </c>
      <c r="J1782" t="str">
        <f t="shared" si="178"/>
        <v>ARQUITETO DE INTERIORES</v>
      </c>
      <c r="K1782" t="s">
        <v>1978</v>
      </c>
      <c r="L1782">
        <v>0</v>
      </c>
      <c r="M1782" s="46">
        <f t="shared" si="179"/>
        <v>0</v>
      </c>
      <c r="N1782" t="str">
        <f t="shared" si="180"/>
        <v>CAPITAO DE MANOBRA DA MARINHA MERCANTE</v>
      </c>
      <c r="O1782" t="s">
        <v>2413</v>
      </c>
      <c r="P1782">
        <v>0</v>
      </c>
      <c r="Q1782" s="46">
        <f t="shared" si="181"/>
        <v>0</v>
      </c>
    </row>
    <row r="1783" spans="1:17" x14ac:dyDescent="0.25">
      <c r="A1783" t="str">
        <f t="shared" si="176"/>
        <v>DIRETOR DE SERVICOS SOCIAIS</v>
      </c>
      <c r="B1783" t="s">
        <v>1827</v>
      </c>
      <c r="C1783">
        <v>0</v>
      </c>
      <c r="D1783">
        <v>0</v>
      </c>
      <c r="E1783">
        <v>0</v>
      </c>
      <c r="F1783">
        <v>0</v>
      </c>
      <c r="G1783">
        <v>0</v>
      </c>
      <c r="H1783" s="46">
        <f t="shared" si="177"/>
        <v>0</v>
      </c>
      <c r="J1783" t="str">
        <f t="shared" si="178"/>
        <v>ARQUITETO DE PATRIMONIO</v>
      </c>
      <c r="K1783" t="s">
        <v>1979</v>
      </c>
      <c r="L1783">
        <v>0</v>
      </c>
      <c r="M1783" s="46">
        <f t="shared" si="179"/>
        <v>0</v>
      </c>
      <c r="N1783" t="str">
        <f t="shared" si="180"/>
        <v>COMANDANTE DA MARINHA MERCANTE</v>
      </c>
      <c r="O1783" t="s">
        <v>2414</v>
      </c>
      <c r="P1783">
        <v>0</v>
      </c>
      <c r="Q1783" s="46">
        <f t="shared" si="181"/>
        <v>0</v>
      </c>
    </row>
    <row r="1784" spans="1:17" x14ac:dyDescent="0.25">
      <c r="A1784" t="str">
        <f t="shared" si="176"/>
        <v>GERENTE DE SERVICOS CULTURAIS</v>
      </c>
      <c r="B1784" t="s">
        <v>1828</v>
      </c>
      <c r="C1784">
        <v>0</v>
      </c>
      <c r="D1784">
        <v>0</v>
      </c>
      <c r="E1784">
        <v>0</v>
      </c>
      <c r="F1784">
        <v>0</v>
      </c>
      <c r="G1784">
        <v>0</v>
      </c>
      <c r="H1784" s="46">
        <f t="shared" si="177"/>
        <v>0</v>
      </c>
      <c r="J1784" t="str">
        <f t="shared" si="178"/>
        <v>ARQUITETO PAISAGISTA</v>
      </c>
      <c r="K1784" t="s">
        <v>1980</v>
      </c>
      <c r="L1784">
        <v>0</v>
      </c>
      <c r="M1784" s="46">
        <f t="shared" si="179"/>
        <v>0</v>
      </c>
      <c r="N1784" t="str">
        <f t="shared" si="180"/>
        <v>IMEDIATO DA MARINHA MERCANTE</v>
      </c>
      <c r="O1784" t="s">
        <v>2416</v>
      </c>
      <c r="P1784">
        <v>0</v>
      </c>
      <c r="Q1784" s="46">
        <f t="shared" si="181"/>
        <v>0</v>
      </c>
    </row>
    <row r="1785" spans="1:17" x14ac:dyDescent="0.25">
      <c r="A1785" t="str">
        <f t="shared" si="176"/>
        <v>GERENTE DE SERVICOS SOCIAIS</v>
      </c>
      <c r="B1785" t="s">
        <v>1829</v>
      </c>
      <c r="C1785">
        <v>0</v>
      </c>
      <c r="D1785">
        <v>0</v>
      </c>
      <c r="E1785">
        <v>0</v>
      </c>
      <c r="F1785">
        <v>0</v>
      </c>
      <c r="G1785">
        <v>0</v>
      </c>
      <c r="H1785" s="46">
        <f t="shared" si="177"/>
        <v>0</v>
      </c>
      <c r="J1785" t="str">
        <f t="shared" si="178"/>
        <v>ARQUITETO URBANISTA</v>
      </c>
      <c r="K1785" t="s">
        <v>1981</v>
      </c>
      <c r="L1785">
        <v>0</v>
      </c>
      <c r="M1785" s="46">
        <f t="shared" si="179"/>
        <v>0</v>
      </c>
      <c r="N1785" t="str">
        <f t="shared" si="180"/>
        <v>INSPETOR DE TERMINAL</v>
      </c>
      <c r="O1785" t="s">
        <v>2417</v>
      </c>
      <c r="P1785">
        <v>0</v>
      </c>
      <c r="Q1785" s="46">
        <f t="shared" si="181"/>
        <v>0</v>
      </c>
    </row>
    <row r="1786" spans="1:17" x14ac:dyDescent="0.25">
      <c r="A1786" t="str">
        <f t="shared" si="176"/>
        <v>GERENTE DE INSTITUICAO EDUCACIONAL DA AREA PRIVADA</v>
      </c>
      <c r="B1786" t="s">
        <v>1835</v>
      </c>
      <c r="C1786">
        <v>0</v>
      </c>
      <c r="D1786">
        <v>0</v>
      </c>
      <c r="E1786">
        <v>0</v>
      </c>
      <c r="F1786">
        <v>0</v>
      </c>
      <c r="G1786">
        <v>0</v>
      </c>
      <c r="H1786" s="46">
        <f t="shared" si="177"/>
        <v>0</v>
      </c>
      <c r="J1786" t="str">
        <f t="shared" si="178"/>
        <v>URBANISTA</v>
      </c>
      <c r="K1786" t="s">
        <v>1982</v>
      </c>
      <c r="L1786">
        <v>0</v>
      </c>
      <c r="M1786" s="46">
        <f t="shared" si="179"/>
        <v>0</v>
      </c>
      <c r="N1786" t="str">
        <f t="shared" si="180"/>
        <v>INSPETOR NAVAL</v>
      </c>
      <c r="O1786" t="s">
        <v>2418</v>
      </c>
      <c r="P1786">
        <v>0</v>
      </c>
      <c r="Q1786" s="46">
        <f t="shared" si="181"/>
        <v>0</v>
      </c>
    </row>
    <row r="1787" spans="1:17" x14ac:dyDescent="0.25">
      <c r="A1787" t="str">
        <f t="shared" si="176"/>
        <v>GERENTE DE PRODUCAO E OPERACOES AQUICOLAS</v>
      </c>
      <c r="B1787" t="s">
        <v>1837</v>
      </c>
      <c r="C1787">
        <v>0</v>
      </c>
      <c r="D1787">
        <v>0</v>
      </c>
      <c r="E1787">
        <v>0</v>
      </c>
      <c r="F1787">
        <v>0</v>
      </c>
      <c r="G1787">
        <v>0</v>
      </c>
      <c r="H1787" s="46">
        <f t="shared" si="177"/>
        <v>0</v>
      </c>
      <c r="J1787" t="str">
        <f t="shared" si="178"/>
        <v>ENGENHEIRO CIVIL (AEROPORTOS)</v>
      </c>
      <c r="K1787" t="s">
        <v>1984</v>
      </c>
      <c r="L1787">
        <v>0</v>
      </c>
      <c r="M1787" s="46">
        <f t="shared" si="179"/>
        <v>0</v>
      </c>
      <c r="N1787" t="str">
        <f t="shared" si="180"/>
        <v>OFICIAL DE QUARTO DE NAVEGACAO DA MARINHA MERCANTE</v>
      </c>
      <c r="O1787" t="s">
        <v>2419</v>
      </c>
      <c r="P1787">
        <v>0</v>
      </c>
      <c r="Q1787" s="46">
        <f t="shared" si="181"/>
        <v>0</v>
      </c>
    </row>
    <row r="1788" spans="1:17" x14ac:dyDescent="0.25">
      <c r="A1788" t="str">
        <f t="shared" si="176"/>
        <v>GERENTE DE PRODUCAO E OPERACOES FLORESTAIS</v>
      </c>
      <c r="B1788" t="s">
        <v>1838</v>
      </c>
      <c r="C1788">
        <v>0</v>
      </c>
      <c r="D1788">
        <v>0</v>
      </c>
      <c r="E1788">
        <v>0</v>
      </c>
      <c r="F1788">
        <v>0</v>
      </c>
      <c r="G1788">
        <v>0</v>
      </c>
      <c r="H1788" s="46">
        <f t="shared" si="177"/>
        <v>0</v>
      </c>
      <c r="J1788" t="str">
        <f t="shared" si="178"/>
        <v>ENGENHEIRO CIVIL (EDIFICACOES)</v>
      </c>
      <c r="K1788" t="s">
        <v>1985</v>
      </c>
      <c r="L1788">
        <v>0</v>
      </c>
      <c r="M1788" s="46">
        <f t="shared" si="179"/>
        <v>0</v>
      </c>
      <c r="N1788" t="str">
        <f t="shared" si="180"/>
        <v>PRATICO DE PORTOS DA MARINHA MERCANTE</v>
      </c>
      <c r="O1788" t="s">
        <v>2420</v>
      </c>
      <c r="P1788">
        <v>0</v>
      </c>
      <c r="Q1788" s="46">
        <f t="shared" si="181"/>
        <v>0</v>
      </c>
    </row>
    <row r="1789" spans="1:17" x14ac:dyDescent="0.25">
      <c r="A1789" t="str">
        <f t="shared" si="176"/>
        <v>GERENTE DE PRODUCAO E OPERACOES AGROPECUARIAS</v>
      </c>
      <c r="B1789" t="s">
        <v>1839</v>
      </c>
      <c r="C1789">
        <v>0</v>
      </c>
      <c r="D1789">
        <v>0</v>
      </c>
      <c r="E1789">
        <v>0</v>
      </c>
      <c r="F1789">
        <v>0</v>
      </c>
      <c r="G1789">
        <v>0</v>
      </c>
      <c r="H1789" s="46">
        <f t="shared" si="177"/>
        <v>0</v>
      </c>
      <c r="J1789" t="str">
        <f t="shared" si="178"/>
        <v>ENGENHEIRO CIVIL (ESTRUTURAS METALICAS)</v>
      </c>
      <c r="K1789" t="s">
        <v>1986</v>
      </c>
      <c r="L1789">
        <v>0</v>
      </c>
      <c r="M1789" s="46">
        <f t="shared" si="179"/>
        <v>0</v>
      </c>
      <c r="N1789" t="str">
        <f t="shared" si="180"/>
        <v>VISTORIADOR NAVAL</v>
      </c>
      <c r="O1789" t="s">
        <v>2421</v>
      </c>
      <c r="P1789">
        <v>0</v>
      </c>
      <c r="Q1789" s="46">
        <f t="shared" si="181"/>
        <v>0</v>
      </c>
    </row>
    <row r="1790" spans="1:17" x14ac:dyDescent="0.25">
      <c r="A1790" t="str">
        <f t="shared" si="176"/>
        <v>GERENTE DE PRODUCAO E OPERACOES PESQUEIRAS</v>
      </c>
      <c r="B1790" t="s">
        <v>1840</v>
      </c>
      <c r="C1790">
        <v>0</v>
      </c>
      <c r="D1790">
        <v>0</v>
      </c>
      <c r="E1790">
        <v>0</v>
      </c>
      <c r="F1790">
        <v>0</v>
      </c>
      <c r="G1790">
        <v>0</v>
      </c>
      <c r="H1790" s="46">
        <f t="shared" si="177"/>
        <v>0</v>
      </c>
      <c r="J1790" t="str">
        <f t="shared" si="178"/>
        <v>ENGENHEIRO CIVIL (FERROVIAS E METROVIAS)</v>
      </c>
      <c r="K1790" t="s">
        <v>1987</v>
      </c>
      <c r="L1790">
        <v>0</v>
      </c>
      <c r="M1790" s="46">
        <f t="shared" si="179"/>
        <v>0</v>
      </c>
      <c r="N1790" t="str">
        <f t="shared" si="180"/>
        <v>OFICIAL SUPERIOR DE MAQUINAS DA MARINHA MERCANTE</v>
      </c>
      <c r="O1790" t="s">
        <v>2422</v>
      </c>
      <c r="P1790">
        <v>0</v>
      </c>
      <c r="Q1790" s="46">
        <f t="shared" si="181"/>
        <v>0</v>
      </c>
    </row>
    <row r="1791" spans="1:17" x14ac:dyDescent="0.25">
      <c r="A1791" t="str">
        <f t="shared" si="176"/>
        <v>GERENTE DE PRODUCAO E OPERACOES DA CONSTRUCAO CIVIL E OBRAS PUBLICAS</v>
      </c>
      <c r="B1791" t="s">
        <v>1842</v>
      </c>
      <c r="C1791">
        <v>0</v>
      </c>
      <c r="D1791">
        <v>0</v>
      </c>
      <c r="E1791">
        <v>0</v>
      </c>
      <c r="F1791">
        <v>0</v>
      </c>
      <c r="G1791">
        <v>0</v>
      </c>
      <c r="H1791" s="46">
        <f t="shared" si="177"/>
        <v>0</v>
      </c>
      <c r="J1791" t="str">
        <f t="shared" si="178"/>
        <v>ENGENHEIRO CIVIL (GEOTECNIA)</v>
      </c>
      <c r="K1791" t="s">
        <v>1988</v>
      </c>
      <c r="L1791">
        <v>0</v>
      </c>
      <c r="M1791" s="46">
        <f t="shared" si="179"/>
        <v>0</v>
      </c>
      <c r="N1791" t="str">
        <f t="shared" si="180"/>
        <v>PRIMEIRO OFICIAL DE MAQUINAS DA MARINHA MERCANTE</v>
      </c>
      <c r="O1791" t="s">
        <v>2423</v>
      </c>
      <c r="P1791">
        <v>0</v>
      </c>
      <c r="Q1791" s="46">
        <f t="shared" si="181"/>
        <v>0</v>
      </c>
    </row>
    <row r="1792" spans="1:17" x14ac:dyDescent="0.25">
      <c r="A1792" t="str">
        <f t="shared" si="176"/>
        <v>GERENTE DE OPERACOES DE SERVICOS DE ASSISTENCIA TECNICA</v>
      </c>
      <c r="B1792" t="s">
        <v>1846</v>
      </c>
      <c r="C1792">
        <v>0</v>
      </c>
      <c r="D1792">
        <v>0</v>
      </c>
      <c r="E1792">
        <v>0</v>
      </c>
      <c r="F1792">
        <v>0</v>
      </c>
      <c r="G1792">
        <v>0</v>
      </c>
      <c r="H1792" s="46">
        <f t="shared" si="177"/>
        <v>0</v>
      </c>
      <c r="J1792" t="str">
        <f t="shared" si="178"/>
        <v>ENGENHEIRO CIVIL (HIDROLOGIA)</v>
      </c>
      <c r="K1792" t="s">
        <v>1989</v>
      </c>
      <c r="L1792">
        <v>0</v>
      </c>
      <c r="M1792" s="46">
        <f t="shared" si="179"/>
        <v>0</v>
      </c>
      <c r="N1792" t="str">
        <f t="shared" si="180"/>
        <v>SEGUNDO OFICIAL DE MAQUINAS DA MARINHA MERCANTE</v>
      </c>
      <c r="O1792" t="s">
        <v>2424</v>
      </c>
      <c r="P1792">
        <v>0</v>
      </c>
      <c r="Q1792" s="46">
        <f t="shared" si="181"/>
        <v>0</v>
      </c>
    </row>
    <row r="1793" spans="1:17" x14ac:dyDescent="0.25">
      <c r="A1793" t="str">
        <f t="shared" si="176"/>
        <v>GERENTE DE HOTEL</v>
      </c>
      <c r="B1793" t="s">
        <v>1847</v>
      </c>
      <c r="C1793">
        <v>0</v>
      </c>
      <c r="D1793">
        <v>0</v>
      </c>
      <c r="E1793">
        <v>0</v>
      </c>
      <c r="F1793">
        <v>0</v>
      </c>
      <c r="G1793">
        <v>0</v>
      </c>
      <c r="H1793" s="46">
        <f t="shared" si="177"/>
        <v>0</v>
      </c>
      <c r="J1793" t="str">
        <f t="shared" si="178"/>
        <v>ENGENHEIRO CIVIL (HIDRAULICA)</v>
      </c>
      <c r="K1793" t="s">
        <v>1990</v>
      </c>
      <c r="L1793">
        <v>0</v>
      </c>
      <c r="M1793" s="46">
        <f t="shared" si="179"/>
        <v>0</v>
      </c>
      <c r="N1793" t="str">
        <f t="shared" si="180"/>
        <v>SUPERINTENDENTE TECNICO NO TRANSPORTE AQUAVIARIO</v>
      </c>
      <c r="O1793" t="s">
        <v>2425</v>
      </c>
      <c r="P1793">
        <v>0</v>
      </c>
      <c r="Q1793" s="46">
        <f t="shared" si="181"/>
        <v>0</v>
      </c>
    </row>
    <row r="1794" spans="1:17" x14ac:dyDescent="0.25">
      <c r="A1794" t="str">
        <f t="shared" si="176"/>
        <v>GERENTE DE RESTAURANTE</v>
      </c>
      <c r="B1794" t="s">
        <v>1848</v>
      </c>
      <c r="C1794">
        <v>0</v>
      </c>
      <c r="D1794">
        <v>0</v>
      </c>
      <c r="E1794">
        <v>0</v>
      </c>
      <c r="F1794">
        <v>0</v>
      </c>
      <c r="G1794">
        <v>0</v>
      </c>
      <c r="H1794" s="46">
        <f t="shared" si="177"/>
        <v>0</v>
      </c>
      <c r="J1794" t="str">
        <f t="shared" si="178"/>
        <v>ENGENHEIRO CIVIL (PONTES E VIADUTOS)</v>
      </c>
      <c r="K1794" t="s">
        <v>1991</v>
      </c>
      <c r="L1794">
        <v>0</v>
      </c>
      <c r="M1794" s="46">
        <f t="shared" si="179"/>
        <v>0</v>
      </c>
      <c r="N1794" t="str">
        <f t="shared" si="180"/>
        <v>PILOTO DE AERONAVES</v>
      </c>
      <c r="O1794" t="s">
        <v>2426</v>
      </c>
      <c r="P1794">
        <v>0</v>
      </c>
      <c r="Q1794" s="46">
        <f t="shared" si="181"/>
        <v>0</v>
      </c>
    </row>
    <row r="1795" spans="1:17" x14ac:dyDescent="0.25">
      <c r="A1795" t="str">
        <f t="shared" si="176"/>
        <v>GERENTE DE PENSAO</v>
      </c>
      <c r="B1795" t="s">
        <v>1850</v>
      </c>
      <c r="C1795">
        <v>0</v>
      </c>
      <c r="D1795">
        <v>0</v>
      </c>
      <c r="E1795">
        <v>0</v>
      </c>
      <c r="F1795">
        <v>0</v>
      </c>
      <c r="G1795">
        <v>0</v>
      </c>
      <c r="H1795" s="46">
        <f t="shared" si="177"/>
        <v>0</v>
      </c>
      <c r="J1795" t="str">
        <f t="shared" si="178"/>
        <v>ENGENHEIRO CIVIL (PORTOS E VIAS NAVEGAVEIS)</v>
      </c>
      <c r="K1795" t="s">
        <v>1992</v>
      </c>
      <c r="L1795">
        <v>0</v>
      </c>
      <c r="M1795" s="46">
        <f t="shared" si="179"/>
        <v>0</v>
      </c>
      <c r="N1795" t="str">
        <f t="shared" si="180"/>
        <v>PILOTO DE ENSAIOS EM VOO</v>
      </c>
      <c r="O1795" t="s">
        <v>2427</v>
      </c>
      <c r="P1795">
        <v>0</v>
      </c>
      <c r="Q1795" s="46">
        <f t="shared" si="181"/>
        <v>0</v>
      </c>
    </row>
    <row r="1796" spans="1:17" x14ac:dyDescent="0.25">
      <c r="A1796" t="str">
        <f t="shared" si="176"/>
        <v>GERENTE DE TURISMO</v>
      </c>
      <c r="B1796" t="s">
        <v>1851</v>
      </c>
      <c r="C1796">
        <v>0</v>
      </c>
      <c r="D1796">
        <v>0</v>
      </c>
      <c r="E1796">
        <v>0</v>
      </c>
      <c r="F1796">
        <v>0</v>
      </c>
      <c r="G1796">
        <v>0</v>
      </c>
      <c r="H1796" s="46">
        <f t="shared" si="177"/>
        <v>0</v>
      </c>
      <c r="J1796" t="str">
        <f t="shared" si="178"/>
        <v>ENGENHEIRO CIVIL (RODOVIAS)</v>
      </c>
      <c r="K1796" t="s">
        <v>1993</v>
      </c>
      <c r="L1796">
        <v>0</v>
      </c>
      <c r="M1796" s="46">
        <f t="shared" si="179"/>
        <v>0</v>
      </c>
      <c r="N1796" t="str">
        <f t="shared" si="180"/>
        <v>INSTRUTOR DE VOO</v>
      </c>
      <c r="O1796" t="s">
        <v>2428</v>
      </c>
      <c r="P1796">
        <v>0</v>
      </c>
      <c r="Q1796" s="46">
        <f t="shared" si="181"/>
        <v>0</v>
      </c>
    </row>
    <row r="1797" spans="1:17" x14ac:dyDescent="0.25">
      <c r="A1797" t="str">
        <f t="shared" si="176"/>
        <v>GERENTE DE OPERACOES DE TRANSPORTES</v>
      </c>
      <c r="B1797" t="s">
        <v>1852</v>
      </c>
      <c r="C1797">
        <v>0</v>
      </c>
      <c r="D1797">
        <v>0</v>
      </c>
      <c r="E1797">
        <v>0</v>
      </c>
      <c r="F1797">
        <v>0</v>
      </c>
      <c r="G1797">
        <v>0</v>
      </c>
      <c r="H1797" s="46">
        <f t="shared" si="177"/>
        <v>0</v>
      </c>
      <c r="J1797" t="str">
        <f t="shared" si="178"/>
        <v>ENGENHEIRO CIVIL (SANEAMENTO)</v>
      </c>
      <c r="K1797" t="s">
        <v>1994</v>
      </c>
      <c r="L1797">
        <v>0</v>
      </c>
      <c r="M1797" s="46">
        <f t="shared" si="179"/>
        <v>0</v>
      </c>
      <c r="N1797" t="str">
        <f t="shared" si="180"/>
        <v>ENGENHEIRO AGRICOLA</v>
      </c>
      <c r="O1797" t="s">
        <v>2431</v>
      </c>
      <c r="P1797">
        <v>0</v>
      </c>
      <c r="Q1797" s="46">
        <f t="shared" si="181"/>
        <v>0</v>
      </c>
    </row>
    <row r="1798" spans="1:17" x14ac:dyDescent="0.25">
      <c r="A1798" t="str">
        <f t="shared" si="176"/>
        <v>GERENTE DE OPERACOES DE CORREIOS E TELECOMUNICACOES</v>
      </c>
      <c r="B1798" t="s">
        <v>1853</v>
      </c>
      <c r="C1798">
        <v>0</v>
      </c>
      <c r="D1798">
        <v>0</v>
      </c>
      <c r="E1798">
        <v>0</v>
      </c>
      <c r="F1798">
        <v>0</v>
      </c>
      <c r="G1798">
        <v>0</v>
      </c>
      <c r="H1798" s="46">
        <f t="shared" si="177"/>
        <v>0</v>
      </c>
      <c r="J1798" t="str">
        <f t="shared" si="178"/>
        <v>ENGENHEIRO CIVIL (TUNEIS)</v>
      </c>
      <c r="K1798" t="s">
        <v>1995</v>
      </c>
      <c r="L1798">
        <v>0</v>
      </c>
      <c r="M1798" s="46">
        <f t="shared" si="179"/>
        <v>0</v>
      </c>
      <c r="N1798" t="str">
        <f t="shared" si="180"/>
        <v>ENGENHEIRO AGRONOMO</v>
      </c>
      <c r="O1798" t="s">
        <v>2432</v>
      </c>
      <c r="P1798">
        <v>0</v>
      </c>
      <c r="Q1798" s="46">
        <f t="shared" si="181"/>
        <v>0</v>
      </c>
    </row>
    <row r="1799" spans="1:17" x14ac:dyDescent="0.25">
      <c r="A1799" t="str">
        <f t="shared" si="176"/>
        <v>GERENTE DE CAMBIO E COMERCIO EXTERIOR</v>
      </c>
      <c r="B1799" t="s">
        <v>1857</v>
      </c>
      <c r="C1799">
        <v>0</v>
      </c>
      <c r="D1799">
        <v>0</v>
      </c>
      <c r="E1799">
        <v>0</v>
      </c>
      <c r="F1799">
        <v>0</v>
      </c>
      <c r="G1799">
        <v>0</v>
      </c>
      <c r="H1799" s="46">
        <f t="shared" si="177"/>
        <v>0</v>
      </c>
      <c r="J1799" t="str">
        <f t="shared" si="178"/>
        <v>ENGENHEIRO CIVIL (TRANSPORTES E TRANSITO)</v>
      </c>
      <c r="K1799" t="s">
        <v>1996</v>
      </c>
      <c r="L1799">
        <v>0</v>
      </c>
      <c r="M1799" s="46">
        <f t="shared" si="179"/>
        <v>0</v>
      </c>
      <c r="N1799" t="str">
        <f t="shared" si="180"/>
        <v>ENGENHEIRO DE PESCA</v>
      </c>
      <c r="O1799" t="s">
        <v>2433</v>
      </c>
      <c r="P1799">
        <v>0</v>
      </c>
      <c r="Q1799" s="46">
        <f t="shared" si="181"/>
        <v>0</v>
      </c>
    </row>
    <row r="1800" spans="1:17" x14ac:dyDescent="0.25">
      <c r="A1800" t="str">
        <f t="shared" si="176"/>
        <v>GERENTE DE CREDITO E COBRANCA</v>
      </c>
      <c r="B1800" t="s">
        <v>1858</v>
      </c>
      <c r="C1800">
        <v>0</v>
      </c>
      <c r="D1800">
        <v>0</v>
      </c>
      <c r="E1800">
        <v>0</v>
      </c>
      <c r="F1800">
        <v>0</v>
      </c>
      <c r="G1800">
        <v>0</v>
      </c>
      <c r="H1800" s="46">
        <f t="shared" si="177"/>
        <v>0</v>
      </c>
      <c r="J1800" t="str">
        <f t="shared" si="178"/>
        <v>TECNOLOGO EM CONSTRUCAO CIVIL</v>
      </c>
      <c r="K1800" t="s">
        <v>1997</v>
      </c>
      <c r="L1800">
        <v>0</v>
      </c>
      <c r="M1800" s="46">
        <f t="shared" si="179"/>
        <v>0</v>
      </c>
      <c r="N1800" t="str">
        <f t="shared" si="180"/>
        <v>ENGENHEIRO FLORESTAL</v>
      </c>
      <c r="O1800" t="s">
        <v>2434</v>
      </c>
      <c r="P1800">
        <v>0</v>
      </c>
      <c r="Q1800" s="46">
        <f t="shared" si="181"/>
        <v>0</v>
      </c>
    </row>
    <row r="1801" spans="1:17" x14ac:dyDescent="0.25">
      <c r="A1801" t="str">
        <f t="shared" si="176"/>
        <v>GERENTE DE CREDITO IMOBILIARIO</v>
      </c>
      <c r="B1801" t="s">
        <v>1859</v>
      </c>
      <c r="C1801">
        <v>0</v>
      </c>
      <c r="D1801">
        <v>0</v>
      </c>
      <c r="E1801">
        <v>0</v>
      </c>
      <c r="F1801">
        <v>0</v>
      </c>
      <c r="G1801">
        <v>0</v>
      </c>
      <c r="H1801" s="46">
        <f t="shared" si="177"/>
        <v>0</v>
      </c>
      <c r="J1801" t="str">
        <f t="shared" si="178"/>
        <v>ENGENHEIRO ELETRICISTA</v>
      </c>
      <c r="K1801" t="s">
        <v>1998</v>
      </c>
      <c r="L1801">
        <v>0</v>
      </c>
      <c r="M1801" s="46">
        <f t="shared" si="179"/>
        <v>0</v>
      </c>
      <c r="N1801" t="str">
        <f t="shared" si="180"/>
        <v>TECNOLOGO EM ALIMENTOS</v>
      </c>
      <c r="O1801" t="s">
        <v>2436</v>
      </c>
      <c r="P1801">
        <v>0</v>
      </c>
      <c r="Q1801" s="46">
        <f t="shared" si="181"/>
        <v>0</v>
      </c>
    </row>
    <row r="1802" spans="1:17" x14ac:dyDescent="0.25">
      <c r="A1802" t="str">
        <f t="shared" si="176"/>
        <v>GERENTE DE CREDITO RURAL</v>
      </c>
      <c r="B1802" t="s">
        <v>1860</v>
      </c>
      <c r="C1802">
        <v>0</v>
      </c>
      <c r="D1802">
        <v>0</v>
      </c>
      <c r="E1802">
        <v>0</v>
      </c>
      <c r="F1802">
        <v>0</v>
      </c>
      <c r="G1802">
        <v>0</v>
      </c>
      <c r="H1802" s="46">
        <f t="shared" si="177"/>
        <v>0</v>
      </c>
      <c r="J1802" t="str">
        <f t="shared" si="178"/>
        <v>ENGENHEIRO ELETRONICO</v>
      </c>
      <c r="K1802" t="s">
        <v>1999</v>
      </c>
      <c r="L1802">
        <v>0</v>
      </c>
      <c r="M1802" s="46">
        <f t="shared" si="179"/>
        <v>0</v>
      </c>
      <c r="N1802" t="str">
        <f t="shared" si="180"/>
        <v>MEDICO ACUPUNTURISTA</v>
      </c>
      <c r="O1802" t="s">
        <v>2437</v>
      </c>
      <c r="P1802">
        <v>0</v>
      </c>
      <c r="Q1802" s="46">
        <f t="shared" si="181"/>
        <v>0</v>
      </c>
    </row>
    <row r="1803" spans="1:17" x14ac:dyDescent="0.25">
      <c r="A1803" t="str">
        <f t="shared" si="176"/>
        <v>GERENTE DE RECUPERACAO DE CREDITO</v>
      </c>
      <c r="B1803" t="s">
        <v>1861</v>
      </c>
      <c r="C1803">
        <v>0</v>
      </c>
      <c r="D1803">
        <v>0</v>
      </c>
      <c r="E1803">
        <v>0</v>
      </c>
      <c r="F1803">
        <v>0</v>
      </c>
      <c r="G1803">
        <v>0</v>
      </c>
      <c r="H1803" s="46">
        <f t="shared" si="177"/>
        <v>0</v>
      </c>
      <c r="J1803" t="str">
        <f t="shared" si="178"/>
        <v>ENGENHEIRO ELETRICISTA DE MANUTENCAO</v>
      </c>
      <c r="K1803" t="s">
        <v>2000</v>
      </c>
      <c r="L1803">
        <v>0</v>
      </c>
      <c r="M1803" s="46">
        <f t="shared" si="179"/>
        <v>0</v>
      </c>
      <c r="N1803" t="str">
        <f t="shared" si="180"/>
        <v>MEDICO ALERGISTA E IMUNOLOGISTA</v>
      </c>
      <c r="O1803" t="s">
        <v>2438</v>
      </c>
      <c r="P1803">
        <v>0</v>
      </c>
      <c r="Q1803" s="46">
        <f t="shared" si="181"/>
        <v>0</v>
      </c>
    </row>
    <row r="1804" spans="1:17" x14ac:dyDescent="0.25">
      <c r="A1804" t="str">
        <f t="shared" si="176"/>
        <v>GERENTE DE RISCOS</v>
      </c>
      <c r="B1804" t="s">
        <v>1863</v>
      </c>
      <c r="C1804">
        <v>0</v>
      </c>
      <c r="D1804">
        <v>0</v>
      </c>
      <c r="E1804">
        <v>0</v>
      </c>
      <c r="F1804">
        <v>0</v>
      </c>
      <c r="G1804">
        <v>0</v>
      </c>
      <c r="H1804" s="46">
        <f t="shared" si="177"/>
        <v>0</v>
      </c>
      <c r="J1804" t="str">
        <f t="shared" si="178"/>
        <v>ENGENHEIRO ELETRICISTA DE PROJETOS</v>
      </c>
      <c r="K1804" t="s">
        <v>2001</v>
      </c>
      <c r="L1804">
        <v>0</v>
      </c>
      <c r="M1804" s="46">
        <f t="shared" si="179"/>
        <v>0</v>
      </c>
      <c r="N1804" t="str">
        <f t="shared" si="180"/>
        <v>MEDICO ANATOMOPATOLOGISTA</v>
      </c>
      <c r="O1804" t="s">
        <v>2439</v>
      </c>
      <c r="P1804">
        <v>0</v>
      </c>
      <c r="Q1804" s="46">
        <f t="shared" si="181"/>
        <v>0</v>
      </c>
    </row>
    <row r="1805" spans="1:17" x14ac:dyDescent="0.25">
      <c r="A1805" t="str">
        <f t="shared" si="176"/>
        <v>GERENTE FINANCEIRO</v>
      </c>
      <c r="B1805" t="s">
        <v>1864</v>
      </c>
      <c r="C1805">
        <v>0</v>
      </c>
      <c r="D1805">
        <v>0</v>
      </c>
      <c r="E1805">
        <v>0</v>
      </c>
      <c r="F1805">
        <v>0</v>
      </c>
      <c r="G1805">
        <v>0</v>
      </c>
      <c r="H1805" s="46">
        <f t="shared" si="177"/>
        <v>0</v>
      </c>
      <c r="J1805" t="str">
        <f t="shared" si="178"/>
        <v>ENGENHEIRO ELETRONICO DE MANUTENCAO</v>
      </c>
      <c r="K1805" t="s">
        <v>2002</v>
      </c>
      <c r="L1805">
        <v>0</v>
      </c>
      <c r="M1805" s="46">
        <f t="shared" si="179"/>
        <v>0</v>
      </c>
      <c r="N1805" t="str">
        <f t="shared" si="180"/>
        <v>MEDICO ANGIOLOGISTA</v>
      </c>
      <c r="O1805" t="s">
        <v>2441</v>
      </c>
      <c r="P1805">
        <v>0</v>
      </c>
      <c r="Q1805" s="46">
        <f t="shared" si="181"/>
        <v>0</v>
      </c>
    </row>
    <row r="1806" spans="1:17" x14ac:dyDescent="0.25">
      <c r="A1806" t="str">
        <f t="shared" ref="A1806:A1869" si="182">MID(B1806,8,100)</f>
        <v>TECNOLOGO EM GESTAO ADMINISTRATIVO- FINANCEIRA</v>
      </c>
      <c r="B1806" t="s">
        <v>1865</v>
      </c>
      <c r="C1806">
        <v>0</v>
      </c>
      <c r="D1806">
        <v>0</v>
      </c>
      <c r="E1806">
        <v>0</v>
      </c>
      <c r="F1806">
        <v>0</v>
      </c>
      <c r="G1806">
        <v>0</v>
      </c>
      <c r="H1806" s="46">
        <f t="shared" ref="H1806:H1869" si="183">G1806*100/G$3765</f>
        <v>0</v>
      </c>
      <c r="J1806" t="str">
        <f t="shared" ref="J1806:J1869" si="184">MID(K1806,8,100)</f>
        <v>ENGENHEIRO ELETRONICO DE PROJETOS</v>
      </c>
      <c r="K1806" t="s">
        <v>2003</v>
      </c>
      <c r="L1806">
        <v>0</v>
      </c>
      <c r="M1806" s="46">
        <f t="shared" ref="M1806:M1869" si="185">L1806*100/L$3765</f>
        <v>0</v>
      </c>
      <c r="N1806" t="str">
        <f t="shared" ref="N1806:N1869" si="186">MID(O1806,8,100)</f>
        <v>MEDICO CIRURGIAO CARDIOVASCULAR</v>
      </c>
      <c r="O1806" t="s">
        <v>2443</v>
      </c>
      <c r="P1806">
        <v>0</v>
      </c>
      <c r="Q1806" s="46">
        <f t="shared" ref="Q1806:Q1869" si="187">P1806*100/P$3765</f>
        <v>0</v>
      </c>
    </row>
    <row r="1807" spans="1:17" x14ac:dyDescent="0.25">
      <c r="A1807" t="str">
        <f t="shared" si="182"/>
        <v>GERENTE DE COMUNICACAO</v>
      </c>
      <c r="B1807" t="s">
        <v>1869</v>
      </c>
      <c r="C1807">
        <v>0</v>
      </c>
      <c r="D1807">
        <v>0</v>
      </c>
      <c r="E1807">
        <v>0</v>
      </c>
      <c r="F1807">
        <v>0</v>
      </c>
      <c r="G1807">
        <v>0</v>
      </c>
      <c r="H1807" s="46">
        <f t="shared" si="183"/>
        <v>0</v>
      </c>
      <c r="J1807" t="str">
        <f t="shared" si="184"/>
        <v>ENGENHEIRO DE MANUTENCAO DE TELECOMUNICACOES</v>
      </c>
      <c r="K1807" t="s">
        <v>2004</v>
      </c>
      <c r="L1807">
        <v>0</v>
      </c>
      <c r="M1807" s="46">
        <f t="shared" si="185"/>
        <v>0</v>
      </c>
      <c r="N1807" t="str">
        <f t="shared" si="186"/>
        <v>MEDICO CIRURGIAO DE CABECA E PESCOCO</v>
      </c>
      <c r="O1807" t="s">
        <v>2444</v>
      </c>
      <c r="P1807">
        <v>0</v>
      </c>
      <c r="Q1807" s="46">
        <f t="shared" si="187"/>
        <v>0</v>
      </c>
    </row>
    <row r="1808" spans="1:17" x14ac:dyDescent="0.25">
      <c r="A1808" t="str">
        <f t="shared" si="182"/>
        <v>GERENTE DE SUPRIMENTOS</v>
      </c>
      <c r="B1808" t="s">
        <v>1874</v>
      </c>
      <c r="C1808">
        <v>0</v>
      </c>
      <c r="D1808">
        <v>0</v>
      </c>
      <c r="E1808">
        <v>0</v>
      </c>
      <c r="F1808">
        <v>0</v>
      </c>
      <c r="G1808">
        <v>0</v>
      </c>
      <c r="H1808" s="46">
        <f t="shared" si="183"/>
        <v>0</v>
      </c>
      <c r="J1808" t="str">
        <f t="shared" si="184"/>
        <v>ENGENHEIRO DE TELECOMUNICACOES</v>
      </c>
      <c r="K1808" t="s">
        <v>2005</v>
      </c>
      <c r="L1808">
        <v>0</v>
      </c>
      <c r="M1808" s="46">
        <f t="shared" si="185"/>
        <v>0</v>
      </c>
      <c r="N1808" t="str">
        <f t="shared" si="186"/>
        <v>MEDICO CIRURGIAO PLASTICO</v>
      </c>
      <c r="O1808" t="s">
        <v>2448</v>
      </c>
      <c r="P1808">
        <v>0</v>
      </c>
      <c r="Q1808" s="46">
        <f t="shared" si="187"/>
        <v>0</v>
      </c>
    </row>
    <row r="1809" spans="1:17" x14ac:dyDescent="0.25">
      <c r="A1809" t="str">
        <f t="shared" si="182"/>
        <v>GERENTE DE ALMOXARIFADO</v>
      </c>
      <c r="B1809" t="s">
        <v>1875</v>
      </c>
      <c r="C1809">
        <v>0</v>
      </c>
      <c r="D1809">
        <v>0</v>
      </c>
      <c r="E1809">
        <v>0</v>
      </c>
      <c r="F1809">
        <v>0</v>
      </c>
      <c r="G1809">
        <v>0</v>
      </c>
      <c r="H1809" s="46">
        <f t="shared" si="183"/>
        <v>0</v>
      </c>
      <c r="J1809" t="str">
        <f t="shared" si="184"/>
        <v>ENGENHEIRO PROJETISTA DE TELECOMUNICACOES</v>
      </c>
      <c r="K1809" t="s">
        <v>2006</v>
      </c>
      <c r="L1809">
        <v>0</v>
      </c>
      <c r="M1809" s="46">
        <f t="shared" si="185"/>
        <v>0</v>
      </c>
      <c r="N1809" t="str">
        <f t="shared" si="186"/>
        <v>MEDICO CIRURGIAO TORACICO</v>
      </c>
      <c r="O1809" t="s">
        <v>2449</v>
      </c>
      <c r="P1809">
        <v>0</v>
      </c>
      <c r="Q1809" s="46">
        <f t="shared" si="187"/>
        <v>0</v>
      </c>
    </row>
    <row r="1810" spans="1:17" x14ac:dyDescent="0.25">
      <c r="A1810" t="str">
        <f t="shared" si="182"/>
        <v>GERENTE DE REDE</v>
      </c>
      <c r="B1810" t="s">
        <v>1876</v>
      </c>
      <c r="C1810">
        <v>0</v>
      </c>
      <c r="D1810">
        <v>0</v>
      </c>
      <c r="E1810">
        <v>0</v>
      </c>
      <c r="F1810">
        <v>0</v>
      </c>
      <c r="G1810">
        <v>0</v>
      </c>
      <c r="H1810" s="46">
        <f t="shared" si="183"/>
        <v>0</v>
      </c>
      <c r="J1810" t="str">
        <f t="shared" si="184"/>
        <v>ENGENHEIRO DE REDES DE COMUNICACAO</v>
      </c>
      <c r="K1810" t="s">
        <v>2007</v>
      </c>
      <c r="L1810">
        <v>0</v>
      </c>
      <c r="M1810" s="46">
        <f t="shared" si="185"/>
        <v>0</v>
      </c>
      <c r="N1810" t="str">
        <f t="shared" si="186"/>
        <v>MEDICO CITOPATOLOGISTA</v>
      </c>
      <c r="O1810" t="s">
        <v>2450</v>
      </c>
      <c r="P1810">
        <v>0</v>
      </c>
      <c r="Q1810" s="46">
        <f t="shared" si="187"/>
        <v>0</v>
      </c>
    </row>
    <row r="1811" spans="1:17" x14ac:dyDescent="0.25">
      <c r="A1811" t="str">
        <f t="shared" si="182"/>
        <v>GERENTE DE DESENVOLVIMENTO DE SISTEMAS</v>
      </c>
      <c r="B1811" t="s">
        <v>1877</v>
      </c>
      <c r="C1811">
        <v>0</v>
      </c>
      <c r="D1811">
        <v>0</v>
      </c>
      <c r="E1811">
        <v>0</v>
      </c>
      <c r="F1811">
        <v>0</v>
      </c>
      <c r="G1811">
        <v>0</v>
      </c>
      <c r="H1811" s="46">
        <f t="shared" si="183"/>
        <v>0</v>
      </c>
      <c r="J1811" t="str">
        <f t="shared" si="184"/>
        <v>ENGENHEIRO DE CONTROLE E AUTOMACAO</v>
      </c>
      <c r="K1811" t="s">
        <v>2008</v>
      </c>
      <c r="L1811">
        <v>0</v>
      </c>
      <c r="M1811" s="46">
        <f t="shared" si="185"/>
        <v>0</v>
      </c>
      <c r="N1811" t="str">
        <f t="shared" si="186"/>
        <v>MEDICO EM ELETROENCEFALOGRAFIA</v>
      </c>
      <c r="O1811" t="s">
        <v>2455</v>
      </c>
      <c r="P1811">
        <v>0</v>
      </c>
      <c r="Q1811" s="46">
        <f t="shared" si="187"/>
        <v>0</v>
      </c>
    </row>
    <row r="1812" spans="1:17" x14ac:dyDescent="0.25">
      <c r="A1812" t="str">
        <f t="shared" si="182"/>
        <v>GERENTE DE PRODUCAO DE TECNOLOGIA DA INFORMACAO</v>
      </c>
      <c r="B1812" t="s">
        <v>1878</v>
      </c>
      <c r="C1812">
        <v>0</v>
      </c>
      <c r="D1812">
        <v>0</v>
      </c>
      <c r="E1812">
        <v>0</v>
      </c>
      <c r="F1812">
        <v>0</v>
      </c>
      <c r="G1812">
        <v>0</v>
      </c>
      <c r="H1812" s="46">
        <f t="shared" si="183"/>
        <v>0</v>
      </c>
      <c r="J1812" t="str">
        <f t="shared" si="184"/>
        <v>TECNOLOGO EM ELETRICIDADE</v>
      </c>
      <c r="K1812" t="s">
        <v>2009</v>
      </c>
      <c r="L1812">
        <v>0</v>
      </c>
      <c r="M1812" s="46">
        <f t="shared" si="185"/>
        <v>0</v>
      </c>
      <c r="N1812" t="str">
        <f t="shared" si="186"/>
        <v>MEDICO EM ENDOSCOPIA</v>
      </c>
      <c r="O1812" t="s">
        <v>2456</v>
      </c>
      <c r="P1812">
        <v>0</v>
      </c>
      <c r="Q1812" s="46">
        <f t="shared" si="187"/>
        <v>0</v>
      </c>
    </row>
    <row r="1813" spans="1:17" x14ac:dyDescent="0.25">
      <c r="A1813" t="str">
        <f t="shared" si="182"/>
        <v>GERENTE DE SEGURANCA DE TECNOLOGIA DA INFORMACAO</v>
      </c>
      <c r="B1813" t="s">
        <v>1880</v>
      </c>
      <c r="C1813">
        <v>0</v>
      </c>
      <c r="D1813">
        <v>0</v>
      </c>
      <c r="E1813">
        <v>0</v>
      </c>
      <c r="F1813">
        <v>0</v>
      </c>
      <c r="G1813">
        <v>0</v>
      </c>
      <c r="H1813" s="46">
        <f t="shared" si="183"/>
        <v>0</v>
      </c>
      <c r="J1813" t="str">
        <f t="shared" si="184"/>
        <v>TECNOLOGO EM ELETRONICA</v>
      </c>
      <c r="K1813" t="s">
        <v>2010</v>
      </c>
      <c r="L1813">
        <v>0</v>
      </c>
      <c r="M1813" s="46">
        <f t="shared" si="185"/>
        <v>0</v>
      </c>
      <c r="N1813" t="str">
        <f t="shared" si="186"/>
        <v>MEDICO EM MEDICINA DE TRAFEGO</v>
      </c>
      <c r="O1813" t="s">
        <v>2457</v>
      </c>
      <c r="P1813">
        <v>0</v>
      </c>
      <c r="Q1813" s="46">
        <f t="shared" si="187"/>
        <v>0</v>
      </c>
    </row>
    <row r="1814" spans="1:17" x14ac:dyDescent="0.25">
      <c r="A1814" t="str">
        <f t="shared" si="182"/>
        <v>GERENTE DE SUPORTE TECNICO DE TECNOLOGIA DA INFORMACAO</v>
      </c>
      <c r="B1814" t="s">
        <v>1881</v>
      </c>
      <c r="C1814">
        <v>0</v>
      </c>
      <c r="D1814">
        <v>0</v>
      </c>
      <c r="E1814">
        <v>0</v>
      </c>
      <c r="F1814">
        <v>0</v>
      </c>
      <c r="G1814">
        <v>0</v>
      </c>
      <c r="H1814" s="46">
        <f t="shared" si="183"/>
        <v>0</v>
      </c>
      <c r="J1814" t="str">
        <f t="shared" si="184"/>
        <v>TECNOLOGO EM TELECOMUNICACOES</v>
      </c>
      <c r="K1814" t="s">
        <v>2375</v>
      </c>
      <c r="L1814">
        <v>0</v>
      </c>
      <c r="M1814" s="46">
        <f t="shared" si="185"/>
        <v>0</v>
      </c>
      <c r="N1814" t="str">
        <f t="shared" si="186"/>
        <v>MEDICO EM MEDICINA NUCLEAR</v>
      </c>
      <c r="O1814" t="s">
        <v>2459</v>
      </c>
      <c r="P1814">
        <v>0</v>
      </c>
      <c r="Q1814" s="46">
        <f t="shared" si="187"/>
        <v>0</v>
      </c>
    </row>
    <row r="1815" spans="1:17" x14ac:dyDescent="0.25">
      <c r="A1815" t="str">
        <f t="shared" si="182"/>
        <v>GERENTE DE PESQUISA E DESENVOLVIMENTO (P&amp;D)</v>
      </c>
      <c r="B1815" t="s">
        <v>1883</v>
      </c>
      <c r="C1815">
        <v>0</v>
      </c>
      <c r="D1815">
        <v>0</v>
      </c>
      <c r="E1815">
        <v>0</v>
      </c>
      <c r="F1815">
        <v>0</v>
      </c>
      <c r="G1815">
        <v>0</v>
      </c>
      <c r="H1815" s="46">
        <f t="shared" si="183"/>
        <v>0</v>
      </c>
      <c r="J1815" t="str">
        <f t="shared" si="184"/>
        <v>ENGENHEIRO MECANICO</v>
      </c>
      <c r="K1815" t="s">
        <v>2376</v>
      </c>
      <c r="L1815">
        <v>0</v>
      </c>
      <c r="M1815" s="46">
        <f t="shared" si="185"/>
        <v>0</v>
      </c>
      <c r="N1815" t="str">
        <f t="shared" si="186"/>
        <v>MEDICO EM RADIOLOGIA E DIAGNOSTICO POR IMAGEM</v>
      </c>
      <c r="O1815" t="s">
        <v>2460</v>
      </c>
      <c r="P1815">
        <v>0</v>
      </c>
      <c r="Q1815" s="46">
        <f t="shared" si="187"/>
        <v>0</v>
      </c>
    </row>
    <row r="1816" spans="1:17" x14ac:dyDescent="0.25">
      <c r="A1816" t="str">
        <f t="shared" si="182"/>
        <v>ESPECIALISTA EM DESENVOLVIMENTO DE CIGARROS</v>
      </c>
      <c r="B1816" t="s">
        <v>1884</v>
      </c>
      <c r="C1816">
        <v>0</v>
      </c>
      <c r="D1816">
        <v>0</v>
      </c>
      <c r="E1816">
        <v>0</v>
      </c>
      <c r="F1816">
        <v>0</v>
      </c>
      <c r="G1816">
        <v>0</v>
      </c>
      <c r="H1816" s="46">
        <f t="shared" si="183"/>
        <v>0</v>
      </c>
      <c r="J1816" t="str">
        <f t="shared" si="184"/>
        <v>ENGENHEIRO MECANICO AUTOMOTIVO</v>
      </c>
      <c r="K1816" t="s">
        <v>2377</v>
      </c>
      <c r="L1816">
        <v>0</v>
      </c>
      <c r="M1816" s="46">
        <f t="shared" si="185"/>
        <v>0</v>
      </c>
      <c r="N1816" t="str">
        <f t="shared" si="186"/>
        <v>MEDICO ENDOCRINOLOGISTA E METABOLOGISTA</v>
      </c>
      <c r="O1816" t="s">
        <v>2461</v>
      </c>
      <c r="P1816">
        <v>0</v>
      </c>
      <c r="Q1816" s="46">
        <f t="shared" si="187"/>
        <v>0</v>
      </c>
    </row>
    <row r="1817" spans="1:17" x14ac:dyDescent="0.25">
      <c r="A1817" t="str">
        <f t="shared" si="182"/>
        <v>GERENTE DE PROJETOS E SERVICOS DE MANUTENCAO</v>
      </c>
      <c r="B1817" t="s">
        <v>1885</v>
      </c>
      <c r="C1817">
        <v>0</v>
      </c>
      <c r="D1817">
        <v>0</v>
      </c>
      <c r="E1817">
        <v>0</v>
      </c>
      <c r="F1817">
        <v>0</v>
      </c>
      <c r="G1817">
        <v>0</v>
      </c>
      <c r="H1817" s="46">
        <f t="shared" si="183"/>
        <v>0</v>
      </c>
      <c r="J1817" t="str">
        <f t="shared" si="184"/>
        <v>ENGENHEIRO MECANICO (ENERGIA NUCLEAR)</v>
      </c>
      <c r="K1817" t="s">
        <v>2378</v>
      </c>
      <c r="L1817">
        <v>0</v>
      </c>
      <c r="M1817" s="46">
        <f t="shared" si="185"/>
        <v>0</v>
      </c>
      <c r="N1817" t="str">
        <f t="shared" si="186"/>
        <v>MEDICO FISIATRA</v>
      </c>
      <c r="O1817" t="s">
        <v>2462</v>
      </c>
      <c r="P1817">
        <v>0</v>
      </c>
      <c r="Q1817" s="46">
        <f t="shared" si="187"/>
        <v>0</v>
      </c>
    </row>
    <row r="1818" spans="1:17" x14ac:dyDescent="0.25">
      <c r="A1818" t="str">
        <f t="shared" si="182"/>
        <v>TECNOLOGO EM SISTEMAS BIOMEDICOS</v>
      </c>
      <c r="B1818" t="s">
        <v>1886</v>
      </c>
      <c r="C1818">
        <v>0</v>
      </c>
      <c r="D1818">
        <v>0</v>
      </c>
      <c r="E1818">
        <v>0</v>
      </c>
      <c r="F1818">
        <v>0</v>
      </c>
      <c r="G1818">
        <v>0</v>
      </c>
      <c r="H1818" s="46">
        <f t="shared" si="183"/>
        <v>0</v>
      </c>
      <c r="J1818" t="str">
        <f t="shared" si="184"/>
        <v>ENGENHEIRO MECANICO INDUSTRIAL</v>
      </c>
      <c r="K1818" t="s">
        <v>2379</v>
      </c>
      <c r="L1818">
        <v>0</v>
      </c>
      <c r="M1818" s="46">
        <f t="shared" si="185"/>
        <v>0</v>
      </c>
      <c r="N1818" t="str">
        <f t="shared" si="186"/>
        <v>MEDICO FONIATRA</v>
      </c>
      <c r="O1818" t="s">
        <v>2463</v>
      </c>
      <c r="P1818">
        <v>0</v>
      </c>
      <c r="Q1818" s="46">
        <f t="shared" si="187"/>
        <v>0</v>
      </c>
    </row>
    <row r="1819" spans="1:17" x14ac:dyDescent="0.25">
      <c r="A1819" t="str">
        <f t="shared" si="182"/>
        <v>BIOENGENHEIRO</v>
      </c>
      <c r="B1819" t="s">
        <v>1887</v>
      </c>
      <c r="C1819">
        <v>0</v>
      </c>
      <c r="D1819">
        <v>0</v>
      </c>
      <c r="E1819">
        <v>0</v>
      </c>
      <c r="F1819">
        <v>0</v>
      </c>
      <c r="G1819">
        <v>0</v>
      </c>
      <c r="H1819" s="46">
        <f t="shared" si="183"/>
        <v>0</v>
      </c>
      <c r="J1819" t="str">
        <f t="shared" si="184"/>
        <v>ENGENHEIRO AERONAUTICO</v>
      </c>
      <c r="K1819" t="s">
        <v>2380</v>
      </c>
      <c r="L1819">
        <v>0</v>
      </c>
      <c r="M1819" s="46">
        <f t="shared" si="185"/>
        <v>0</v>
      </c>
      <c r="N1819" t="str">
        <f t="shared" si="186"/>
        <v>MEDICO GENETICISTA</v>
      </c>
      <c r="O1819" t="s">
        <v>2466</v>
      </c>
      <c r="P1819">
        <v>0</v>
      </c>
      <c r="Q1819" s="46">
        <f t="shared" si="187"/>
        <v>0</v>
      </c>
    </row>
    <row r="1820" spans="1:17" x14ac:dyDescent="0.25">
      <c r="A1820" t="str">
        <f t="shared" si="182"/>
        <v>BIOTECNOLOGISTA</v>
      </c>
      <c r="B1820" t="s">
        <v>1888</v>
      </c>
      <c r="C1820">
        <v>0</v>
      </c>
      <c r="D1820">
        <v>0</v>
      </c>
      <c r="E1820">
        <v>0</v>
      </c>
      <c r="F1820">
        <v>0</v>
      </c>
      <c r="G1820">
        <v>0</v>
      </c>
      <c r="H1820" s="46">
        <f t="shared" si="183"/>
        <v>0</v>
      </c>
      <c r="J1820" t="str">
        <f t="shared" si="184"/>
        <v>ENGENHEIRO NAVAL</v>
      </c>
      <c r="K1820" t="s">
        <v>2381</v>
      </c>
      <c r="L1820">
        <v>0</v>
      </c>
      <c r="M1820" s="46">
        <f t="shared" si="185"/>
        <v>0</v>
      </c>
      <c r="N1820" t="str">
        <f t="shared" si="186"/>
        <v>MEDICO GERIATRA</v>
      </c>
      <c r="O1820" t="s">
        <v>2467</v>
      </c>
      <c r="P1820">
        <v>0</v>
      </c>
      <c r="Q1820" s="46">
        <f t="shared" si="187"/>
        <v>0</v>
      </c>
    </row>
    <row r="1821" spans="1:17" x14ac:dyDescent="0.25">
      <c r="A1821" t="str">
        <f t="shared" si="182"/>
        <v>GENETICISTA</v>
      </c>
      <c r="B1821" t="s">
        <v>1889</v>
      </c>
      <c r="C1821">
        <v>0</v>
      </c>
      <c r="D1821">
        <v>0</v>
      </c>
      <c r="E1821">
        <v>0</v>
      </c>
      <c r="F1821">
        <v>0</v>
      </c>
      <c r="G1821">
        <v>0</v>
      </c>
      <c r="H1821" s="46">
        <f t="shared" si="183"/>
        <v>0</v>
      </c>
      <c r="J1821" t="str">
        <f t="shared" si="184"/>
        <v>TECNOLOGO EM FABRICACAO MECANICA</v>
      </c>
      <c r="K1821" t="s">
        <v>2382</v>
      </c>
      <c r="L1821">
        <v>0</v>
      </c>
      <c r="M1821" s="46">
        <f t="shared" si="185"/>
        <v>0</v>
      </c>
      <c r="N1821" t="str">
        <f t="shared" si="186"/>
        <v>MEDICO HEMOTERAPEUTA</v>
      </c>
      <c r="O1821" t="s">
        <v>2470</v>
      </c>
      <c r="P1821">
        <v>0</v>
      </c>
      <c r="Q1821" s="46">
        <f t="shared" si="187"/>
        <v>0</v>
      </c>
    </row>
    <row r="1822" spans="1:17" x14ac:dyDescent="0.25">
      <c r="A1822" t="str">
        <f t="shared" si="182"/>
        <v>PESQUISADOR EM METROLOGIA</v>
      </c>
      <c r="B1822" t="s">
        <v>1890</v>
      </c>
      <c r="C1822">
        <v>0</v>
      </c>
      <c r="D1822">
        <v>0</v>
      </c>
      <c r="E1822">
        <v>0</v>
      </c>
      <c r="F1822">
        <v>0</v>
      </c>
      <c r="G1822">
        <v>0</v>
      </c>
      <c r="H1822" s="46">
        <f t="shared" si="183"/>
        <v>0</v>
      </c>
      <c r="J1822" t="str">
        <f t="shared" si="184"/>
        <v>ENGENHEIRO QUIMICO</v>
      </c>
      <c r="K1822" t="s">
        <v>2383</v>
      </c>
      <c r="L1822">
        <v>0</v>
      </c>
      <c r="M1822" s="46">
        <f t="shared" si="185"/>
        <v>0</v>
      </c>
      <c r="N1822" t="str">
        <f t="shared" si="186"/>
        <v>MEDICO HOMEOPATA</v>
      </c>
      <c r="O1822" t="s">
        <v>2471</v>
      </c>
      <c r="P1822">
        <v>0</v>
      </c>
      <c r="Q1822" s="46">
        <f t="shared" si="187"/>
        <v>0</v>
      </c>
    </row>
    <row r="1823" spans="1:17" x14ac:dyDescent="0.25">
      <c r="A1823" t="str">
        <f t="shared" si="182"/>
        <v>ESPECIALISTA EM CALIBRACOES METROLOGICAS</v>
      </c>
      <c r="B1823" t="s">
        <v>1891</v>
      </c>
      <c r="C1823">
        <v>0</v>
      </c>
      <c r="D1823">
        <v>0</v>
      </c>
      <c r="E1823">
        <v>0</v>
      </c>
      <c r="F1823">
        <v>0</v>
      </c>
      <c r="G1823">
        <v>0</v>
      </c>
      <c r="H1823" s="46">
        <f t="shared" si="183"/>
        <v>0</v>
      </c>
      <c r="J1823" t="str">
        <f t="shared" si="184"/>
        <v>ENGENHEIRO QUIMICO (INDUSTRIA QUIMICA)</v>
      </c>
      <c r="K1823" t="s">
        <v>2384</v>
      </c>
      <c r="L1823">
        <v>0</v>
      </c>
      <c r="M1823" s="46">
        <f t="shared" si="185"/>
        <v>0</v>
      </c>
      <c r="N1823" t="str">
        <f t="shared" si="186"/>
        <v>MEDICO LEGISTA</v>
      </c>
      <c r="O1823" t="s">
        <v>2473</v>
      </c>
      <c r="P1823">
        <v>0</v>
      </c>
      <c r="Q1823" s="46">
        <f t="shared" si="187"/>
        <v>0</v>
      </c>
    </row>
    <row r="1824" spans="1:17" x14ac:dyDescent="0.25">
      <c r="A1824" t="str">
        <f t="shared" si="182"/>
        <v>ESPECIALISTA EM ENSAIOS METROLOGICOS</v>
      </c>
      <c r="B1824" t="s">
        <v>1892</v>
      </c>
      <c r="C1824">
        <v>0</v>
      </c>
      <c r="D1824">
        <v>0</v>
      </c>
      <c r="E1824">
        <v>0</v>
      </c>
      <c r="F1824">
        <v>0</v>
      </c>
      <c r="G1824">
        <v>0</v>
      </c>
      <c r="H1824" s="46">
        <f t="shared" si="183"/>
        <v>0</v>
      </c>
      <c r="J1824" t="str">
        <f t="shared" si="184"/>
        <v>ENGENHEIRO QUIMICO (MINERACAO, METALURGIA, SIDERURGIA, CIMENTEIRA E CERAMICA)</v>
      </c>
      <c r="K1824" t="s">
        <v>2385</v>
      </c>
      <c r="L1824">
        <v>0</v>
      </c>
      <c r="M1824" s="46">
        <f t="shared" si="185"/>
        <v>0</v>
      </c>
      <c r="N1824" t="str">
        <f t="shared" si="186"/>
        <v>MEDICO MASTOLOGISTA</v>
      </c>
      <c r="O1824" t="s">
        <v>2474</v>
      </c>
      <c r="P1824">
        <v>0</v>
      </c>
      <c r="Q1824" s="46">
        <f t="shared" si="187"/>
        <v>0</v>
      </c>
    </row>
    <row r="1825" spans="1:17" x14ac:dyDescent="0.25">
      <c r="A1825" t="str">
        <f t="shared" si="182"/>
        <v>ESPECIALISTA EM INSTRUMENTACAO METROLOGICA</v>
      </c>
      <c r="B1825" t="s">
        <v>1893</v>
      </c>
      <c r="C1825">
        <v>0</v>
      </c>
      <c r="D1825">
        <v>0</v>
      </c>
      <c r="E1825">
        <v>0</v>
      </c>
      <c r="F1825">
        <v>0</v>
      </c>
      <c r="G1825">
        <v>0</v>
      </c>
      <c r="H1825" s="46">
        <f t="shared" si="183"/>
        <v>0</v>
      </c>
      <c r="J1825" t="str">
        <f t="shared" si="184"/>
        <v>ENGENHEIRO QUIMICO (PAPEL E CELULOSE)</v>
      </c>
      <c r="K1825" t="s">
        <v>2386</v>
      </c>
      <c r="L1825">
        <v>0</v>
      </c>
      <c r="M1825" s="46">
        <f t="shared" si="185"/>
        <v>0</v>
      </c>
      <c r="N1825" t="str">
        <f t="shared" si="186"/>
        <v>MEDICO NEUROCIRURGIAO</v>
      </c>
      <c r="O1825" t="s">
        <v>2476</v>
      </c>
      <c r="P1825">
        <v>0</v>
      </c>
      <c r="Q1825" s="46">
        <f t="shared" si="187"/>
        <v>0</v>
      </c>
    </row>
    <row r="1826" spans="1:17" x14ac:dyDescent="0.25">
      <c r="A1826" t="str">
        <f t="shared" si="182"/>
        <v>ESPECIALISTA EM MATERIAIS DE REFERENCIA METROLOGICA</v>
      </c>
      <c r="B1826" t="s">
        <v>1894</v>
      </c>
      <c r="C1826">
        <v>0</v>
      </c>
      <c r="D1826">
        <v>0</v>
      </c>
      <c r="E1826">
        <v>0</v>
      </c>
      <c r="F1826">
        <v>0</v>
      </c>
      <c r="G1826">
        <v>0</v>
      </c>
      <c r="H1826" s="46">
        <f t="shared" si="183"/>
        <v>0</v>
      </c>
      <c r="J1826" t="str">
        <f t="shared" si="184"/>
        <v>ENGENHEIRO QUIMICO (PETROLEO E BORRACHA)</v>
      </c>
      <c r="K1826" t="s">
        <v>2387</v>
      </c>
      <c r="L1826">
        <v>0</v>
      </c>
      <c r="M1826" s="46">
        <f t="shared" si="185"/>
        <v>0</v>
      </c>
      <c r="N1826" t="str">
        <f t="shared" si="186"/>
        <v>MEDICO NEUROFISIOLOGISTA</v>
      </c>
      <c r="O1826" t="s">
        <v>2477</v>
      </c>
      <c r="P1826">
        <v>0</v>
      </c>
      <c r="Q1826" s="46">
        <f t="shared" si="187"/>
        <v>0</v>
      </c>
    </row>
    <row r="1827" spans="1:17" x14ac:dyDescent="0.25">
      <c r="A1827" t="str">
        <f t="shared" si="182"/>
        <v>ENGENHEIRO MECATRONICO</v>
      </c>
      <c r="B1827" t="s">
        <v>1895</v>
      </c>
      <c r="C1827">
        <v>0</v>
      </c>
      <c r="D1827">
        <v>0</v>
      </c>
      <c r="E1827">
        <v>0</v>
      </c>
      <c r="F1827">
        <v>0</v>
      </c>
      <c r="G1827">
        <v>0</v>
      </c>
      <c r="H1827" s="46">
        <f t="shared" si="183"/>
        <v>0</v>
      </c>
      <c r="J1827" t="str">
        <f t="shared" si="184"/>
        <v>ENGENHEIRO QUIMICO (UTILIDADES E MEIO AMBIENTE)</v>
      </c>
      <c r="K1827" t="s">
        <v>2388</v>
      </c>
      <c r="L1827">
        <v>0</v>
      </c>
      <c r="M1827" s="46">
        <f t="shared" si="185"/>
        <v>0</v>
      </c>
      <c r="N1827" t="str">
        <f t="shared" si="186"/>
        <v>MEDICO NEUROLOGISTA</v>
      </c>
      <c r="O1827" t="s">
        <v>2478</v>
      </c>
      <c r="P1827">
        <v>0</v>
      </c>
      <c r="Q1827" s="46">
        <f t="shared" si="187"/>
        <v>0</v>
      </c>
    </row>
    <row r="1828" spans="1:17" x14ac:dyDescent="0.25">
      <c r="A1828" t="str">
        <f t="shared" si="182"/>
        <v>TECNOLOGO EM MECATRONICA</v>
      </c>
      <c r="B1828" t="s">
        <v>1896</v>
      </c>
      <c r="C1828">
        <v>0</v>
      </c>
      <c r="D1828">
        <v>0</v>
      </c>
      <c r="E1828">
        <v>0</v>
      </c>
      <c r="F1828">
        <v>0</v>
      </c>
      <c r="G1828">
        <v>0</v>
      </c>
      <c r="H1828" s="46">
        <f t="shared" si="183"/>
        <v>0</v>
      </c>
      <c r="J1828" t="str">
        <f t="shared" si="184"/>
        <v>TECNOLOGO EM PRODUCAO SULCROALCOOLEIRA</v>
      </c>
      <c r="K1828" t="s">
        <v>2389</v>
      </c>
      <c r="L1828">
        <v>0</v>
      </c>
      <c r="M1828" s="46">
        <f t="shared" si="185"/>
        <v>0</v>
      </c>
      <c r="N1828" t="str">
        <f t="shared" si="186"/>
        <v>MEDICO NUTROLOGISTA</v>
      </c>
      <c r="O1828" t="s">
        <v>2479</v>
      </c>
      <c r="P1828">
        <v>0</v>
      </c>
      <c r="Q1828" s="46">
        <f t="shared" si="187"/>
        <v>0</v>
      </c>
    </row>
    <row r="1829" spans="1:17" x14ac:dyDescent="0.25">
      <c r="A1829" t="str">
        <f t="shared" si="182"/>
        <v>TECNOLOGO EM AUTOMACAO INDUSTRIAL</v>
      </c>
      <c r="B1829" t="s">
        <v>1897</v>
      </c>
      <c r="C1829">
        <v>0</v>
      </c>
      <c r="D1829">
        <v>0</v>
      </c>
      <c r="E1829">
        <v>0</v>
      </c>
      <c r="F1829">
        <v>0</v>
      </c>
      <c r="G1829">
        <v>0</v>
      </c>
      <c r="H1829" s="46">
        <f t="shared" si="183"/>
        <v>0</v>
      </c>
      <c r="J1829" t="str">
        <f t="shared" si="184"/>
        <v>ENGENHEIRO DE MATERIAIS</v>
      </c>
      <c r="K1829" t="s">
        <v>2390</v>
      </c>
      <c r="L1829">
        <v>0</v>
      </c>
      <c r="M1829" s="46">
        <f t="shared" si="185"/>
        <v>0</v>
      </c>
      <c r="N1829" t="str">
        <f t="shared" si="186"/>
        <v>MEDICO OFTALMOLOGISTA</v>
      </c>
      <c r="O1829" t="s">
        <v>2480</v>
      </c>
      <c r="P1829">
        <v>0</v>
      </c>
      <c r="Q1829" s="46">
        <f t="shared" si="187"/>
        <v>0</v>
      </c>
    </row>
    <row r="1830" spans="1:17" x14ac:dyDescent="0.25">
      <c r="A1830" t="str">
        <f t="shared" si="182"/>
        <v>PESQUISADOR EM BIOLOGIA AMBIENTAL</v>
      </c>
      <c r="B1830" t="s">
        <v>1898</v>
      </c>
      <c r="C1830">
        <v>0</v>
      </c>
      <c r="D1830">
        <v>0</v>
      </c>
      <c r="E1830">
        <v>0</v>
      </c>
      <c r="F1830">
        <v>0</v>
      </c>
      <c r="G1830">
        <v>0</v>
      </c>
      <c r="H1830" s="46">
        <f t="shared" si="183"/>
        <v>0</v>
      </c>
      <c r="J1830" t="str">
        <f t="shared" si="184"/>
        <v>ENGENHEIRO METALURGISTA</v>
      </c>
      <c r="K1830" t="s">
        <v>2391</v>
      </c>
      <c r="L1830">
        <v>0</v>
      </c>
      <c r="M1830" s="46">
        <f t="shared" si="185"/>
        <v>0</v>
      </c>
      <c r="N1830" t="str">
        <f t="shared" si="186"/>
        <v>MEDICO ONCOLOGISTA</v>
      </c>
      <c r="O1830" t="s">
        <v>2481</v>
      </c>
      <c r="P1830">
        <v>0</v>
      </c>
      <c r="Q1830" s="46">
        <f t="shared" si="187"/>
        <v>0</v>
      </c>
    </row>
    <row r="1831" spans="1:17" x14ac:dyDescent="0.25">
      <c r="A1831" t="str">
        <f t="shared" si="182"/>
        <v>PESQUISADOR EM BIOLOGIA ANIMAL</v>
      </c>
      <c r="B1831" t="s">
        <v>1899</v>
      </c>
      <c r="C1831">
        <v>0</v>
      </c>
      <c r="D1831">
        <v>0</v>
      </c>
      <c r="E1831">
        <v>0</v>
      </c>
      <c r="F1831">
        <v>0</v>
      </c>
      <c r="G1831">
        <v>0</v>
      </c>
      <c r="H1831" s="46">
        <f t="shared" si="183"/>
        <v>0</v>
      </c>
      <c r="J1831" t="str">
        <f t="shared" si="184"/>
        <v>TECNOLOGO EM METALURGIA</v>
      </c>
      <c r="K1831" t="s">
        <v>2392</v>
      </c>
      <c r="L1831">
        <v>0</v>
      </c>
      <c r="M1831" s="46">
        <f t="shared" si="185"/>
        <v>0</v>
      </c>
      <c r="N1831" t="str">
        <f t="shared" si="186"/>
        <v>MEDICO ORTOPEDISTA E TRAUMATOLOGISTA</v>
      </c>
      <c r="O1831" t="s">
        <v>2482</v>
      </c>
      <c r="P1831">
        <v>0</v>
      </c>
      <c r="Q1831" s="46">
        <f t="shared" si="187"/>
        <v>0</v>
      </c>
    </row>
    <row r="1832" spans="1:17" x14ac:dyDescent="0.25">
      <c r="A1832" t="str">
        <f t="shared" si="182"/>
        <v>PESQUISADOR EM BIOLOGIA DE MICROORGANISMOS E PARASITAS</v>
      </c>
      <c r="B1832" t="s">
        <v>1900</v>
      </c>
      <c r="C1832">
        <v>0</v>
      </c>
      <c r="D1832">
        <v>0</v>
      </c>
      <c r="E1832">
        <v>0</v>
      </c>
      <c r="F1832">
        <v>0</v>
      </c>
      <c r="G1832">
        <v>0</v>
      </c>
      <c r="H1832" s="46">
        <f t="shared" si="183"/>
        <v>0</v>
      </c>
      <c r="J1832" t="str">
        <f t="shared" si="184"/>
        <v>ENGENHEIRO DE MINAS</v>
      </c>
      <c r="K1832" t="s">
        <v>2393</v>
      </c>
      <c r="L1832">
        <v>0</v>
      </c>
      <c r="M1832" s="46">
        <f t="shared" si="185"/>
        <v>0</v>
      </c>
      <c r="N1832" t="str">
        <f t="shared" si="186"/>
        <v>MEDICO PATOLOGISTA CLINICO</v>
      </c>
      <c r="O1832" t="s">
        <v>2484</v>
      </c>
      <c r="P1832">
        <v>0</v>
      </c>
      <c r="Q1832" s="46">
        <f t="shared" si="187"/>
        <v>0</v>
      </c>
    </row>
    <row r="1833" spans="1:17" x14ac:dyDescent="0.25">
      <c r="A1833" t="str">
        <f t="shared" si="182"/>
        <v>PESQUISADOR EM BIOLOGIA HUMANA</v>
      </c>
      <c r="B1833" t="s">
        <v>1901</v>
      </c>
      <c r="C1833">
        <v>0</v>
      </c>
      <c r="D1833">
        <v>0</v>
      </c>
      <c r="E1833">
        <v>0</v>
      </c>
      <c r="F1833">
        <v>0</v>
      </c>
      <c r="G1833">
        <v>0</v>
      </c>
      <c r="H1833" s="46">
        <f t="shared" si="183"/>
        <v>0</v>
      </c>
      <c r="J1833" t="str">
        <f t="shared" si="184"/>
        <v>ENGENHEIRO DE MINAS (BENEFICIAMENTO)</v>
      </c>
      <c r="K1833" t="s">
        <v>2394</v>
      </c>
      <c r="L1833">
        <v>0</v>
      </c>
      <c r="M1833" s="46">
        <f t="shared" si="185"/>
        <v>0</v>
      </c>
      <c r="N1833" t="str">
        <f t="shared" si="186"/>
        <v>MEDICO PROCTOLOGISTA</v>
      </c>
      <c r="O1833" t="s">
        <v>2488</v>
      </c>
      <c r="P1833">
        <v>0</v>
      </c>
      <c r="Q1833" s="46">
        <f t="shared" si="187"/>
        <v>0</v>
      </c>
    </row>
    <row r="1834" spans="1:17" x14ac:dyDescent="0.25">
      <c r="A1834" t="str">
        <f t="shared" si="182"/>
        <v>PESQUISADOR EM BIOLOGIA VEGETAL</v>
      </c>
      <c r="B1834" t="s">
        <v>1902</v>
      </c>
      <c r="C1834">
        <v>0</v>
      </c>
      <c r="D1834">
        <v>0</v>
      </c>
      <c r="E1834">
        <v>0</v>
      </c>
      <c r="F1834">
        <v>0</v>
      </c>
      <c r="G1834">
        <v>0</v>
      </c>
      <c r="H1834" s="46">
        <f t="shared" si="183"/>
        <v>0</v>
      </c>
      <c r="J1834" t="str">
        <f t="shared" si="184"/>
        <v>ENGENHEIRO DE MINAS (LAVRA A CEU ABERTO)</v>
      </c>
      <c r="K1834" t="s">
        <v>2395</v>
      </c>
      <c r="L1834">
        <v>0</v>
      </c>
      <c r="M1834" s="46">
        <f t="shared" si="185"/>
        <v>0</v>
      </c>
      <c r="N1834" t="str">
        <f t="shared" si="186"/>
        <v>MEDICO REUMATOLOGISTA</v>
      </c>
      <c r="O1834" t="s">
        <v>2491</v>
      </c>
      <c r="P1834">
        <v>0</v>
      </c>
      <c r="Q1834" s="46">
        <f t="shared" si="187"/>
        <v>0</v>
      </c>
    </row>
    <row r="1835" spans="1:17" x14ac:dyDescent="0.25">
      <c r="A1835" t="str">
        <f t="shared" si="182"/>
        <v>PESQUISADOR EM CIENCIAS DA COMPUTACAO E INFORMATICA</v>
      </c>
      <c r="B1835" t="s">
        <v>1903</v>
      </c>
      <c r="C1835">
        <v>0</v>
      </c>
      <c r="D1835">
        <v>0</v>
      </c>
      <c r="E1835">
        <v>0</v>
      </c>
      <c r="F1835">
        <v>0</v>
      </c>
      <c r="G1835">
        <v>0</v>
      </c>
      <c r="H1835" s="46">
        <f t="shared" si="183"/>
        <v>0</v>
      </c>
      <c r="J1835" t="str">
        <f t="shared" si="184"/>
        <v>ENGENHEIRO DE MINAS (LAVRA SUBTERRANEA)</v>
      </c>
      <c r="K1835" t="s">
        <v>2396</v>
      </c>
      <c r="L1835">
        <v>0</v>
      </c>
      <c r="M1835" s="46">
        <f t="shared" si="185"/>
        <v>0</v>
      </c>
      <c r="N1835" t="str">
        <f t="shared" si="186"/>
        <v>MEDICO UROLOGISTA</v>
      </c>
      <c r="O1835" t="s">
        <v>2493</v>
      </c>
      <c r="P1835">
        <v>0</v>
      </c>
      <c r="Q1835" s="46">
        <f t="shared" si="187"/>
        <v>0</v>
      </c>
    </row>
    <row r="1836" spans="1:17" x14ac:dyDescent="0.25">
      <c r="A1836" t="str">
        <f t="shared" si="182"/>
        <v>PESQUISADOR EM CIENCIAS DA TERRA E MEIO AMBIENTE</v>
      </c>
      <c r="B1836" t="s">
        <v>1904</v>
      </c>
      <c r="C1836">
        <v>0</v>
      </c>
      <c r="D1836">
        <v>0</v>
      </c>
      <c r="E1836">
        <v>0</v>
      </c>
      <c r="F1836">
        <v>0</v>
      </c>
      <c r="G1836">
        <v>0</v>
      </c>
      <c r="H1836" s="46">
        <f t="shared" si="183"/>
        <v>0</v>
      </c>
      <c r="J1836" t="str">
        <f t="shared" si="184"/>
        <v>ENGENHEIRO DE MINAS (PESQUISA MINERAL)</v>
      </c>
      <c r="K1836" t="s">
        <v>2397</v>
      </c>
      <c r="L1836">
        <v>0</v>
      </c>
      <c r="M1836" s="46">
        <f t="shared" si="185"/>
        <v>0</v>
      </c>
      <c r="N1836" t="str">
        <f t="shared" si="186"/>
        <v>MEDICO BRONCOESOFALOGISTA</v>
      </c>
      <c r="O1836" t="s">
        <v>2494</v>
      </c>
      <c r="P1836">
        <v>0</v>
      </c>
      <c r="Q1836" s="46">
        <f t="shared" si="187"/>
        <v>0</v>
      </c>
    </row>
    <row r="1837" spans="1:17" x14ac:dyDescent="0.25">
      <c r="A1837" t="str">
        <f t="shared" si="182"/>
        <v>PESQUISADOR EM FISICA</v>
      </c>
      <c r="B1837" t="s">
        <v>1905</v>
      </c>
      <c r="C1837">
        <v>0</v>
      </c>
      <c r="D1837">
        <v>0</v>
      </c>
      <c r="E1837">
        <v>0</v>
      </c>
      <c r="F1837">
        <v>0</v>
      </c>
      <c r="G1837">
        <v>0</v>
      </c>
      <c r="H1837" s="46">
        <f t="shared" si="183"/>
        <v>0</v>
      </c>
      <c r="J1837" t="str">
        <f t="shared" si="184"/>
        <v>ENGENHEIRO DE MINAS (PLANEJAMENTO)</v>
      </c>
      <c r="K1837" t="s">
        <v>2398</v>
      </c>
      <c r="L1837">
        <v>0</v>
      </c>
      <c r="M1837" s="46">
        <f t="shared" si="185"/>
        <v>0</v>
      </c>
      <c r="N1837" t="str">
        <f t="shared" si="186"/>
        <v>MEDICO HANSENOLOGISTA</v>
      </c>
      <c r="O1837" t="s">
        <v>2495</v>
      </c>
      <c r="P1837">
        <v>0</v>
      </c>
      <c r="Q1837" s="46">
        <f t="shared" si="187"/>
        <v>0</v>
      </c>
    </row>
    <row r="1838" spans="1:17" x14ac:dyDescent="0.25">
      <c r="A1838" t="str">
        <f t="shared" si="182"/>
        <v>PESQUISADOR EM MATEMATICA</v>
      </c>
      <c r="B1838" t="s">
        <v>1906</v>
      </c>
      <c r="C1838">
        <v>0</v>
      </c>
      <c r="D1838">
        <v>0</v>
      </c>
      <c r="E1838">
        <v>0</v>
      </c>
      <c r="F1838">
        <v>0</v>
      </c>
      <c r="G1838">
        <v>0</v>
      </c>
      <c r="H1838" s="46">
        <f t="shared" si="183"/>
        <v>0</v>
      </c>
      <c r="J1838" t="str">
        <f t="shared" si="184"/>
        <v>ENGENHEIRO DE MINAS (PROCESSO)</v>
      </c>
      <c r="K1838" t="s">
        <v>2399</v>
      </c>
      <c r="L1838">
        <v>0</v>
      </c>
      <c r="M1838" s="46">
        <f t="shared" si="185"/>
        <v>0</v>
      </c>
      <c r="N1838" t="str">
        <f t="shared" si="186"/>
        <v>MEDICO CIRURGIAO VASCULAR</v>
      </c>
      <c r="O1838" t="s">
        <v>2496</v>
      </c>
      <c r="P1838">
        <v>0</v>
      </c>
      <c r="Q1838" s="46">
        <f t="shared" si="187"/>
        <v>0</v>
      </c>
    </row>
    <row r="1839" spans="1:17" x14ac:dyDescent="0.25">
      <c r="A1839" t="str">
        <f t="shared" si="182"/>
        <v>PESQUISADOR EM QUIMICA</v>
      </c>
      <c r="B1839" t="s">
        <v>1907</v>
      </c>
      <c r="C1839">
        <v>0</v>
      </c>
      <c r="D1839">
        <v>0</v>
      </c>
      <c r="E1839">
        <v>0</v>
      </c>
      <c r="F1839">
        <v>0</v>
      </c>
      <c r="G1839">
        <v>0</v>
      </c>
      <c r="H1839" s="46">
        <f t="shared" si="183"/>
        <v>0</v>
      </c>
      <c r="J1839" t="str">
        <f t="shared" si="184"/>
        <v>ENGENHEIRO DE MINAS (PROJETO)</v>
      </c>
      <c r="K1839" t="s">
        <v>2400</v>
      </c>
      <c r="L1839">
        <v>0</v>
      </c>
      <c r="M1839" s="46">
        <f t="shared" si="185"/>
        <v>0</v>
      </c>
      <c r="N1839" t="str">
        <f t="shared" si="186"/>
        <v>MEDICO CANCEROLOGISTA CLINICO</v>
      </c>
      <c r="O1839" t="s">
        <v>2497</v>
      </c>
      <c r="P1839">
        <v>0</v>
      </c>
      <c r="Q1839" s="46">
        <f t="shared" si="187"/>
        <v>0</v>
      </c>
    </row>
    <row r="1840" spans="1:17" x14ac:dyDescent="0.25">
      <c r="A1840" t="str">
        <f t="shared" si="182"/>
        <v>PESQUISADOR DE ENGENHARIA CIVIL</v>
      </c>
      <c r="B1840" t="s">
        <v>1908</v>
      </c>
      <c r="C1840">
        <v>0</v>
      </c>
      <c r="D1840">
        <v>0</v>
      </c>
      <c r="E1840">
        <v>0</v>
      </c>
      <c r="F1840">
        <v>0</v>
      </c>
      <c r="G1840">
        <v>0</v>
      </c>
      <c r="H1840" s="46">
        <f t="shared" si="183"/>
        <v>0</v>
      </c>
      <c r="J1840" t="str">
        <f t="shared" si="184"/>
        <v>TECNOLOGO EM PETROLEO E GAS</v>
      </c>
      <c r="K1840" t="s">
        <v>2401</v>
      </c>
      <c r="L1840">
        <v>0</v>
      </c>
      <c r="M1840" s="46">
        <f t="shared" si="185"/>
        <v>0</v>
      </c>
      <c r="N1840" t="str">
        <f t="shared" si="186"/>
        <v>MEDICO EM MEDICINA DE FAMILIA E COMUNIDADE</v>
      </c>
      <c r="O1840" t="s">
        <v>2498</v>
      </c>
      <c r="P1840">
        <v>0</v>
      </c>
      <c r="Q1840" s="46">
        <f t="shared" si="187"/>
        <v>0</v>
      </c>
    </row>
    <row r="1841" spans="1:17" x14ac:dyDescent="0.25">
      <c r="A1841" t="str">
        <f t="shared" si="182"/>
        <v>PESQUISADOR DE ENGENHARIA E TECNOLOGIA (OUTRAS AREAS DA ENGENHARIA)</v>
      </c>
      <c r="B1841" t="s">
        <v>1909</v>
      </c>
      <c r="C1841">
        <v>0</v>
      </c>
      <c r="D1841">
        <v>0</v>
      </c>
      <c r="E1841">
        <v>0</v>
      </c>
      <c r="F1841">
        <v>0</v>
      </c>
      <c r="G1841">
        <v>0</v>
      </c>
      <c r="H1841" s="46">
        <f t="shared" si="183"/>
        <v>0</v>
      </c>
      <c r="J1841" t="str">
        <f t="shared" si="184"/>
        <v>TECNOLOGO EM ROCHAS ORNAMENTAIS</v>
      </c>
      <c r="K1841" t="s">
        <v>2402</v>
      </c>
      <c r="L1841">
        <v>0</v>
      </c>
      <c r="M1841" s="46">
        <f t="shared" si="185"/>
        <v>0</v>
      </c>
      <c r="N1841" t="str">
        <f t="shared" si="186"/>
        <v>MEDICO EM MEDICINA PREVENTIVA E SOCIAL</v>
      </c>
      <c r="O1841" t="s">
        <v>2499</v>
      </c>
      <c r="P1841">
        <v>0</v>
      </c>
      <c r="Q1841" s="46">
        <f t="shared" si="187"/>
        <v>0</v>
      </c>
    </row>
    <row r="1842" spans="1:17" x14ac:dyDescent="0.25">
      <c r="A1842" t="str">
        <f t="shared" si="182"/>
        <v>PESQUISADOR DE ENGENHARIA ELETRICA E ELETRONICA</v>
      </c>
      <c r="B1842" t="s">
        <v>1910</v>
      </c>
      <c r="C1842">
        <v>0</v>
      </c>
      <c r="D1842">
        <v>0</v>
      </c>
      <c r="E1842">
        <v>0</v>
      </c>
      <c r="F1842">
        <v>0</v>
      </c>
      <c r="G1842">
        <v>0</v>
      </c>
      <c r="H1842" s="46">
        <f t="shared" si="183"/>
        <v>0</v>
      </c>
      <c r="J1842" t="str">
        <f t="shared" si="184"/>
        <v>ENGENHEIRO AGRIMENSOR</v>
      </c>
      <c r="K1842" t="s">
        <v>2403</v>
      </c>
      <c r="L1842">
        <v>0</v>
      </c>
      <c r="M1842" s="46">
        <f t="shared" si="185"/>
        <v>0</v>
      </c>
      <c r="N1842" t="str">
        <f t="shared" si="186"/>
        <v>MEDICO CARDIOLOGISTA INTERVENCIONISTA</v>
      </c>
      <c r="O1842" t="s">
        <v>2501</v>
      </c>
      <c r="P1842">
        <v>0</v>
      </c>
      <c r="Q1842" s="46">
        <f t="shared" si="187"/>
        <v>0</v>
      </c>
    </row>
    <row r="1843" spans="1:17" x14ac:dyDescent="0.25">
      <c r="A1843" t="str">
        <f t="shared" si="182"/>
        <v>PESQUISADOR DE ENGENHARIA MECANICA</v>
      </c>
      <c r="B1843" t="s">
        <v>1911</v>
      </c>
      <c r="C1843">
        <v>0</v>
      </c>
      <c r="D1843">
        <v>0</v>
      </c>
      <c r="E1843">
        <v>0</v>
      </c>
      <c r="F1843">
        <v>0</v>
      </c>
      <c r="G1843">
        <v>0</v>
      </c>
      <c r="H1843" s="46">
        <f t="shared" si="183"/>
        <v>0</v>
      </c>
      <c r="J1843" t="str">
        <f t="shared" si="184"/>
        <v>ENGENHEIRO CARTOGRAFO</v>
      </c>
      <c r="K1843" t="s">
        <v>2404</v>
      </c>
      <c r="L1843">
        <v>0</v>
      </c>
      <c r="M1843" s="46">
        <f t="shared" si="185"/>
        <v>0</v>
      </c>
      <c r="N1843" t="str">
        <f t="shared" si="186"/>
        <v>CIRURGIAO DENTISTA - EPIDEMIOLOGISTA</v>
      </c>
      <c r="O1843" t="s">
        <v>2505</v>
      </c>
      <c r="P1843">
        <v>0</v>
      </c>
      <c r="Q1843" s="46">
        <f t="shared" si="187"/>
        <v>0</v>
      </c>
    </row>
    <row r="1844" spans="1:17" x14ac:dyDescent="0.25">
      <c r="A1844" t="str">
        <f t="shared" si="182"/>
        <v>PESQUISADOR DE ENGENHARIA METALURGICA, DE MINAS E DE MATERIAIS</v>
      </c>
      <c r="B1844" t="s">
        <v>1912</v>
      </c>
      <c r="C1844">
        <v>0</v>
      </c>
      <c r="D1844">
        <v>0</v>
      </c>
      <c r="E1844">
        <v>0</v>
      </c>
      <c r="F1844">
        <v>0</v>
      </c>
      <c r="G1844">
        <v>0</v>
      </c>
      <c r="H1844" s="46">
        <f t="shared" si="183"/>
        <v>0</v>
      </c>
      <c r="J1844" t="str">
        <f t="shared" si="184"/>
        <v>ENGENHEIRO DE PRODUCAO</v>
      </c>
      <c r="K1844" t="s">
        <v>2405</v>
      </c>
      <c r="L1844">
        <v>0</v>
      </c>
      <c r="M1844" s="46">
        <f t="shared" si="185"/>
        <v>0</v>
      </c>
      <c r="N1844" t="str">
        <f t="shared" si="186"/>
        <v>CIRURGIAO DENTISTA - ESTOMATOLOGISTA</v>
      </c>
      <c r="O1844" t="s">
        <v>2506</v>
      </c>
      <c r="P1844">
        <v>0</v>
      </c>
      <c r="Q1844" s="46">
        <f t="shared" si="187"/>
        <v>0</v>
      </c>
    </row>
    <row r="1845" spans="1:17" x14ac:dyDescent="0.25">
      <c r="A1845" t="str">
        <f t="shared" si="182"/>
        <v>PESQUISADOR DE ENGENHARIA QUIMICA</v>
      </c>
      <c r="B1845" t="s">
        <v>1913</v>
      </c>
      <c r="C1845">
        <v>0</v>
      </c>
      <c r="D1845">
        <v>0</v>
      </c>
      <c r="E1845">
        <v>0</v>
      </c>
      <c r="F1845">
        <v>0</v>
      </c>
      <c r="G1845">
        <v>0</v>
      </c>
      <c r="H1845" s="46">
        <f t="shared" si="183"/>
        <v>0</v>
      </c>
      <c r="J1845" t="str">
        <f t="shared" si="184"/>
        <v>ENGENHEIRO DE CONTROLE DE QUALIDADE</v>
      </c>
      <c r="K1845" t="s">
        <v>2406</v>
      </c>
      <c r="L1845">
        <v>0</v>
      </c>
      <c r="M1845" s="46">
        <f t="shared" si="185"/>
        <v>0</v>
      </c>
      <c r="N1845" t="str">
        <f t="shared" si="186"/>
        <v>CIRURGIAO DENTISTA - IMPLANTODONTISTA</v>
      </c>
      <c r="O1845" t="s">
        <v>2507</v>
      </c>
      <c r="P1845">
        <v>0</v>
      </c>
      <c r="Q1845" s="46">
        <f t="shared" si="187"/>
        <v>0</v>
      </c>
    </row>
    <row r="1846" spans="1:17" x14ac:dyDescent="0.25">
      <c r="A1846" t="str">
        <f t="shared" si="182"/>
        <v>PESQUISADOR DE CLINICA MEDICA</v>
      </c>
      <c r="B1846" t="s">
        <v>1914</v>
      </c>
      <c r="C1846">
        <v>0</v>
      </c>
      <c r="D1846">
        <v>0</v>
      </c>
      <c r="E1846">
        <v>0</v>
      </c>
      <c r="F1846">
        <v>0</v>
      </c>
      <c r="G1846">
        <v>0</v>
      </c>
      <c r="H1846" s="46">
        <f t="shared" si="183"/>
        <v>0</v>
      </c>
      <c r="J1846" t="str">
        <f t="shared" si="184"/>
        <v>ENGENHEIRO DE RISCOS</v>
      </c>
      <c r="K1846" t="s">
        <v>2408</v>
      </c>
      <c r="L1846">
        <v>0</v>
      </c>
      <c r="M1846" s="46">
        <f t="shared" si="185"/>
        <v>0</v>
      </c>
      <c r="N1846" t="str">
        <f t="shared" si="186"/>
        <v>CIRURGIAO DENTISTA - ODONTOGERIATRA</v>
      </c>
      <c r="O1846" t="s">
        <v>2508</v>
      </c>
      <c r="P1846">
        <v>0</v>
      </c>
      <c r="Q1846" s="46">
        <f t="shared" si="187"/>
        <v>0</v>
      </c>
    </row>
    <row r="1847" spans="1:17" x14ac:dyDescent="0.25">
      <c r="A1847" t="str">
        <f t="shared" si="182"/>
        <v>PESQUISADOR DE MEDICINA BASICA</v>
      </c>
      <c r="B1847" t="s">
        <v>1915</v>
      </c>
      <c r="C1847">
        <v>0</v>
      </c>
      <c r="D1847">
        <v>0</v>
      </c>
      <c r="E1847">
        <v>0</v>
      </c>
      <c r="F1847">
        <v>0</v>
      </c>
      <c r="G1847">
        <v>0</v>
      </c>
      <c r="H1847" s="46">
        <f t="shared" si="183"/>
        <v>0</v>
      </c>
      <c r="J1847" t="str">
        <f t="shared" si="184"/>
        <v>ENGENHEIRO DE TEMPOS E MOVIMENTOS</v>
      </c>
      <c r="K1847" t="s">
        <v>2409</v>
      </c>
      <c r="L1847">
        <v>0</v>
      </c>
      <c r="M1847" s="46">
        <f t="shared" si="185"/>
        <v>0</v>
      </c>
      <c r="N1847" t="str">
        <f t="shared" si="186"/>
        <v>CIRURGIAO DENTISTA - ODONTOLOGISTA LEGAL</v>
      </c>
      <c r="O1847" t="s">
        <v>2509</v>
      </c>
      <c r="P1847">
        <v>0</v>
      </c>
      <c r="Q1847" s="46">
        <f t="shared" si="187"/>
        <v>0</v>
      </c>
    </row>
    <row r="1848" spans="1:17" x14ac:dyDescent="0.25">
      <c r="A1848" t="str">
        <f t="shared" si="182"/>
        <v>PESQUISADOR EM MEDICINA VETERINARIA</v>
      </c>
      <c r="B1848" t="s">
        <v>1916</v>
      </c>
      <c r="C1848">
        <v>0</v>
      </c>
      <c r="D1848">
        <v>0</v>
      </c>
      <c r="E1848">
        <v>0</v>
      </c>
      <c r="F1848">
        <v>0</v>
      </c>
      <c r="G1848">
        <v>0</v>
      </c>
      <c r="H1848" s="46">
        <f t="shared" si="183"/>
        <v>0</v>
      </c>
      <c r="J1848" t="str">
        <f t="shared" si="184"/>
        <v>TECNOLOGO EM PRODUCAO INDUSTRIAL</v>
      </c>
      <c r="K1848" t="s">
        <v>2410</v>
      </c>
      <c r="L1848">
        <v>0</v>
      </c>
      <c r="M1848" s="46">
        <f t="shared" si="185"/>
        <v>0</v>
      </c>
      <c r="N1848" t="str">
        <f t="shared" si="186"/>
        <v>CIRURGIAO DENTISTA - ODONTOPEDIATRA</v>
      </c>
      <c r="O1848" t="s">
        <v>2510</v>
      </c>
      <c r="P1848">
        <v>0</v>
      </c>
      <c r="Q1848" s="46">
        <f t="shared" si="187"/>
        <v>0</v>
      </c>
    </row>
    <row r="1849" spans="1:17" x14ac:dyDescent="0.25">
      <c r="A1849" t="str">
        <f t="shared" si="182"/>
        <v>PESQUISADOR EM SAUDE COLETIVA</v>
      </c>
      <c r="B1849" t="s">
        <v>1917</v>
      </c>
      <c r="C1849">
        <v>0</v>
      </c>
      <c r="D1849">
        <v>0</v>
      </c>
      <c r="E1849">
        <v>0</v>
      </c>
      <c r="F1849">
        <v>0</v>
      </c>
      <c r="G1849">
        <v>0</v>
      </c>
      <c r="H1849" s="46">
        <f t="shared" si="183"/>
        <v>0</v>
      </c>
      <c r="J1849" t="str">
        <f t="shared" si="184"/>
        <v>TECNOLOGO EM SEGURANCA DO TRABALHO</v>
      </c>
      <c r="K1849" t="s">
        <v>2411</v>
      </c>
      <c r="L1849">
        <v>0</v>
      </c>
      <c r="M1849" s="46">
        <f t="shared" si="185"/>
        <v>0</v>
      </c>
      <c r="N1849" t="str">
        <f t="shared" si="186"/>
        <v>CIRURGIAO DENTISTA - ORTOPEDISTA E ORTODONTISTA</v>
      </c>
      <c r="O1849" t="s">
        <v>2511</v>
      </c>
      <c r="P1849">
        <v>0</v>
      </c>
      <c r="Q1849" s="46">
        <f t="shared" si="187"/>
        <v>0</v>
      </c>
    </row>
    <row r="1850" spans="1:17" x14ac:dyDescent="0.25">
      <c r="A1850" t="str">
        <f t="shared" si="182"/>
        <v>PESQUISADOR EM CIENCIAS AGRONOMICAS</v>
      </c>
      <c r="B1850" t="s">
        <v>1918</v>
      </c>
      <c r="C1850">
        <v>0</v>
      </c>
      <c r="D1850">
        <v>0</v>
      </c>
      <c r="E1850">
        <v>0</v>
      </c>
      <c r="F1850">
        <v>0</v>
      </c>
      <c r="G1850">
        <v>0</v>
      </c>
      <c r="H1850" s="46">
        <f t="shared" si="183"/>
        <v>0</v>
      </c>
      <c r="J1850" t="str">
        <f t="shared" si="184"/>
        <v>AGENTE DE MANOBRA E DOCAGEM</v>
      </c>
      <c r="K1850" t="s">
        <v>2412</v>
      </c>
      <c r="L1850">
        <v>0</v>
      </c>
      <c r="M1850" s="46">
        <f t="shared" si="185"/>
        <v>0</v>
      </c>
      <c r="N1850" t="str">
        <f t="shared" si="186"/>
        <v>CIRURGIAO DENTISTA - PATOLOGISTA BUCAL</v>
      </c>
      <c r="O1850" t="s">
        <v>2512</v>
      </c>
      <c r="P1850">
        <v>0</v>
      </c>
      <c r="Q1850" s="46">
        <f t="shared" si="187"/>
        <v>0</v>
      </c>
    </row>
    <row r="1851" spans="1:17" x14ac:dyDescent="0.25">
      <c r="A1851" t="str">
        <f t="shared" si="182"/>
        <v>PESQUISADOR EM CIENCIAS DA PESCA E AQUICULTURA</v>
      </c>
      <c r="B1851" t="s">
        <v>1919</v>
      </c>
      <c r="C1851">
        <v>0</v>
      </c>
      <c r="D1851">
        <v>0</v>
      </c>
      <c r="E1851">
        <v>0</v>
      </c>
      <c r="F1851">
        <v>0</v>
      </c>
      <c r="G1851">
        <v>0</v>
      </c>
      <c r="H1851" s="46">
        <f t="shared" si="183"/>
        <v>0</v>
      </c>
      <c r="J1851" t="str">
        <f t="shared" si="184"/>
        <v>CAPITAO DE MANOBRA DA MARINHA MERCANTE</v>
      </c>
      <c r="K1851" t="s">
        <v>2413</v>
      </c>
      <c r="L1851">
        <v>0</v>
      </c>
      <c r="M1851" s="46">
        <f t="shared" si="185"/>
        <v>0</v>
      </c>
      <c r="N1851" t="str">
        <f t="shared" si="186"/>
        <v>CIRURGIAO DENTISTA - PERIODONTISTA</v>
      </c>
      <c r="O1851" t="s">
        <v>2513</v>
      </c>
      <c r="P1851">
        <v>0</v>
      </c>
      <c r="Q1851" s="46">
        <f t="shared" si="187"/>
        <v>0</v>
      </c>
    </row>
    <row r="1852" spans="1:17" x14ac:dyDescent="0.25">
      <c r="A1852" t="str">
        <f t="shared" si="182"/>
        <v>PESQUISADOR EM CIENCIAS DA ZOOTECNIA</v>
      </c>
      <c r="B1852" t="s">
        <v>1920</v>
      </c>
      <c r="C1852">
        <v>0</v>
      </c>
      <c r="D1852">
        <v>0</v>
      </c>
      <c r="E1852">
        <v>0</v>
      </c>
      <c r="F1852">
        <v>0</v>
      </c>
      <c r="G1852">
        <v>0</v>
      </c>
      <c r="H1852" s="46">
        <f t="shared" si="183"/>
        <v>0</v>
      </c>
      <c r="J1852" t="str">
        <f t="shared" si="184"/>
        <v>COMANDANTE DA MARINHA MERCANTE</v>
      </c>
      <c r="K1852" t="s">
        <v>2414</v>
      </c>
      <c r="L1852">
        <v>0</v>
      </c>
      <c r="M1852" s="46">
        <f t="shared" si="185"/>
        <v>0</v>
      </c>
      <c r="N1852" t="str">
        <f t="shared" si="186"/>
        <v>CIRURGIAO DENTISTA - PROTESIOLOGO BUCOMAXILOFACIAL</v>
      </c>
      <c r="O1852" t="s">
        <v>2514</v>
      </c>
      <c r="P1852">
        <v>0</v>
      </c>
      <c r="Q1852" s="46">
        <f t="shared" si="187"/>
        <v>0</v>
      </c>
    </row>
    <row r="1853" spans="1:17" x14ac:dyDescent="0.25">
      <c r="A1853" t="str">
        <f t="shared" si="182"/>
        <v>PESQUISADOR EM CIENCIAS FLORESTAIS</v>
      </c>
      <c r="B1853" t="s">
        <v>1921</v>
      </c>
      <c r="C1853">
        <v>0</v>
      </c>
      <c r="D1853">
        <v>0</v>
      </c>
      <c r="E1853">
        <v>0</v>
      </c>
      <c r="F1853">
        <v>0</v>
      </c>
      <c r="G1853">
        <v>0</v>
      </c>
      <c r="H1853" s="46">
        <f t="shared" si="183"/>
        <v>0</v>
      </c>
      <c r="J1853" t="str">
        <f t="shared" si="184"/>
        <v>IMEDIATO DA MARINHA MERCANTE</v>
      </c>
      <c r="K1853" t="s">
        <v>2416</v>
      </c>
      <c r="L1853">
        <v>0</v>
      </c>
      <c r="M1853" s="46">
        <f t="shared" si="185"/>
        <v>0</v>
      </c>
      <c r="N1853" t="str">
        <f t="shared" si="186"/>
        <v>CIRURGIAO DENTISTA - PROTESISTA</v>
      </c>
      <c r="O1853" t="s">
        <v>2515</v>
      </c>
      <c r="P1853">
        <v>0</v>
      </c>
      <c r="Q1853" s="46">
        <f t="shared" si="187"/>
        <v>0</v>
      </c>
    </row>
    <row r="1854" spans="1:17" x14ac:dyDescent="0.25">
      <c r="A1854" t="str">
        <f t="shared" si="182"/>
        <v>PESQUISADOR EM CIENCIAS SOCIAIS E HUMANAS</v>
      </c>
      <c r="B1854" t="s">
        <v>1922</v>
      </c>
      <c r="C1854">
        <v>0</v>
      </c>
      <c r="D1854">
        <v>0</v>
      </c>
      <c r="E1854">
        <v>0</v>
      </c>
      <c r="F1854">
        <v>0</v>
      </c>
      <c r="G1854">
        <v>0</v>
      </c>
      <c r="H1854" s="46">
        <f t="shared" si="183"/>
        <v>0</v>
      </c>
      <c r="J1854" t="str">
        <f t="shared" si="184"/>
        <v>INSPETOR NAVAL</v>
      </c>
      <c r="K1854" t="s">
        <v>2418</v>
      </c>
      <c r="L1854">
        <v>0</v>
      </c>
      <c r="M1854" s="46">
        <f t="shared" si="185"/>
        <v>0</v>
      </c>
      <c r="N1854" t="str">
        <f t="shared" si="186"/>
        <v>CIRURGIAO DENTISTA - RADIOLOGISTA</v>
      </c>
      <c r="O1854" t="s">
        <v>2516</v>
      </c>
      <c r="P1854">
        <v>0</v>
      </c>
      <c r="Q1854" s="46">
        <f t="shared" si="187"/>
        <v>0</v>
      </c>
    </row>
    <row r="1855" spans="1:17" x14ac:dyDescent="0.25">
      <c r="A1855" t="str">
        <f t="shared" si="182"/>
        <v>PESQUISADOR EM ECONOMIA</v>
      </c>
      <c r="B1855" t="s">
        <v>1923</v>
      </c>
      <c r="C1855">
        <v>0</v>
      </c>
      <c r="D1855">
        <v>0</v>
      </c>
      <c r="E1855">
        <v>0</v>
      </c>
      <c r="F1855">
        <v>0</v>
      </c>
      <c r="G1855">
        <v>0</v>
      </c>
      <c r="H1855" s="46">
        <f t="shared" si="183"/>
        <v>0</v>
      </c>
      <c r="J1855" t="str">
        <f t="shared" si="184"/>
        <v>OFICIAL DE QUARTO DE NAVEGACAO DA MARINHA MERCANTE</v>
      </c>
      <c r="K1855" t="s">
        <v>2419</v>
      </c>
      <c r="L1855">
        <v>0</v>
      </c>
      <c r="M1855" s="46">
        <f t="shared" si="185"/>
        <v>0</v>
      </c>
      <c r="N1855" t="str">
        <f t="shared" si="186"/>
        <v>CIRURGIAO DENTISTA - REABILITADOR ORAL</v>
      </c>
      <c r="O1855" t="s">
        <v>2517</v>
      </c>
      <c r="P1855">
        <v>0</v>
      </c>
      <c r="Q1855" s="46">
        <f t="shared" si="187"/>
        <v>0</v>
      </c>
    </row>
    <row r="1856" spans="1:17" x14ac:dyDescent="0.25">
      <c r="A1856" t="str">
        <f t="shared" si="182"/>
        <v>PESQUISADOR EM CIENCIAS DA EDUCACAO</v>
      </c>
      <c r="B1856" t="s">
        <v>1924</v>
      </c>
      <c r="C1856">
        <v>0</v>
      </c>
      <c r="D1856">
        <v>0</v>
      </c>
      <c r="E1856">
        <v>0</v>
      </c>
      <c r="F1856">
        <v>0</v>
      </c>
      <c r="G1856">
        <v>0</v>
      </c>
      <c r="H1856" s="46">
        <f t="shared" si="183"/>
        <v>0</v>
      </c>
      <c r="J1856" t="str">
        <f t="shared" si="184"/>
        <v>PRATICO DE PORTOS DA MARINHA MERCANTE</v>
      </c>
      <c r="K1856" t="s">
        <v>2420</v>
      </c>
      <c r="L1856">
        <v>0</v>
      </c>
      <c r="M1856" s="46">
        <f t="shared" si="185"/>
        <v>0</v>
      </c>
      <c r="N1856" t="str">
        <f t="shared" si="186"/>
        <v>CIRURGIAO DENTISTA - TRAUMATOLOGISTA BUCOMAXILOFACIAL</v>
      </c>
      <c r="O1856" t="s">
        <v>2518</v>
      </c>
      <c r="P1856">
        <v>0</v>
      </c>
      <c r="Q1856" s="46">
        <f t="shared" si="187"/>
        <v>0</v>
      </c>
    </row>
    <row r="1857" spans="1:17" x14ac:dyDescent="0.25">
      <c r="A1857" t="str">
        <f t="shared" si="182"/>
        <v>PESQUISADOR EM HISTORIA</v>
      </c>
      <c r="B1857" t="s">
        <v>1925</v>
      </c>
      <c r="C1857">
        <v>0</v>
      </c>
      <c r="D1857">
        <v>0</v>
      </c>
      <c r="E1857">
        <v>0</v>
      </c>
      <c r="F1857">
        <v>0</v>
      </c>
      <c r="G1857">
        <v>0</v>
      </c>
      <c r="H1857" s="46">
        <f t="shared" si="183"/>
        <v>0</v>
      </c>
      <c r="J1857" t="str">
        <f t="shared" si="184"/>
        <v>VISTORIADOR NAVAL</v>
      </c>
      <c r="K1857" t="s">
        <v>2421</v>
      </c>
      <c r="L1857">
        <v>0</v>
      </c>
      <c r="M1857" s="46">
        <f t="shared" si="185"/>
        <v>0</v>
      </c>
      <c r="N1857" t="str">
        <f t="shared" si="186"/>
        <v>CIRURGIAO DENTISTA DE SAUDE COLETIVA</v>
      </c>
      <c r="O1857" t="s">
        <v>2519</v>
      </c>
      <c r="P1857">
        <v>0</v>
      </c>
      <c r="Q1857" s="46">
        <f t="shared" si="187"/>
        <v>0</v>
      </c>
    </row>
    <row r="1858" spans="1:17" x14ac:dyDescent="0.25">
      <c r="A1858" t="str">
        <f t="shared" si="182"/>
        <v>PESQUISADOR EM PSICOLOGIA</v>
      </c>
      <c r="B1858" t="s">
        <v>1926</v>
      </c>
      <c r="C1858">
        <v>0</v>
      </c>
      <c r="D1858">
        <v>0</v>
      </c>
      <c r="E1858">
        <v>0</v>
      </c>
      <c r="F1858">
        <v>0</v>
      </c>
      <c r="G1858">
        <v>0</v>
      </c>
      <c r="H1858" s="46">
        <f t="shared" si="183"/>
        <v>0</v>
      </c>
      <c r="J1858" t="str">
        <f t="shared" si="184"/>
        <v>OFICIAL SUPERIOR DE MAQUINAS DA MARINHA MERCANTE</v>
      </c>
      <c r="K1858" t="s">
        <v>2422</v>
      </c>
      <c r="L1858">
        <v>0</v>
      </c>
      <c r="M1858" s="46">
        <f t="shared" si="185"/>
        <v>0</v>
      </c>
      <c r="N1858" t="str">
        <f t="shared" si="186"/>
        <v>CIRURGIAO DENTISTA - ODONTOLOGIA DO TRABALHO</v>
      </c>
      <c r="O1858" t="s">
        <v>2520</v>
      </c>
      <c r="P1858">
        <v>0</v>
      </c>
      <c r="Q1858" s="46">
        <f t="shared" si="187"/>
        <v>0</v>
      </c>
    </row>
    <row r="1859" spans="1:17" x14ac:dyDescent="0.25">
      <c r="A1859" t="str">
        <f t="shared" si="182"/>
        <v>ATUARIO</v>
      </c>
      <c r="B1859" t="s">
        <v>1928</v>
      </c>
      <c r="C1859">
        <v>0</v>
      </c>
      <c r="D1859">
        <v>0</v>
      </c>
      <c r="E1859">
        <v>0</v>
      </c>
      <c r="F1859">
        <v>0</v>
      </c>
      <c r="G1859">
        <v>0</v>
      </c>
      <c r="H1859" s="46">
        <f t="shared" si="183"/>
        <v>0</v>
      </c>
      <c r="J1859" t="str">
        <f t="shared" si="184"/>
        <v>PRIMEIRO OFICIAL DE MAQUINAS DA MARINHA MERCANTE</v>
      </c>
      <c r="K1859" t="s">
        <v>2423</v>
      </c>
      <c r="L1859">
        <v>0</v>
      </c>
      <c r="M1859" s="46">
        <f t="shared" si="185"/>
        <v>0</v>
      </c>
      <c r="N1859" t="str">
        <f t="shared" si="186"/>
        <v>CIRURGIAO DENTISTA - DISFUNCAO TEMPOROMANDIBULAR E DOR OROFACIAL</v>
      </c>
      <c r="O1859" t="s">
        <v>2522</v>
      </c>
      <c r="P1859">
        <v>0</v>
      </c>
      <c r="Q1859" s="46">
        <f t="shared" si="187"/>
        <v>0</v>
      </c>
    </row>
    <row r="1860" spans="1:17" x14ac:dyDescent="0.25">
      <c r="A1860" t="str">
        <f t="shared" si="182"/>
        <v>MATEMATICO</v>
      </c>
      <c r="B1860" t="s">
        <v>1930</v>
      </c>
      <c r="C1860">
        <v>0</v>
      </c>
      <c r="D1860">
        <v>0</v>
      </c>
      <c r="E1860">
        <v>0</v>
      </c>
      <c r="F1860">
        <v>0</v>
      </c>
      <c r="G1860">
        <v>0</v>
      </c>
      <c r="H1860" s="46">
        <f t="shared" si="183"/>
        <v>0</v>
      </c>
      <c r="J1860" t="str">
        <f t="shared" si="184"/>
        <v>SEGUNDO OFICIAL DE MAQUINAS DA MARINHA MERCANTE</v>
      </c>
      <c r="K1860" t="s">
        <v>2424</v>
      </c>
      <c r="L1860">
        <v>0</v>
      </c>
      <c r="M1860" s="46">
        <f t="shared" si="185"/>
        <v>0</v>
      </c>
      <c r="N1860" t="str">
        <f t="shared" si="186"/>
        <v>CIRURGIAO DENTISTA - ODONTOLOGIA PARA PACIENTES COM NECESSIDADES ESPECIAIS</v>
      </c>
      <c r="O1860" t="s">
        <v>2523</v>
      </c>
      <c r="P1860">
        <v>0</v>
      </c>
      <c r="Q1860" s="46">
        <f t="shared" si="187"/>
        <v>0</v>
      </c>
    </row>
    <row r="1861" spans="1:17" x14ac:dyDescent="0.25">
      <c r="A1861" t="str">
        <f t="shared" si="182"/>
        <v>MATEMATICO APLICADO</v>
      </c>
      <c r="B1861" t="s">
        <v>1931</v>
      </c>
      <c r="C1861">
        <v>0</v>
      </c>
      <c r="D1861">
        <v>0</v>
      </c>
      <c r="E1861">
        <v>0</v>
      </c>
      <c r="F1861">
        <v>0</v>
      </c>
      <c r="G1861">
        <v>0</v>
      </c>
      <c r="H1861" s="46">
        <f t="shared" si="183"/>
        <v>0</v>
      </c>
      <c r="J1861" t="str">
        <f t="shared" si="184"/>
        <v>SUPERINTENDENTE TECNICO NO TRANSPORTE AQUAVIARIO</v>
      </c>
      <c r="K1861" t="s">
        <v>2425</v>
      </c>
      <c r="L1861">
        <v>0</v>
      </c>
      <c r="M1861" s="46">
        <f t="shared" si="185"/>
        <v>0</v>
      </c>
      <c r="N1861" t="str">
        <f t="shared" si="186"/>
        <v>ZOOTECNISTA</v>
      </c>
      <c r="O1861" t="s">
        <v>2527</v>
      </c>
      <c r="P1861">
        <v>0</v>
      </c>
      <c r="Q1861" s="46">
        <f t="shared" si="187"/>
        <v>0</v>
      </c>
    </row>
    <row r="1862" spans="1:17" x14ac:dyDescent="0.25">
      <c r="A1862" t="str">
        <f t="shared" si="182"/>
        <v>ESTATISTICO</v>
      </c>
      <c r="B1862" t="s">
        <v>1932</v>
      </c>
      <c r="C1862">
        <v>0</v>
      </c>
      <c r="D1862">
        <v>0</v>
      </c>
      <c r="E1862">
        <v>0</v>
      </c>
      <c r="F1862">
        <v>0</v>
      </c>
      <c r="G1862">
        <v>0</v>
      </c>
      <c r="H1862" s="46">
        <f t="shared" si="183"/>
        <v>0</v>
      </c>
      <c r="J1862" t="str">
        <f t="shared" si="184"/>
        <v>PILOTO DE AERONAVES</v>
      </c>
      <c r="K1862" t="s">
        <v>2426</v>
      </c>
      <c r="L1862">
        <v>0</v>
      </c>
      <c r="M1862" s="46">
        <f t="shared" si="185"/>
        <v>0</v>
      </c>
      <c r="N1862" t="str">
        <f t="shared" si="186"/>
        <v>FARMACEUTICO ANALISTA CLINICO</v>
      </c>
      <c r="O1862" t="s">
        <v>2530</v>
      </c>
      <c r="P1862">
        <v>0</v>
      </c>
      <c r="Q1862" s="46">
        <f t="shared" si="187"/>
        <v>0</v>
      </c>
    </row>
    <row r="1863" spans="1:17" x14ac:dyDescent="0.25">
      <c r="A1863" t="str">
        <f t="shared" si="182"/>
        <v>ESTATISTICO (ESTATISTICA APLICADA)</v>
      </c>
      <c r="B1863" t="s">
        <v>1933</v>
      </c>
      <c r="C1863">
        <v>0</v>
      </c>
      <c r="D1863">
        <v>0</v>
      </c>
      <c r="E1863">
        <v>0</v>
      </c>
      <c r="F1863">
        <v>0</v>
      </c>
      <c r="G1863">
        <v>0</v>
      </c>
      <c r="H1863" s="46">
        <f t="shared" si="183"/>
        <v>0</v>
      </c>
      <c r="J1863" t="str">
        <f t="shared" si="184"/>
        <v>PILOTO DE ENSAIOS EM VOO</v>
      </c>
      <c r="K1863" t="s">
        <v>2427</v>
      </c>
      <c r="L1863">
        <v>0</v>
      </c>
      <c r="M1863" s="46">
        <f t="shared" si="185"/>
        <v>0</v>
      </c>
      <c r="N1863" t="str">
        <f t="shared" si="186"/>
        <v>FARMACEUTICO DE ALIMENTOS</v>
      </c>
      <c r="O1863" t="s">
        <v>2531</v>
      </c>
      <c r="P1863">
        <v>0</v>
      </c>
      <c r="Q1863" s="46">
        <f t="shared" si="187"/>
        <v>0</v>
      </c>
    </row>
    <row r="1864" spans="1:17" x14ac:dyDescent="0.25">
      <c r="A1864" t="str">
        <f t="shared" si="182"/>
        <v>ESTATISTICO TEORICO</v>
      </c>
      <c r="B1864" t="s">
        <v>1934</v>
      </c>
      <c r="C1864">
        <v>0</v>
      </c>
      <c r="D1864">
        <v>0</v>
      </c>
      <c r="E1864">
        <v>0</v>
      </c>
      <c r="F1864">
        <v>0</v>
      </c>
      <c r="G1864">
        <v>0</v>
      </c>
      <c r="H1864" s="46">
        <f t="shared" si="183"/>
        <v>0</v>
      </c>
      <c r="J1864" t="str">
        <f t="shared" si="184"/>
        <v>INSTRUTOR DE VOO</v>
      </c>
      <c r="K1864" t="s">
        <v>2428</v>
      </c>
      <c r="L1864">
        <v>0</v>
      </c>
      <c r="M1864" s="46">
        <f t="shared" si="185"/>
        <v>0</v>
      </c>
      <c r="N1864" t="str">
        <f t="shared" si="186"/>
        <v>FARMACEUTICO INDUSTRIAL</v>
      </c>
      <c r="O1864" t="s">
        <v>2534</v>
      </c>
      <c r="P1864">
        <v>0</v>
      </c>
      <c r="Q1864" s="46">
        <f t="shared" si="187"/>
        <v>0</v>
      </c>
    </row>
    <row r="1865" spans="1:17" x14ac:dyDescent="0.25">
      <c r="A1865" t="str">
        <f t="shared" si="182"/>
        <v>ENGENHEIRO DE APLICATIVOS EM COMPUTACAO</v>
      </c>
      <c r="B1865" t="s">
        <v>1935</v>
      </c>
      <c r="C1865">
        <v>0</v>
      </c>
      <c r="D1865">
        <v>0</v>
      </c>
      <c r="E1865">
        <v>0</v>
      </c>
      <c r="F1865">
        <v>0</v>
      </c>
      <c r="G1865">
        <v>0</v>
      </c>
      <c r="H1865" s="46">
        <f t="shared" si="183"/>
        <v>0</v>
      </c>
      <c r="J1865" t="str">
        <f t="shared" si="184"/>
        <v>ENGENHEIRO AGRICOLA</v>
      </c>
      <c r="K1865" t="s">
        <v>2431</v>
      </c>
      <c r="L1865">
        <v>0</v>
      </c>
      <c r="M1865" s="46">
        <f t="shared" si="185"/>
        <v>0</v>
      </c>
      <c r="N1865" t="str">
        <f t="shared" si="186"/>
        <v>FARMACEUTICO TOXICOLOGISTA</v>
      </c>
      <c r="O1865" t="s">
        <v>2535</v>
      </c>
      <c r="P1865">
        <v>0</v>
      </c>
      <c r="Q1865" s="46">
        <f t="shared" si="187"/>
        <v>0</v>
      </c>
    </row>
    <row r="1866" spans="1:17" x14ac:dyDescent="0.25">
      <c r="A1866" t="str">
        <f t="shared" si="182"/>
        <v>ENGENHEIRO DE EQUIPAMENTOS EM COMPUTACAO</v>
      </c>
      <c r="B1866" t="s">
        <v>1936</v>
      </c>
      <c r="C1866">
        <v>0</v>
      </c>
      <c r="D1866">
        <v>0</v>
      </c>
      <c r="E1866">
        <v>0</v>
      </c>
      <c r="F1866">
        <v>0</v>
      </c>
      <c r="G1866">
        <v>0</v>
      </c>
      <c r="H1866" s="46">
        <f t="shared" si="183"/>
        <v>0</v>
      </c>
      <c r="J1866" t="str">
        <f t="shared" si="184"/>
        <v>ENGENHEIRO DE PESCA</v>
      </c>
      <c r="K1866" t="s">
        <v>2433</v>
      </c>
      <c r="L1866">
        <v>0</v>
      </c>
      <c r="M1866" s="46">
        <f t="shared" si="185"/>
        <v>0</v>
      </c>
      <c r="N1866" t="str">
        <f t="shared" si="186"/>
        <v>ENFERMEIRO DE BORDO</v>
      </c>
      <c r="O1866" t="s">
        <v>2539</v>
      </c>
      <c r="P1866">
        <v>0</v>
      </c>
      <c r="Q1866" s="46">
        <f t="shared" si="187"/>
        <v>0</v>
      </c>
    </row>
    <row r="1867" spans="1:17" x14ac:dyDescent="0.25">
      <c r="A1867" t="str">
        <f t="shared" si="182"/>
        <v>ENGENHEIROS DE SISTEMAS OPERACIONAIS EM COMPUTACAO</v>
      </c>
      <c r="B1867" t="s">
        <v>1937</v>
      </c>
      <c r="C1867">
        <v>0</v>
      </c>
      <c r="D1867">
        <v>0</v>
      </c>
      <c r="E1867">
        <v>0</v>
      </c>
      <c r="F1867">
        <v>0</v>
      </c>
      <c r="G1867">
        <v>0</v>
      </c>
      <c r="H1867" s="46">
        <f t="shared" si="183"/>
        <v>0</v>
      </c>
      <c r="J1867" t="str">
        <f t="shared" si="184"/>
        <v>ENGENHEIRO FLORESTAL</v>
      </c>
      <c r="K1867" t="s">
        <v>2434</v>
      </c>
      <c r="L1867">
        <v>0</v>
      </c>
      <c r="M1867" s="46">
        <f t="shared" si="185"/>
        <v>0</v>
      </c>
      <c r="N1867" t="str">
        <f t="shared" si="186"/>
        <v>ENFERMEIRO DE CENTRO CIRURGICO</v>
      </c>
      <c r="O1867" t="s">
        <v>2540</v>
      </c>
      <c r="P1867">
        <v>0</v>
      </c>
      <c r="Q1867" s="46">
        <f t="shared" si="187"/>
        <v>0</v>
      </c>
    </row>
    <row r="1868" spans="1:17" x14ac:dyDescent="0.25">
      <c r="A1868" t="str">
        <f t="shared" si="182"/>
        <v>ADMINISTRADOR DE REDES</v>
      </c>
      <c r="B1868" t="s">
        <v>1939</v>
      </c>
      <c r="C1868">
        <v>0</v>
      </c>
      <c r="D1868">
        <v>0</v>
      </c>
      <c r="E1868">
        <v>0</v>
      </c>
      <c r="F1868">
        <v>0</v>
      </c>
      <c r="G1868">
        <v>0</v>
      </c>
      <c r="H1868" s="46">
        <f t="shared" si="183"/>
        <v>0</v>
      </c>
      <c r="J1868" t="str">
        <f t="shared" si="184"/>
        <v>ENGENHEIRO DE ALIMENTOS</v>
      </c>
      <c r="K1868" t="s">
        <v>2435</v>
      </c>
      <c r="L1868">
        <v>0</v>
      </c>
      <c r="M1868" s="46">
        <f t="shared" si="185"/>
        <v>0</v>
      </c>
      <c r="N1868" t="str">
        <f t="shared" si="186"/>
        <v>ENFERMEIRO DE TERAPIA INTENSIVA</v>
      </c>
      <c r="O1868" t="s">
        <v>2541</v>
      </c>
      <c r="P1868">
        <v>0</v>
      </c>
      <c r="Q1868" s="46">
        <f t="shared" si="187"/>
        <v>0</v>
      </c>
    </row>
    <row r="1869" spans="1:17" x14ac:dyDescent="0.25">
      <c r="A1869" t="str">
        <f t="shared" si="182"/>
        <v>ANALISTA DE DESENVOLVIMENTO DE SISTEMAS</v>
      </c>
      <c r="B1869" t="s">
        <v>1942</v>
      </c>
      <c r="C1869">
        <v>0</v>
      </c>
      <c r="D1869">
        <v>0</v>
      </c>
      <c r="E1869">
        <v>0</v>
      </c>
      <c r="F1869">
        <v>0</v>
      </c>
      <c r="G1869">
        <v>0</v>
      </c>
      <c r="H1869" s="46">
        <f t="shared" si="183"/>
        <v>0</v>
      </c>
      <c r="J1869" t="str">
        <f t="shared" si="184"/>
        <v>TECNOLOGO EM ALIMENTOS</v>
      </c>
      <c r="K1869" t="s">
        <v>2436</v>
      </c>
      <c r="L1869">
        <v>0</v>
      </c>
      <c r="M1869" s="46">
        <f t="shared" si="185"/>
        <v>0</v>
      </c>
      <c r="N1869" t="str">
        <f t="shared" si="186"/>
        <v>ENFERMEIRO DO TRABALHO</v>
      </c>
      <c r="O1869" t="s">
        <v>2542</v>
      </c>
      <c r="P1869">
        <v>0</v>
      </c>
      <c r="Q1869" s="46">
        <f t="shared" si="187"/>
        <v>0</v>
      </c>
    </row>
    <row r="1870" spans="1:17" x14ac:dyDescent="0.25">
      <c r="A1870" t="str">
        <f t="shared" ref="A1870:A1933" si="188">MID(B1870,8,100)</f>
        <v>ANALISTA DE REDES E DE COMUNICACAO DE DADOS</v>
      </c>
      <c r="B1870" t="s">
        <v>1943</v>
      </c>
      <c r="C1870">
        <v>0</v>
      </c>
      <c r="D1870">
        <v>0</v>
      </c>
      <c r="E1870">
        <v>0</v>
      </c>
      <c r="F1870">
        <v>0</v>
      </c>
      <c r="G1870">
        <v>0</v>
      </c>
      <c r="H1870" s="46">
        <f t="shared" ref="H1870:H1933" si="189">G1870*100/G$3765</f>
        <v>0</v>
      </c>
      <c r="J1870" t="str">
        <f t="shared" ref="J1870:J1933" si="190">MID(K1870,8,100)</f>
        <v>MEDICO ACUPUNTURISTA</v>
      </c>
      <c r="K1870" t="s">
        <v>2437</v>
      </c>
      <c r="L1870">
        <v>0</v>
      </c>
      <c r="M1870" s="46">
        <f t="shared" ref="M1870:M1933" si="191">L1870*100/L$3765</f>
        <v>0</v>
      </c>
      <c r="N1870" t="str">
        <f t="shared" ref="N1870:N1933" si="192">MID(O1870,8,100)</f>
        <v>ENFERMEIRO NEFROLOGISTA</v>
      </c>
      <c r="O1870" t="s">
        <v>2543</v>
      </c>
      <c r="P1870">
        <v>0</v>
      </c>
      <c r="Q1870" s="46">
        <f t="shared" ref="Q1870:Q1933" si="193">P1870*100/P$3765</f>
        <v>0</v>
      </c>
    </row>
    <row r="1871" spans="1:17" x14ac:dyDescent="0.25">
      <c r="A1871" t="str">
        <f t="shared" si="188"/>
        <v>ANALISTA DE SISTEMAS DE AUTOMACAO</v>
      </c>
      <c r="B1871" t="s">
        <v>1944</v>
      </c>
      <c r="C1871">
        <v>0</v>
      </c>
      <c r="D1871">
        <v>0</v>
      </c>
      <c r="E1871">
        <v>0</v>
      </c>
      <c r="F1871">
        <v>0</v>
      </c>
      <c r="G1871">
        <v>0</v>
      </c>
      <c r="H1871" s="46">
        <f t="shared" si="189"/>
        <v>0</v>
      </c>
      <c r="J1871" t="str">
        <f t="shared" si="190"/>
        <v>MEDICO ALERGISTA E IMUNOLOGISTA</v>
      </c>
      <c r="K1871" t="s">
        <v>2438</v>
      </c>
      <c r="L1871">
        <v>0</v>
      </c>
      <c r="M1871" s="46">
        <f t="shared" si="191"/>
        <v>0</v>
      </c>
      <c r="N1871" t="str">
        <f t="shared" si="192"/>
        <v>ENFERMEIRO NEONATOLOGISTA</v>
      </c>
      <c r="O1871" t="s">
        <v>2544</v>
      </c>
      <c r="P1871">
        <v>0</v>
      </c>
      <c r="Q1871" s="46">
        <f t="shared" si="193"/>
        <v>0</v>
      </c>
    </row>
    <row r="1872" spans="1:17" x14ac:dyDescent="0.25">
      <c r="A1872" t="str">
        <f t="shared" si="188"/>
        <v>FISICO (ACUSTICA)</v>
      </c>
      <c r="B1872" t="s">
        <v>1947</v>
      </c>
      <c r="C1872">
        <v>0</v>
      </c>
      <c r="D1872">
        <v>0</v>
      </c>
      <c r="E1872">
        <v>0</v>
      </c>
      <c r="F1872">
        <v>0</v>
      </c>
      <c r="G1872">
        <v>0</v>
      </c>
      <c r="H1872" s="46">
        <f t="shared" si="189"/>
        <v>0</v>
      </c>
      <c r="J1872" t="str">
        <f t="shared" si="190"/>
        <v>MEDICO ANATOMOPATOLOGISTA</v>
      </c>
      <c r="K1872" t="s">
        <v>2439</v>
      </c>
      <c r="L1872">
        <v>0</v>
      </c>
      <c r="M1872" s="46">
        <f t="shared" si="191"/>
        <v>0</v>
      </c>
      <c r="N1872" t="str">
        <f t="shared" si="192"/>
        <v>ENFERMEIRO PUERICULTOR E PEDIATRICO</v>
      </c>
      <c r="O1872" t="s">
        <v>2547</v>
      </c>
      <c r="P1872">
        <v>0</v>
      </c>
      <c r="Q1872" s="46">
        <f t="shared" si="193"/>
        <v>0</v>
      </c>
    </row>
    <row r="1873" spans="1:17" x14ac:dyDescent="0.25">
      <c r="A1873" t="str">
        <f t="shared" si="188"/>
        <v>FISICO (ATOMICA E MOLECULAR)</v>
      </c>
      <c r="B1873" t="s">
        <v>1948</v>
      </c>
      <c r="C1873">
        <v>0</v>
      </c>
      <c r="D1873">
        <v>0</v>
      </c>
      <c r="E1873">
        <v>0</v>
      </c>
      <c r="F1873">
        <v>0</v>
      </c>
      <c r="G1873">
        <v>0</v>
      </c>
      <c r="H1873" s="46">
        <f t="shared" si="189"/>
        <v>0</v>
      </c>
      <c r="J1873" t="str">
        <f t="shared" si="190"/>
        <v>MEDICO CIRURGIAO DE CABECA E PESCOCO</v>
      </c>
      <c r="K1873" t="s">
        <v>2444</v>
      </c>
      <c r="L1873">
        <v>0</v>
      </c>
      <c r="M1873" s="46">
        <f t="shared" si="191"/>
        <v>0</v>
      </c>
      <c r="N1873" t="str">
        <f t="shared" si="192"/>
        <v>PERFUSIONISTA</v>
      </c>
      <c r="O1873" t="s">
        <v>2550</v>
      </c>
      <c r="P1873">
        <v>0</v>
      </c>
      <c r="Q1873" s="46">
        <f t="shared" si="193"/>
        <v>0</v>
      </c>
    </row>
    <row r="1874" spans="1:17" x14ac:dyDescent="0.25">
      <c r="A1874" t="str">
        <f t="shared" si="188"/>
        <v>FISICO (COSMOLOGIA)</v>
      </c>
      <c r="B1874" t="s">
        <v>1949</v>
      </c>
      <c r="C1874">
        <v>0</v>
      </c>
      <c r="D1874">
        <v>0</v>
      </c>
      <c r="E1874">
        <v>0</v>
      </c>
      <c r="F1874">
        <v>0</v>
      </c>
      <c r="G1874">
        <v>0</v>
      </c>
      <c r="H1874" s="46">
        <f t="shared" si="189"/>
        <v>0</v>
      </c>
      <c r="J1874" t="str">
        <f t="shared" si="190"/>
        <v>MEDICO CIRURGIAO PEDIATRICO</v>
      </c>
      <c r="K1874" t="s">
        <v>2447</v>
      </c>
      <c r="L1874">
        <v>0</v>
      </c>
      <c r="M1874" s="46">
        <f t="shared" si="191"/>
        <v>0</v>
      </c>
      <c r="N1874" t="str">
        <f t="shared" si="192"/>
        <v>ENFERMEIRO DA ESTRATEGIA DE AGENTE COMUNITARIO DE SAUDE</v>
      </c>
      <c r="O1874" t="s">
        <v>2552</v>
      </c>
      <c r="P1874">
        <v>0</v>
      </c>
      <c r="Q1874" s="46">
        <f t="shared" si="193"/>
        <v>0</v>
      </c>
    </row>
    <row r="1875" spans="1:17" x14ac:dyDescent="0.25">
      <c r="A1875" t="str">
        <f t="shared" si="188"/>
        <v>FISICO (ESTATISTICA E MATEMATICA)</v>
      </c>
      <c r="B1875" t="s">
        <v>1950</v>
      </c>
      <c r="C1875">
        <v>0</v>
      </c>
      <c r="D1875">
        <v>0</v>
      </c>
      <c r="E1875">
        <v>0</v>
      </c>
      <c r="F1875">
        <v>0</v>
      </c>
      <c r="G1875">
        <v>0</v>
      </c>
      <c r="H1875" s="46">
        <f t="shared" si="189"/>
        <v>0</v>
      </c>
      <c r="J1875" t="str">
        <f t="shared" si="190"/>
        <v>MEDICO DERMATOLOGISTA</v>
      </c>
      <c r="K1875" t="s">
        <v>2453</v>
      </c>
      <c r="L1875">
        <v>0</v>
      </c>
      <c r="M1875" s="46">
        <f t="shared" si="191"/>
        <v>0</v>
      </c>
      <c r="N1875" t="str">
        <f t="shared" si="192"/>
        <v>ORTOPTISTA</v>
      </c>
      <c r="O1875" t="s">
        <v>2555</v>
      </c>
      <c r="P1875">
        <v>0</v>
      </c>
      <c r="Q1875" s="46">
        <f t="shared" si="193"/>
        <v>0</v>
      </c>
    </row>
    <row r="1876" spans="1:17" x14ac:dyDescent="0.25">
      <c r="A1876" t="str">
        <f t="shared" si="188"/>
        <v>FISICO (FLUIDOS)</v>
      </c>
      <c r="B1876" t="s">
        <v>1951</v>
      </c>
      <c r="C1876">
        <v>0</v>
      </c>
      <c r="D1876">
        <v>0</v>
      </c>
      <c r="E1876">
        <v>0</v>
      </c>
      <c r="F1876">
        <v>0</v>
      </c>
      <c r="G1876">
        <v>0</v>
      </c>
      <c r="H1876" s="46">
        <f t="shared" si="189"/>
        <v>0</v>
      </c>
      <c r="J1876" t="str">
        <f t="shared" si="190"/>
        <v>MEDICO EM ELETROENCEFALOGRAFIA</v>
      </c>
      <c r="K1876" t="s">
        <v>2455</v>
      </c>
      <c r="L1876">
        <v>0</v>
      </c>
      <c r="M1876" s="46">
        <f t="shared" si="191"/>
        <v>0</v>
      </c>
      <c r="N1876" t="str">
        <f t="shared" si="192"/>
        <v>FISIOTERAPEUTA RESPIRATORIA</v>
      </c>
      <c r="O1876" t="s">
        <v>2557</v>
      </c>
      <c r="P1876">
        <v>0</v>
      </c>
      <c r="Q1876" s="46">
        <f t="shared" si="193"/>
        <v>0</v>
      </c>
    </row>
    <row r="1877" spans="1:17" x14ac:dyDescent="0.25">
      <c r="A1877" t="str">
        <f t="shared" si="188"/>
        <v>FISICO (INSTRUMENTACAO)</v>
      </c>
      <c r="B1877" t="s">
        <v>1952</v>
      </c>
      <c r="C1877">
        <v>0</v>
      </c>
      <c r="D1877">
        <v>0</v>
      </c>
      <c r="E1877">
        <v>0</v>
      </c>
      <c r="F1877">
        <v>0</v>
      </c>
      <c r="G1877">
        <v>0</v>
      </c>
      <c r="H1877" s="46">
        <f t="shared" si="189"/>
        <v>0</v>
      </c>
      <c r="J1877" t="str">
        <f t="shared" si="190"/>
        <v>MEDICO EM ENDOSCOPIA</v>
      </c>
      <c r="K1877" t="s">
        <v>2456</v>
      </c>
      <c r="L1877">
        <v>0</v>
      </c>
      <c r="M1877" s="46">
        <f t="shared" si="191"/>
        <v>0</v>
      </c>
      <c r="N1877" t="str">
        <f t="shared" si="192"/>
        <v>FISIOTERAPEUTA NEUROFUNCIONAL</v>
      </c>
      <c r="O1877" t="s">
        <v>2558</v>
      </c>
      <c r="P1877">
        <v>0</v>
      </c>
      <c r="Q1877" s="46">
        <f t="shared" si="193"/>
        <v>0</v>
      </c>
    </row>
    <row r="1878" spans="1:17" x14ac:dyDescent="0.25">
      <c r="A1878" t="str">
        <f t="shared" si="188"/>
        <v>FISICO (MATERIA CONDENSADA)</v>
      </c>
      <c r="B1878" t="s">
        <v>1953</v>
      </c>
      <c r="C1878">
        <v>0</v>
      </c>
      <c r="D1878">
        <v>0</v>
      </c>
      <c r="E1878">
        <v>0</v>
      </c>
      <c r="F1878">
        <v>0</v>
      </c>
      <c r="G1878">
        <v>0</v>
      </c>
      <c r="H1878" s="46">
        <f t="shared" si="189"/>
        <v>0</v>
      </c>
      <c r="J1878" t="str">
        <f t="shared" si="190"/>
        <v>MEDICO EM MEDICINA DE TRAFEGO</v>
      </c>
      <c r="K1878" t="s">
        <v>2457</v>
      </c>
      <c r="L1878">
        <v>0</v>
      </c>
      <c r="M1878" s="46">
        <f t="shared" si="191"/>
        <v>0</v>
      </c>
      <c r="N1878" t="str">
        <f t="shared" si="192"/>
        <v>FISIOTERAPEUTA TRAUMATO-ORTOPEDICA FUNCIONAL</v>
      </c>
      <c r="O1878" t="s">
        <v>2559</v>
      </c>
      <c r="P1878">
        <v>0</v>
      </c>
      <c r="Q1878" s="46">
        <f t="shared" si="193"/>
        <v>0</v>
      </c>
    </row>
    <row r="1879" spans="1:17" x14ac:dyDescent="0.25">
      <c r="A1879" t="str">
        <f t="shared" si="188"/>
        <v>FISICO (MATERIAIS)</v>
      </c>
      <c r="B1879" t="s">
        <v>1954</v>
      </c>
      <c r="C1879">
        <v>0</v>
      </c>
      <c r="D1879">
        <v>0</v>
      </c>
      <c r="E1879">
        <v>0</v>
      </c>
      <c r="F1879">
        <v>0</v>
      </c>
      <c r="G1879">
        <v>0</v>
      </c>
      <c r="H1879" s="46">
        <f t="shared" si="189"/>
        <v>0</v>
      </c>
      <c r="J1879" t="str">
        <f t="shared" si="190"/>
        <v>MEDICO EM MEDICINA NUCLEAR</v>
      </c>
      <c r="K1879" t="s">
        <v>2459</v>
      </c>
      <c r="L1879">
        <v>0</v>
      </c>
      <c r="M1879" s="46">
        <f t="shared" si="191"/>
        <v>0</v>
      </c>
      <c r="N1879" t="str">
        <f t="shared" si="192"/>
        <v>FISIOTERAPEUTA OSTEOPATA</v>
      </c>
      <c r="O1879" t="s">
        <v>2560</v>
      </c>
      <c r="P1879">
        <v>0</v>
      </c>
      <c r="Q1879" s="46">
        <f t="shared" si="193"/>
        <v>0</v>
      </c>
    </row>
    <row r="1880" spans="1:17" x14ac:dyDescent="0.25">
      <c r="A1880" t="str">
        <f t="shared" si="188"/>
        <v>FISICO (NUCLEAR E REATORES)</v>
      </c>
      <c r="B1880" t="s">
        <v>1956</v>
      </c>
      <c r="C1880">
        <v>0</v>
      </c>
      <c r="D1880">
        <v>0</v>
      </c>
      <c r="E1880">
        <v>0</v>
      </c>
      <c r="F1880">
        <v>0</v>
      </c>
      <c r="G1880">
        <v>0</v>
      </c>
      <c r="H1880" s="46">
        <f t="shared" si="189"/>
        <v>0</v>
      </c>
      <c r="J1880" t="str">
        <f t="shared" si="190"/>
        <v>MEDICO EM RADIOLOGIA E DIAGNOSTICO POR IMAGEM</v>
      </c>
      <c r="K1880" t="s">
        <v>2460</v>
      </c>
      <c r="L1880">
        <v>0</v>
      </c>
      <c r="M1880" s="46">
        <f t="shared" si="191"/>
        <v>0</v>
      </c>
      <c r="N1880" t="str">
        <f t="shared" si="192"/>
        <v>FISIOTERAPEUTA QUIROPRAXISTA</v>
      </c>
      <c r="O1880" t="s">
        <v>2561</v>
      </c>
      <c r="P1880">
        <v>0</v>
      </c>
      <c r="Q1880" s="46">
        <f t="shared" si="193"/>
        <v>0</v>
      </c>
    </row>
    <row r="1881" spans="1:17" x14ac:dyDescent="0.25">
      <c r="A1881" t="str">
        <f t="shared" si="188"/>
        <v>FISICO (OPTICA)</v>
      </c>
      <c r="B1881" t="s">
        <v>1957</v>
      </c>
      <c r="C1881">
        <v>0</v>
      </c>
      <c r="D1881">
        <v>0</v>
      </c>
      <c r="E1881">
        <v>0</v>
      </c>
      <c r="F1881">
        <v>0</v>
      </c>
      <c r="G1881">
        <v>0</v>
      </c>
      <c r="H1881" s="46">
        <f t="shared" si="189"/>
        <v>0</v>
      </c>
      <c r="J1881" t="str">
        <f t="shared" si="190"/>
        <v>MEDICO ENDOCRINOLOGISTA E METABOLOGISTA</v>
      </c>
      <c r="K1881" t="s">
        <v>2461</v>
      </c>
      <c r="L1881">
        <v>0</v>
      </c>
      <c r="M1881" s="46">
        <f t="shared" si="191"/>
        <v>0</v>
      </c>
      <c r="N1881" t="str">
        <f t="shared" si="192"/>
        <v>FISIOTERAPEUTA ACUPUNTURISTA</v>
      </c>
      <c r="O1881" t="s">
        <v>2562</v>
      </c>
      <c r="P1881">
        <v>0</v>
      </c>
      <c r="Q1881" s="46">
        <f t="shared" si="193"/>
        <v>0</v>
      </c>
    </row>
    <row r="1882" spans="1:17" x14ac:dyDescent="0.25">
      <c r="A1882" t="str">
        <f t="shared" si="188"/>
        <v>FISICO (PARTICULAS E CAMPOS)</v>
      </c>
      <c r="B1882" t="s">
        <v>1958</v>
      </c>
      <c r="C1882">
        <v>0</v>
      </c>
      <c r="D1882">
        <v>0</v>
      </c>
      <c r="E1882">
        <v>0</v>
      </c>
      <c r="F1882">
        <v>0</v>
      </c>
      <c r="G1882">
        <v>0</v>
      </c>
      <c r="H1882" s="46">
        <f t="shared" si="189"/>
        <v>0</v>
      </c>
      <c r="J1882" t="str">
        <f t="shared" si="190"/>
        <v>MEDICO FISIATRA</v>
      </c>
      <c r="K1882" t="s">
        <v>2462</v>
      </c>
      <c r="L1882">
        <v>0</v>
      </c>
      <c r="M1882" s="46">
        <f t="shared" si="191"/>
        <v>0</v>
      </c>
      <c r="N1882" t="str">
        <f t="shared" si="192"/>
        <v>FISIOTERAPEUTA ESPORTIVO</v>
      </c>
      <c r="O1882" t="s">
        <v>2563</v>
      </c>
      <c r="P1882">
        <v>0</v>
      </c>
      <c r="Q1882" s="46">
        <f t="shared" si="193"/>
        <v>0</v>
      </c>
    </row>
    <row r="1883" spans="1:17" x14ac:dyDescent="0.25">
      <c r="A1883" t="str">
        <f t="shared" si="188"/>
        <v>FISICO (PLASMA)</v>
      </c>
      <c r="B1883" t="s">
        <v>1959</v>
      </c>
      <c r="C1883">
        <v>0</v>
      </c>
      <c r="D1883">
        <v>0</v>
      </c>
      <c r="E1883">
        <v>0</v>
      </c>
      <c r="F1883">
        <v>0</v>
      </c>
      <c r="G1883">
        <v>0</v>
      </c>
      <c r="H1883" s="46">
        <f t="shared" si="189"/>
        <v>0</v>
      </c>
      <c r="J1883" t="str">
        <f t="shared" si="190"/>
        <v>MEDICO FONIATRA</v>
      </c>
      <c r="K1883" t="s">
        <v>2463</v>
      </c>
      <c r="L1883">
        <v>0</v>
      </c>
      <c r="M1883" s="46">
        <f t="shared" si="191"/>
        <v>0</v>
      </c>
      <c r="N1883" t="str">
        <f t="shared" si="192"/>
        <v>FISIOTERAPEUTA DO TRABALHO</v>
      </c>
      <c r="O1883" t="s">
        <v>2564</v>
      </c>
      <c r="P1883">
        <v>0</v>
      </c>
      <c r="Q1883" s="46">
        <f t="shared" si="193"/>
        <v>0</v>
      </c>
    </row>
    <row r="1884" spans="1:17" x14ac:dyDescent="0.25">
      <c r="A1884" t="str">
        <f t="shared" si="188"/>
        <v>FISICO (TERMICA)</v>
      </c>
      <c r="B1884" t="s">
        <v>1960</v>
      </c>
      <c r="C1884">
        <v>0</v>
      </c>
      <c r="D1884">
        <v>0</v>
      </c>
      <c r="E1884">
        <v>0</v>
      </c>
      <c r="F1884">
        <v>0</v>
      </c>
      <c r="G1884">
        <v>0</v>
      </c>
      <c r="H1884" s="46">
        <f t="shared" si="189"/>
        <v>0</v>
      </c>
      <c r="J1884" t="str">
        <f t="shared" si="190"/>
        <v>MEDICO GENETICISTA</v>
      </c>
      <c r="K1884" t="s">
        <v>2466</v>
      </c>
      <c r="L1884">
        <v>0</v>
      </c>
      <c r="M1884" s="46">
        <f t="shared" si="191"/>
        <v>0</v>
      </c>
      <c r="N1884" t="str">
        <f t="shared" si="192"/>
        <v>TECNICO EM ORIENTACAO E MOBILIDADE DE CEGOS E DEF VISUAIS</v>
      </c>
      <c r="O1884" t="s">
        <v>2565</v>
      </c>
      <c r="P1884">
        <v>0</v>
      </c>
      <c r="Q1884" s="46">
        <f t="shared" si="193"/>
        <v>0</v>
      </c>
    </row>
    <row r="1885" spans="1:17" x14ac:dyDescent="0.25">
      <c r="A1885" t="str">
        <f t="shared" si="188"/>
        <v>QUIMICO INDUSTRIAL</v>
      </c>
      <c r="B1885" t="s">
        <v>1962</v>
      </c>
      <c r="C1885">
        <v>0</v>
      </c>
      <c r="D1885">
        <v>0</v>
      </c>
      <c r="E1885">
        <v>0</v>
      </c>
      <c r="F1885">
        <v>0</v>
      </c>
      <c r="G1885">
        <v>0</v>
      </c>
      <c r="H1885" s="46">
        <f t="shared" si="189"/>
        <v>0</v>
      </c>
      <c r="J1885" t="str">
        <f t="shared" si="190"/>
        <v>MEDICO GERIATRA</v>
      </c>
      <c r="K1885" t="s">
        <v>2467</v>
      </c>
      <c r="L1885">
        <v>0</v>
      </c>
      <c r="M1885" s="46">
        <f t="shared" si="191"/>
        <v>0</v>
      </c>
      <c r="N1885" t="str">
        <f t="shared" si="192"/>
        <v>FONOAUDIOLOGO GERAL</v>
      </c>
      <c r="O1885" t="s">
        <v>2568</v>
      </c>
      <c r="P1885">
        <v>0</v>
      </c>
      <c r="Q1885" s="46">
        <f t="shared" si="193"/>
        <v>0</v>
      </c>
    </row>
    <row r="1886" spans="1:17" x14ac:dyDescent="0.25">
      <c r="A1886" t="str">
        <f t="shared" si="188"/>
        <v>TECNOLOGO EM PROCESSOS QUIMICOS</v>
      </c>
      <c r="B1886" t="s">
        <v>1963</v>
      </c>
      <c r="C1886">
        <v>0</v>
      </c>
      <c r="D1886">
        <v>0</v>
      </c>
      <c r="E1886">
        <v>0</v>
      </c>
      <c r="F1886">
        <v>0</v>
      </c>
      <c r="G1886">
        <v>0</v>
      </c>
      <c r="H1886" s="46">
        <f t="shared" si="189"/>
        <v>0</v>
      </c>
      <c r="J1886" t="str">
        <f t="shared" si="190"/>
        <v>MEDICO HEMATOLOGISTA</v>
      </c>
      <c r="K1886" t="s">
        <v>2469</v>
      </c>
      <c r="L1886">
        <v>0</v>
      </c>
      <c r="M1886" s="46">
        <f t="shared" si="191"/>
        <v>0</v>
      </c>
      <c r="N1886" t="str">
        <f t="shared" si="192"/>
        <v>FONOAUDIOLOGO EDUCACIONAL</v>
      </c>
      <c r="O1886" t="s">
        <v>2569</v>
      </c>
      <c r="P1886">
        <v>0</v>
      </c>
      <c r="Q1886" s="46">
        <f t="shared" si="193"/>
        <v>0</v>
      </c>
    </row>
    <row r="1887" spans="1:17" x14ac:dyDescent="0.25">
      <c r="A1887" t="str">
        <f t="shared" si="188"/>
        <v>ASTRONOMO</v>
      </c>
      <c r="B1887" t="s">
        <v>1964</v>
      </c>
      <c r="C1887">
        <v>0</v>
      </c>
      <c r="D1887">
        <v>0</v>
      </c>
      <c r="E1887">
        <v>0</v>
      </c>
      <c r="F1887">
        <v>0</v>
      </c>
      <c r="G1887">
        <v>0</v>
      </c>
      <c r="H1887" s="46">
        <f t="shared" si="189"/>
        <v>0</v>
      </c>
      <c r="J1887" t="str">
        <f t="shared" si="190"/>
        <v>MEDICO HEMOTERAPEUTA</v>
      </c>
      <c r="K1887" t="s">
        <v>2470</v>
      </c>
      <c r="L1887">
        <v>0</v>
      </c>
      <c r="M1887" s="46">
        <f t="shared" si="191"/>
        <v>0</v>
      </c>
      <c r="N1887" t="str">
        <f t="shared" si="192"/>
        <v>FONOAUDIOLOGO EM AUDIOLOGIA</v>
      </c>
      <c r="O1887" t="s">
        <v>2570</v>
      </c>
      <c r="P1887">
        <v>0</v>
      </c>
      <c r="Q1887" s="46">
        <f t="shared" si="193"/>
        <v>0</v>
      </c>
    </row>
    <row r="1888" spans="1:17" x14ac:dyDescent="0.25">
      <c r="A1888" t="str">
        <f t="shared" si="188"/>
        <v>GEOFISICO ESPACIAL</v>
      </c>
      <c r="B1888" t="s">
        <v>1965</v>
      </c>
      <c r="C1888">
        <v>0</v>
      </c>
      <c r="D1888">
        <v>0</v>
      </c>
      <c r="E1888">
        <v>0</v>
      </c>
      <c r="F1888">
        <v>0</v>
      </c>
      <c r="G1888">
        <v>0</v>
      </c>
      <c r="H1888" s="46">
        <f t="shared" si="189"/>
        <v>0</v>
      </c>
      <c r="J1888" t="str">
        <f t="shared" si="190"/>
        <v>MEDICO HOMEOPATA</v>
      </c>
      <c r="K1888" t="s">
        <v>2471</v>
      </c>
      <c r="L1888">
        <v>0</v>
      </c>
      <c r="M1888" s="46">
        <f t="shared" si="191"/>
        <v>0</v>
      </c>
      <c r="N1888" t="str">
        <f t="shared" si="192"/>
        <v>FONOAUDIOLOGO EM DISFAGIA</v>
      </c>
      <c r="O1888" t="s">
        <v>2571</v>
      </c>
      <c r="P1888">
        <v>0</v>
      </c>
      <c r="Q1888" s="46">
        <f t="shared" si="193"/>
        <v>0</v>
      </c>
    </row>
    <row r="1889" spans="1:17" x14ac:dyDescent="0.25">
      <c r="A1889" t="str">
        <f t="shared" si="188"/>
        <v>METEOROLOGISTA</v>
      </c>
      <c r="B1889" t="s">
        <v>1966</v>
      </c>
      <c r="C1889">
        <v>0</v>
      </c>
      <c r="D1889">
        <v>0</v>
      </c>
      <c r="E1889">
        <v>0</v>
      </c>
      <c r="F1889">
        <v>0</v>
      </c>
      <c r="G1889">
        <v>0</v>
      </c>
      <c r="H1889" s="46">
        <f t="shared" si="189"/>
        <v>0</v>
      </c>
      <c r="J1889" t="str">
        <f t="shared" si="190"/>
        <v>MEDICO LEGISTA</v>
      </c>
      <c r="K1889" t="s">
        <v>2473</v>
      </c>
      <c r="L1889">
        <v>0</v>
      </c>
      <c r="M1889" s="46">
        <f t="shared" si="191"/>
        <v>0</v>
      </c>
      <c r="N1889" t="str">
        <f t="shared" si="192"/>
        <v>FONOAUDIOLOGO EM LINGUAGEM</v>
      </c>
      <c r="O1889" t="s">
        <v>2572</v>
      </c>
      <c r="P1889">
        <v>0</v>
      </c>
      <c r="Q1889" s="46">
        <f t="shared" si="193"/>
        <v>0</v>
      </c>
    </row>
    <row r="1890" spans="1:17" x14ac:dyDescent="0.25">
      <c r="A1890" t="str">
        <f t="shared" si="188"/>
        <v>GEOLOGO</v>
      </c>
      <c r="B1890" t="s">
        <v>1967</v>
      </c>
      <c r="C1890">
        <v>0</v>
      </c>
      <c r="D1890">
        <v>0</v>
      </c>
      <c r="E1890">
        <v>0</v>
      </c>
      <c r="F1890">
        <v>0</v>
      </c>
      <c r="G1890">
        <v>0</v>
      </c>
      <c r="H1890" s="46">
        <f t="shared" si="189"/>
        <v>0</v>
      </c>
      <c r="J1890" t="str">
        <f t="shared" si="190"/>
        <v>MEDICO NEFROLOGISTA</v>
      </c>
      <c r="K1890" t="s">
        <v>2475</v>
      </c>
      <c r="L1890">
        <v>0</v>
      </c>
      <c r="M1890" s="46">
        <f t="shared" si="191"/>
        <v>0</v>
      </c>
      <c r="N1890" t="str">
        <f t="shared" si="192"/>
        <v>FONOAUDIOLOGO EM MOTRICIDADE OROFACIAL</v>
      </c>
      <c r="O1890" t="s">
        <v>2573</v>
      </c>
      <c r="P1890">
        <v>0</v>
      </c>
      <c r="Q1890" s="46">
        <f t="shared" si="193"/>
        <v>0</v>
      </c>
    </row>
    <row r="1891" spans="1:17" x14ac:dyDescent="0.25">
      <c r="A1891" t="str">
        <f t="shared" si="188"/>
        <v>GEOLOGO DE ENGENHARIA</v>
      </c>
      <c r="B1891" t="s">
        <v>1968</v>
      </c>
      <c r="C1891">
        <v>0</v>
      </c>
      <c r="D1891">
        <v>0</v>
      </c>
      <c r="E1891">
        <v>0</v>
      </c>
      <c r="F1891">
        <v>0</v>
      </c>
      <c r="G1891">
        <v>0</v>
      </c>
      <c r="H1891" s="46">
        <f t="shared" si="189"/>
        <v>0</v>
      </c>
      <c r="J1891" t="str">
        <f t="shared" si="190"/>
        <v>MEDICO NEUROFISIOLOGISTA</v>
      </c>
      <c r="K1891" t="s">
        <v>2477</v>
      </c>
      <c r="L1891">
        <v>0</v>
      </c>
      <c r="M1891" s="46">
        <f t="shared" si="191"/>
        <v>0</v>
      </c>
      <c r="N1891" t="str">
        <f t="shared" si="192"/>
        <v>FONOAUDIOLOGO EM SAUDE COLETIVA</v>
      </c>
      <c r="O1891" t="s">
        <v>2574</v>
      </c>
      <c r="P1891">
        <v>0</v>
      </c>
      <c r="Q1891" s="46">
        <f t="shared" si="193"/>
        <v>0</v>
      </c>
    </row>
    <row r="1892" spans="1:17" x14ac:dyDescent="0.25">
      <c r="A1892" t="str">
        <f t="shared" si="188"/>
        <v>GEOFISICO</v>
      </c>
      <c r="B1892" t="s">
        <v>1969</v>
      </c>
      <c r="C1892">
        <v>0</v>
      </c>
      <c r="D1892">
        <v>0</v>
      </c>
      <c r="E1892">
        <v>0</v>
      </c>
      <c r="F1892">
        <v>0</v>
      </c>
      <c r="G1892">
        <v>0</v>
      </c>
      <c r="H1892" s="46">
        <f t="shared" si="189"/>
        <v>0</v>
      </c>
      <c r="J1892" t="str">
        <f t="shared" si="190"/>
        <v>MEDICO NUTROLOGISTA</v>
      </c>
      <c r="K1892" t="s">
        <v>2479</v>
      </c>
      <c r="L1892">
        <v>0</v>
      </c>
      <c r="M1892" s="46">
        <f t="shared" si="191"/>
        <v>0</v>
      </c>
      <c r="N1892" t="str">
        <f t="shared" si="192"/>
        <v>FONOAUDIOLOGO EM VOZ</v>
      </c>
      <c r="O1892" t="s">
        <v>2575</v>
      </c>
      <c r="P1892">
        <v>0</v>
      </c>
      <c r="Q1892" s="46">
        <f t="shared" si="193"/>
        <v>0</v>
      </c>
    </row>
    <row r="1893" spans="1:17" x14ac:dyDescent="0.25">
      <c r="A1893" t="str">
        <f t="shared" si="188"/>
        <v>GEOQUIMICO</v>
      </c>
      <c r="B1893" t="s">
        <v>1970</v>
      </c>
      <c r="C1893">
        <v>0</v>
      </c>
      <c r="D1893">
        <v>0</v>
      </c>
      <c r="E1893">
        <v>0</v>
      </c>
      <c r="F1893">
        <v>0</v>
      </c>
      <c r="G1893">
        <v>0</v>
      </c>
      <c r="H1893" s="46">
        <f t="shared" si="189"/>
        <v>0</v>
      </c>
      <c r="J1893" t="str">
        <f t="shared" si="190"/>
        <v>MEDICO OTORRINOLARINGOLOGISTA</v>
      </c>
      <c r="K1893" t="s">
        <v>2483</v>
      </c>
      <c r="L1893">
        <v>0</v>
      </c>
      <c r="M1893" s="46">
        <f t="shared" si="191"/>
        <v>0</v>
      </c>
      <c r="N1893" t="str">
        <f t="shared" si="192"/>
        <v>MUSICOTERAPEUTA</v>
      </c>
      <c r="O1893" t="s">
        <v>2576</v>
      </c>
      <c r="P1893">
        <v>0</v>
      </c>
      <c r="Q1893" s="46">
        <f t="shared" si="193"/>
        <v>0</v>
      </c>
    </row>
    <row r="1894" spans="1:17" x14ac:dyDescent="0.25">
      <c r="A1894" t="str">
        <f t="shared" si="188"/>
        <v>HIDROGEOLOGO</v>
      </c>
      <c r="B1894" t="s">
        <v>1971</v>
      </c>
      <c r="C1894">
        <v>0</v>
      </c>
      <c r="D1894">
        <v>0</v>
      </c>
      <c r="E1894">
        <v>0</v>
      </c>
      <c r="F1894">
        <v>0</v>
      </c>
      <c r="G1894">
        <v>0</v>
      </c>
      <c r="H1894" s="46">
        <f t="shared" si="189"/>
        <v>0</v>
      </c>
      <c r="J1894" t="str">
        <f t="shared" si="190"/>
        <v>MEDICO PATOLOGISTA CLINICO</v>
      </c>
      <c r="K1894" t="s">
        <v>2484</v>
      </c>
      <c r="L1894">
        <v>0</v>
      </c>
      <c r="M1894" s="46">
        <f t="shared" si="191"/>
        <v>0</v>
      </c>
      <c r="N1894" t="str">
        <f t="shared" si="192"/>
        <v>AVALIADOR FISICO</v>
      </c>
      <c r="O1894" t="s">
        <v>2577</v>
      </c>
      <c r="P1894">
        <v>0</v>
      </c>
      <c r="Q1894" s="46">
        <f t="shared" si="193"/>
        <v>0</v>
      </c>
    </row>
    <row r="1895" spans="1:17" x14ac:dyDescent="0.25">
      <c r="A1895" t="str">
        <f t="shared" si="188"/>
        <v>PALEONTOLOGO</v>
      </c>
      <c r="B1895" t="s">
        <v>1972</v>
      </c>
      <c r="C1895">
        <v>0</v>
      </c>
      <c r="D1895">
        <v>0</v>
      </c>
      <c r="E1895">
        <v>0</v>
      </c>
      <c r="F1895">
        <v>0</v>
      </c>
      <c r="G1895">
        <v>0</v>
      </c>
      <c r="H1895" s="46">
        <f t="shared" si="189"/>
        <v>0</v>
      </c>
      <c r="J1895" t="str">
        <f t="shared" si="190"/>
        <v>MEDICO PROCTOLOGISTA</v>
      </c>
      <c r="K1895" t="s">
        <v>2488</v>
      </c>
      <c r="L1895">
        <v>0</v>
      </c>
      <c r="M1895" s="46">
        <f t="shared" si="191"/>
        <v>0</v>
      </c>
      <c r="N1895" t="str">
        <f t="shared" si="192"/>
        <v>LUDOMOTRICISTA</v>
      </c>
      <c r="O1895" t="s">
        <v>2578</v>
      </c>
      <c r="P1895">
        <v>0</v>
      </c>
      <c r="Q1895" s="46">
        <f t="shared" si="193"/>
        <v>0</v>
      </c>
    </row>
    <row r="1896" spans="1:17" x14ac:dyDescent="0.25">
      <c r="A1896" t="str">
        <f t="shared" si="188"/>
        <v>PETROGRAFO</v>
      </c>
      <c r="B1896" t="s">
        <v>1973</v>
      </c>
      <c r="C1896">
        <v>0</v>
      </c>
      <c r="D1896">
        <v>0</v>
      </c>
      <c r="E1896">
        <v>0</v>
      </c>
      <c r="F1896">
        <v>0</v>
      </c>
      <c r="G1896">
        <v>0</v>
      </c>
      <c r="H1896" s="46">
        <f t="shared" si="189"/>
        <v>0</v>
      </c>
      <c r="J1896" t="str">
        <f t="shared" si="190"/>
        <v>MEDICO PSIQUIATRA</v>
      </c>
      <c r="K1896" t="s">
        <v>2489</v>
      </c>
      <c r="L1896">
        <v>0</v>
      </c>
      <c r="M1896" s="46">
        <f t="shared" si="191"/>
        <v>0</v>
      </c>
      <c r="N1896" t="str">
        <f t="shared" si="192"/>
        <v>PREPARADOR DE ATLETA</v>
      </c>
      <c r="O1896" t="s">
        <v>2579</v>
      </c>
      <c r="P1896">
        <v>0</v>
      </c>
      <c r="Q1896" s="46">
        <f t="shared" si="193"/>
        <v>0</v>
      </c>
    </row>
    <row r="1897" spans="1:17" x14ac:dyDescent="0.25">
      <c r="A1897" t="str">
        <f t="shared" si="188"/>
        <v>OCEANOGRAFO</v>
      </c>
      <c r="B1897" t="s">
        <v>1974</v>
      </c>
      <c r="C1897">
        <v>0</v>
      </c>
      <c r="D1897">
        <v>0</v>
      </c>
      <c r="E1897">
        <v>0</v>
      </c>
      <c r="F1897">
        <v>0</v>
      </c>
      <c r="G1897">
        <v>0</v>
      </c>
      <c r="H1897" s="46">
        <f t="shared" si="189"/>
        <v>0</v>
      </c>
      <c r="J1897" t="str">
        <f t="shared" si="190"/>
        <v>MEDICO RADIOTERAPEUTA</v>
      </c>
      <c r="K1897" t="s">
        <v>2490</v>
      </c>
      <c r="L1897">
        <v>0</v>
      </c>
      <c r="M1897" s="46">
        <f t="shared" si="191"/>
        <v>0</v>
      </c>
      <c r="N1897" t="str">
        <f t="shared" si="192"/>
        <v>PREPARADOR FISICO</v>
      </c>
      <c r="O1897" t="s">
        <v>2580</v>
      </c>
      <c r="P1897">
        <v>0</v>
      </c>
      <c r="Q1897" s="46">
        <f t="shared" si="193"/>
        <v>0</v>
      </c>
    </row>
    <row r="1898" spans="1:17" x14ac:dyDescent="0.25">
      <c r="A1898" t="str">
        <f t="shared" si="188"/>
        <v>ENGENHEIRO AMBIENTAL</v>
      </c>
      <c r="B1898" t="s">
        <v>1975</v>
      </c>
      <c r="C1898">
        <v>0</v>
      </c>
      <c r="D1898">
        <v>0</v>
      </c>
      <c r="E1898">
        <v>0</v>
      </c>
      <c r="F1898">
        <v>0</v>
      </c>
      <c r="G1898">
        <v>0</v>
      </c>
      <c r="H1898" s="46">
        <f t="shared" si="189"/>
        <v>0</v>
      </c>
      <c r="J1898" t="str">
        <f t="shared" si="190"/>
        <v>MEDICO REUMATOLOGISTA</v>
      </c>
      <c r="K1898" t="s">
        <v>2491</v>
      </c>
      <c r="L1898">
        <v>0</v>
      </c>
      <c r="M1898" s="46">
        <f t="shared" si="191"/>
        <v>0</v>
      </c>
      <c r="N1898" t="str">
        <f t="shared" si="192"/>
        <v>TECNICO DE DESPORTO INDIVIDUAL E COLETIVO (EXCETO FUTEBOL)</v>
      </c>
      <c r="O1898" t="s">
        <v>2581</v>
      </c>
      <c r="P1898">
        <v>0</v>
      </c>
      <c r="Q1898" s="46">
        <f t="shared" si="193"/>
        <v>0</v>
      </c>
    </row>
    <row r="1899" spans="1:17" x14ac:dyDescent="0.25">
      <c r="A1899" t="str">
        <f t="shared" si="188"/>
        <v>ARQUITETO DE INTERIORES</v>
      </c>
      <c r="B1899" t="s">
        <v>1978</v>
      </c>
      <c r="C1899">
        <v>0</v>
      </c>
      <c r="D1899">
        <v>0</v>
      </c>
      <c r="E1899">
        <v>0</v>
      </c>
      <c r="F1899">
        <v>0</v>
      </c>
      <c r="G1899">
        <v>0</v>
      </c>
      <c r="H1899" s="46">
        <f t="shared" si="189"/>
        <v>0</v>
      </c>
      <c r="J1899" t="str">
        <f t="shared" si="190"/>
        <v>MEDICO SANITARISTA</v>
      </c>
      <c r="K1899" t="s">
        <v>2492</v>
      </c>
      <c r="L1899">
        <v>0</v>
      </c>
      <c r="M1899" s="46">
        <f t="shared" si="191"/>
        <v>0</v>
      </c>
      <c r="N1899" t="str">
        <f t="shared" si="192"/>
        <v>TECNICO DE LABORATORIO E FISCALIZACAO DESPORTIVA</v>
      </c>
      <c r="O1899" t="s">
        <v>2582</v>
      </c>
      <c r="P1899">
        <v>0</v>
      </c>
      <c r="Q1899" s="46">
        <f t="shared" si="193"/>
        <v>0</v>
      </c>
    </row>
    <row r="1900" spans="1:17" x14ac:dyDescent="0.25">
      <c r="A1900" t="str">
        <f t="shared" si="188"/>
        <v>ARQUITETO DE PATRIMONIO</v>
      </c>
      <c r="B1900" t="s">
        <v>1979</v>
      </c>
      <c r="C1900">
        <v>0</v>
      </c>
      <c r="D1900">
        <v>0</v>
      </c>
      <c r="E1900">
        <v>0</v>
      </c>
      <c r="F1900">
        <v>0</v>
      </c>
      <c r="G1900">
        <v>0</v>
      </c>
      <c r="H1900" s="46">
        <f t="shared" si="189"/>
        <v>0</v>
      </c>
      <c r="J1900" t="str">
        <f t="shared" si="190"/>
        <v>MEDICO BRONCOESOFALOGISTA</v>
      </c>
      <c r="K1900" t="s">
        <v>2494</v>
      </c>
      <c r="L1900">
        <v>0</v>
      </c>
      <c r="M1900" s="46">
        <f t="shared" si="191"/>
        <v>0</v>
      </c>
      <c r="N1900" t="str">
        <f t="shared" si="192"/>
        <v>TREINADOR PROFISSIONAL DE FUTEBOL</v>
      </c>
      <c r="O1900" t="s">
        <v>2583</v>
      </c>
      <c r="P1900">
        <v>0</v>
      </c>
      <c r="Q1900" s="46">
        <f t="shared" si="193"/>
        <v>0</v>
      </c>
    </row>
    <row r="1901" spans="1:17" x14ac:dyDescent="0.25">
      <c r="A1901" t="str">
        <f t="shared" si="188"/>
        <v>ARQUITETO PAISAGISTA</v>
      </c>
      <c r="B1901" t="s">
        <v>1980</v>
      </c>
      <c r="C1901">
        <v>0</v>
      </c>
      <c r="D1901">
        <v>0</v>
      </c>
      <c r="E1901">
        <v>0</v>
      </c>
      <c r="F1901">
        <v>0</v>
      </c>
      <c r="G1901">
        <v>0</v>
      </c>
      <c r="H1901" s="46">
        <f t="shared" si="189"/>
        <v>0</v>
      </c>
      <c r="J1901" t="str">
        <f t="shared" si="190"/>
        <v>MEDICO HANSENOLOGISTA</v>
      </c>
      <c r="K1901" t="s">
        <v>2495</v>
      </c>
      <c r="L1901">
        <v>0</v>
      </c>
      <c r="M1901" s="46">
        <f t="shared" si="191"/>
        <v>0</v>
      </c>
      <c r="N1901" t="str">
        <f t="shared" si="192"/>
        <v>MEDICO ONCOLOGISTA CLINICO</v>
      </c>
      <c r="O1901" t="s">
        <v>2584</v>
      </c>
      <c r="P1901">
        <v>0</v>
      </c>
      <c r="Q1901" s="46">
        <f t="shared" si="193"/>
        <v>0</v>
      </c>
    </row>
    <row r="1902" spans="1:17" x14ac:dyDescent="0.25">
      <c r="A1902" t="str">
        <f t="shared" si="188"/>
        <v>ARQUITETO URBANISTA</v>
      </c>
      <c r="B1902" t="s">
        <v>1981</v>
      </c>
      <c r="C1902">
        <v>0</v>
      </c>
      <c r="D1902">
        <v>0</v>
      </c>
      <c r="E1902">
        <v>0</v>
      </c>
      <c r="F1902">
        <v>0</v>
      </c>
      <c r="G1902">
        <v>0</v>
      </c>
      <c r="H1902" s="46">
        <f t="shared" si="189"/>
        <v>0</v>
      </c>
      <c r="J1902" t="str">
        <f t="shared" si="190"/>
        <v>MEDICO CIRURGIAO VASCULAR</v>
      </c>
      <c r="K1902" t="s">
        <v>2496</v>
      </c>
      <c r="L1902">
        <v>0</v>
      </c>
      <c r="M1902" s="46">
        <f t="shared" si="191"/>
        <v>0</v>
      </c>
      <c r="N1902" t="str">
        <f t="shared" si="192"/>
        <v>MEDICO CANCEROLOGISTA PEDIATRICO</v>
      </c>
      <c r="O1902" t="s">
        <v>2585</v>
      </c>
      <c r="P1902">
        <v>0</v>
      </c>
      <c r="Q1902" s="46">
        <f t="shared" si="193"/>
        <v>0</v>
      </c>
    </row>
    <row r="1903" spans="1:17" x14ac:dyDescent="0.25">
      <c r="A1903" t="str">
        <f t="shared" si="188"/>
        <v>URBANISTA</v>
      </c>
      <c r="B1903" t="s">
        <v>1982</v>
      </c>
      <c r="C1903">
        <v>0</v>
      </c>
      <c r="D1903">
        <v>0</v>
      </c>
      <c r="E1903">
        <v>0</v>
      </c>
      <c r="F1903">
        <v>0</v>
      </c>
      <c r="G1903">
        <v>0</v>
      </c>
      <c r="H1903" s="46">
        <f t="shared" si="189"/>
        <v>0</v>
      </c>
      <c r="J1903" t="str">
        <f t="shared" si="190"/>
        <v>MEDICO CANCEROLOGISTA CLINICO</v>
      </c>
      <c r="K1903" t="s">
        <v>2497</v>
      </c>
      <c r="L1903">
        <v>0</v>
      </c>
      <c r="M1903" s="46">
        <f t="shared" si="191"/>
        <v>0</v>
      </c>
      <c r="N1903" t="str">
        <f t="shared" si="192"/>
        <v>MEDICO EM CIRURGIA VASCULAR</v>
      </c>
      <c r="O1903" t="s">
        <v>2587</v>
      </c>
      <c r="P1903">
        <v>0</v>
      </c>
      <c r="Q1903" s="46">
        <f t="shared" si="193"/>
        <v>0</v>
      </c>
    </row>
    <row r="1904" spans="1:17" x14ac:dyDescent="0.25">
      <c r="A1904" t="str">
        <f t="shared" si="188"/>
        <v>ENGENHEIRO CIVIL (AEROPORTOS)</v>
      </c>
      <c r="B1904" t="s">
        <v>1984</v>
      </c>
      <c r="C1904">
        <v>0</v>
      </c>
      <c r="D1904">
        <v>0</v>
      </c>
      <c r="E1904">
        <v>0</v>
      </c>
      <c r="F1904">
        <v>0</v>
      </c>
      <c r="G1904">
        <v>0</v>
      </c>
      <c r="H1904" s="46">
        <f t="shared" si="189"/>
        <v>0</v>
      </c>
      <c r="J1904" t="str">
        <f t="shared" si="190"/>
        <v>MEDICO EM MEDICINA PREVENTIVA E SOCIAL</v>
      </c>
      <c r="K1904" t="s">
        <v>2499</v>
      </c>
      <c r="L1904">
        <v>0</v>
      </c>
      <c r="M1904" s="46">
        <f t="shared" si="191"/>
        <v>0</v>
      </c>
      <c r="N1904" t="str">
        <f t="shared" si="192"/>
        <v>MEDICO COLOPROCTOLOGISTA</v>
      </c>
      <c r="O1904" t="s">
        <v>2588</v>
      </c>
      <c r="P1904">
        <v>0</v>
      </c>
      <c r="Q1904" s="46">
        <f t="shared" si="193"/>
        <v>0</v>
      </c>
    </row>
    <row r="1905" spans="1:17" x14ac:dyDescent="0.25">
      <c r="A1905" t="str">
        <f t="shared" si="188"/>
        <v>ENGENHEIRO CIVIL (EDIFICACOES)</v>
      </c>
      <c r="B1905" t="s">
        <v>1985</v>
      </c>
      <c r="C1905">
        <v>0</v>
      </c>
      <c r="D1905">
        <v>0</v>
      </c>
      <c r="E1905">
        <v>0</v>
      </c>
      <c r="F1905">
        <v>0</v>
      </c>
      <c r="G1905">
        <v>0</v>
      </c>
      <c r="H1905" s="46">
        <f t="shared" si="189"/>
        <v>0</v>
      </c>
      <c r="J1905" t="str">
        <f t="shared" si="190"/>
        <v>MEDICO CARDIOLOGISTA INTERVENCIONISTA</v>
      </c>
      <c r="K1905" t="s">
        <v>2501</v>
      </c>
      <c r="L1905">
        <v>0</v>
      </c>
      <c r="M1905" s="46">
        <f t="shared" si="191"/>
        <v>0</v>
      </c>
      <c r="N1905" t="str">
        <f t="shared" si="192"/>
        <v>MEDICO CANCEROLOGISTA CIRURGICO</v>
      </c>
      <c r="O1905" t="s">
        <v>2589</v>
      </c>
      <c r="P1905">
        <v>0</v>
      </c>
      <c r="Q1905" s="46">
        <f t="shared" si="193"/>
        <v>0</v>
      </c>
    </row>
    <row r="1906" spans="1:17" x14ac:dyDescent="0.25">
      <c r="A1906" t="str">
        <f t="shared" si="188"/>
        <v>ENGENHEIRO CIVIL (ESTRUTURAS METALICAS)</v>
      </c>
      <c r="B1906" t="s">
        <v>1986</v>
      </c>
      <c r="C1906">
        <v>0</v>
      </c>
      <c r="D1906">
        <v>0</v>
      </c>
      <c r="E1906">
        <v>0</v>
      </c>
      <c r="F1906">
        <v>0</v>
      </c>
      <c r="G1906">
        <v>0</v>
      </c>
      <c r="H1906" s="46">
        <f t="shared" si="189"/>
        <v>0</v>
      </c>
      <c r="J1906" t="str">
        <f t="shared" si="190"/>
        <v>CIRURGIAO DENTISTA - AUDITOR</v>
      </c>
      <c r="K1906" t="s">
        <v>2502</v>
      </c>
      <c r="L1906">
        <v>0</v>
      </c>
      <c r="M1906" s="46">
        <f t="shared" si="191"/>
        <v>0</v>
      </c>
      <c r="N1906" t="str">
        <f t="shared" si="192"/>
        <v>MEDICO CIRURGIAO DA MAO</v>
      </c>
      <c r="O1906" t="s">
        <v>2590</v>
      </c>
      <c r="P1906">
        <v>0</v>
      </c>
      <c r="Q1906" s="46">
        <f t="shared" si="193"/>
        <v>0</v>
      </c>
    </row>
    <row r="1907" spans="1:17" x14ac:dyDescent="0.25">
      <c r="A1907" t="str">
        <f t="shared" si="188"/>
        <v>ENGENHEIRO CIVIL (FERROVIAS E METROVIAS)</v>
      </c>
      <c r="B1907" t="s">
        <v>1987</v>
      </c>
      <c r="C1907">
        <v>0</v>
      </c>
      <c r="D1907">
        <v>0</v>
      </c>
      <c r="E1907">
        <v>0</v>
      </c>
      <c r="F1907">
        <v>0</v>
      </c>
      <c r="G1907">
        <v>0</v>
      </c>
      <c r="H1907" s="46">
        <f t="shared" si="189"/>
        <v>0</v>
      </c>
      <c r="J1907" t="str">
        <f t="shared" si="190"/>
        <v>CIRURGIAO DENTISTA - ENDODONTISTA</v>
      </c>
      <c r="K1907" t="s">
        <v>2504</v>
      </c>
      <c r="L1907">
        <v>0</v>
      </c>
      <c r="M1907" s="46">
        <f t="shared" si="191"/>
        <v>0</v>
      </c>
      <c r="N1907" t="str">
        <f t="shared" si="192"/>
        <v>MEDICO PATOLOGISTA</v>
      </c>
      <c r="O1907" t="s">
        <v>2591</v>
      </c>
      <c r="P1907">
        <v>0</v>
      </c>
      <c r="Q1907" s="46">
        <f t="shared" si="193"/>
        <v>0</v>
      </c>
    </row>
    <row r="1908" spans="1:17" x14ac:dyDescent="0.25">
      <c r="A1908" t="str">
        <f t="shared" si="188"/>
        <v>ENGENHEIRO CIVIL (GEOTECNIA)</v>
      </c>
      <c r="B1908" t="s">
        <v>1988</v>
      </c>
      <c r="C1908">
        <v>0</v>
      </c>
      <c r="D1908">
        <v>0</v>
      </c>
      <c r="E1908">
        <v>0</v>
      </c>
      <c r="F1908">
        <v>0</v>
      </c>
      <c r="G1908">
        <v>0</v>
      </c>
      <c r="H1908" s="46">
        <f t="shared" si="189"/>
        <v>0</v>
      </c>
      <c r="J1908" t="str">
        <f t="shared" si="190"/>
        <v>CIRURGIAO DENTISTA - EPIDEMIOLOGISTA</v>
      </c>
      <c r="K1908" t="s">
        <v>2505</v>
      </c>
      <c r="L1908">
        <v>0</v>
      </c>
      <c r="M1908" s="46">
        <f t="shared" si="191"/>
        <v>0</v>
      </c>
      <c r="N1908" t="str">
        <f t="shared" si="192"/>
        <v>MEDICO PATOLOGISTA CLINICO / MEDICINA LABORATORIAL</v>
      </c>
      <c r="O1908" t="s">
        <v>2592</v>
      </c>
      <c r="P1908">
        <v>0</v>
      </c>
      <c r="Q1908" s="46">
        <f t="shared" si="193"/>
        <v>0</v>
      </c>
    </row>
    <row r="1909" spans="1:17" x14ac:dyDescent="0.25">
      <c r="A1909" t="str">
        <f t="shared" si="188"/>
        <v>ENGENHEIRO CIVIL (HIDROLOGIA)</v>
      </c>
      <c r="B1909" t="s">
        <v>1989</v>
      </c>
      <c r="C1909">
        <v>0</v>
      </c>
      <c r="D1909">
        <v>0</v>
      </c>
      <c r="E1909">
        <v>0</v>
      </c>
      <c r="F1909">
        <v>0</v>
      </c>
      <c r="G1909">
        <v>0</v>
      </c>
      <c r="H1909" s="46">
        <f t="shared" si="189"/>
        <v>0</v>
      </c>
      <c r="J1909" t="str">
        <f t="shared" si="190"/>
        <v>CIRURGIAO DENTISTA - ESTOMATOLOGISTA</v>
      </c>
      <c r="K1909" t="s">
        <v>2506</v>
      </c>
      <c r="L1909">
        <v>0</v>
      </c>
      <c r="M1909" s="46">
        <f t="shared" si="191"/>
        <v>0</v>
      </c>
      <c r="N1909" t="str">
        <f t="shared" si="192"/>
        <v>MEDICO HIPERBARISTA</v>
      </c>
      <c r="O1909" t="s">
        <v>2593</v>
      </c>
      <c r="P1909">
        <v>0</v>
      </c>
      <c r="Q1909" s="46">
        <f t="shared" si="193"/>
        <v>0</v>
      </c>
    </row>
    <row r="1910" spans="1:17" x14ac:dyDescent="0.25">
      <c r="A1910" t="str">
        <f t="shared" si="188"/>
        <v>ENGENHEIRO CIVIL (HIDRAULICA)</v>
      </c>
      <c r="B1910" t="s">
        <v>1990</v>
      </c>
      <c r="C1910">
        <v>0</v>
      </c>
      <c r="D1910">
        <v>0</v>
      </c>
      <c r="E1910">
        <v>0</v>
      </c>
      <c r="F1910">
        <v>0</v>
      </c>
      <c r="G1910">
        <v>0</v>
      </c>
      <c r="H1910" s="46">
        <f t="shared" si="189"/>
        <v>0</v>
      </c>
      <c r="J1910" t="str">
        <f t="shared" si="190"/>
        <v>CIRURGIAO DENTISTA - IMPLANTODONTISTA</v>
      </c>
      <c r="K1910" t="s">
        <v>2507</v>
      </c>
      <c r="L1910">
        <v>0</v>
      </c>
      <c r="M1910" s="46">
        <f t="shared" si="191"/>
        <v>0</v>
      </c>
      <c r="N1910" t="str">
        <f t="shared" si="192"/>
        <v>MEDICO NEUROFISIOLOGISTA CLINICO</v>
      </c>
      <c r="O1910" t="s">
        <v>2594</v>
      </c>
      <c r="P1910">
        <v>0</v>
      </c>
      <c r="Q1910" s="46">
        <f t="shared" si="193"/>
        <v>0</v>
      </c>
    </row>
    <row r="1911" spans="1:17" x14ac:dyDescent="0.25">
      <c r="A1911" t="str">
        <f t="shared" si="188"/>
        <v>ENGENHEIRO CIVIL (PONTES E VIADUTOS)</v>
      </c>
      <c r="B1911" t="s">
        <v>1991</v>
      </c>
      <c r="C1911">
        <v>0</v>
      </c>
      <c r="D1911">
        <v>0</v>
      </c>
      <c r="E1911">
        <v>0</v>
      </c>
      <c r="F1911">
        <v>0</v>
      </c>
      <c r="G1911">
        <v>0</v>
      </c>
      <c r="H1911" s="46">
        <f t="shared" si="189"/>
        <v>0</v>
      </c>
      <c r="J1911" t="str">
        <f t="shared" si="190"/>
        <v>CIRURGIAO DENTISTA - ODONTOGERIATRA</v>
      </c>
      <c r="K1911" t="s">
        <v>2508</v>
      </c>
      <c r="L1911">
        <v>0</v>
      </c>
      <c r="M1911" s="46">
        <f t="shared" si="191"/>
        <v>0</v>
      </c>
      <c r="N1911" t="str">
        <f t="shared" si="192"/>
        <v>OSTEOPATA</v>
      </c>
      <c r="O1911" t="s">
        <v>2595</v>
      </c>
      <c r="P1911">
        <v>0</v>
      </c>
      <c r="Q1911" s="46">
        <f t="shared" si="193"/>
        <v>0</v>
      </c>
    </row>
    <row r="1912" spans="1:17" x14ac:dyDescent="0.25">
      <c r="A1912" t="str">
        <f t="shared" si="188"/>
        <v>ENGENHEIRO CIVIL (PORTOS E VIAS NAVEGAVEIS)</v>
      </c>
      <c r="B1912" t="s">
        <v>1992</v>
      </c>
      <c r="C1912">
        <v>0</v>
      </c>
      <c r="D1912">
        <v>0</v>
      </c>
      <c r="E1912">
        <v>0</v>
      </c>
      <c r="F1912">
        <v>0</v>
      </c>
      <c r="G1912">
        <v>0</v>
      </c>
      <c r="H1912" s="46">
        <f t="shared" si="189"/>
        <v>0</v>
      </c>
      <c r="J1912" t="str">
        <f t="shared" si="190"/>
        <v>CIRURGIAO DENTISTA - ODONTOLOGISTA LEGAL</v>
      </c>
      <c r="K1912" t="s">
        <v>2509</v>
      </c>
      <c r="L1912">
        <v>0</v>
      </c>
      <c r="M1912" s="46">
        <f t="shared" si="191"/>
        <v>0</v>
      </c>
      <c r="N1912" t="str">
        <f t="shared" si="192"/>
        <v>ARTETERAPEUTA</v>
      </c>
      <c r="O1912" t="s">
        <v>2596</v>
      </c>
      <c r="P1912">
        <v>0</v>
      </c>
      <c r="Q1912" s="46">
        <f t="shared" si="193"/>
        <v>0</v>
      </c>
    </row>
    <row r="1913" spans="1:17" x14ac:dyDescent="0.25">
      <c r="A1913" t="str">
        <f t="shared" si="188"/>
        <v>ENGENHEIRO CIVIL (RODOVIAS)</v>
      </c>
      <c r="B1913" t="s">
        <v>1993</v>
      </c>
      <c r="C1913">
        <v>0</v>
      </c>
      <c r="D1913">
        <v>0</v>
      </c>
      <c r="E1913">
        <v>0</v>
      </c>
      <c r="F1913">
        <v>0</v>
      </c>
      <c r="G1913">
        <v>0</v>
      </c>
      <c r="H1913" s="46">
        <f t="shared" si="189"/>
        <v>0</v>
      </c>
      <c r="J1913" t="str">
        <f t="shared" si="190"/>
        <v>CIRURGIAO DENTISTA - ODONTOPEDIATRA</v>
      </c>
      <c r="K1913" t="s">
        <v>2510</v>
      </c>
      <c r="L1913">
        <v>0</v>
      </c>
      <c r="M1913" s="46">
        <f t="shared" si="191"/>
        <v>0</v>
      </c>
      <c r="N1913" t="str">
        <f t="shared" si="192"/>
        <v>EQUOTERAPEUTA</v>
      </c>
      <c r="O1913" t="s">
        <v>2597</v>
      </c>
      <c r="P1913">
        <v>0</v>
      </c>
      <c r="Q1913" s="46">
        <f t="shared" si="193"/>
        <v>0</v>
      </c>
    </row>
    <row r="1914" spans="1:17" x14ac:dyDescent="0.25">
      <c r="A1914" t="str">
        <f t="shared" si="188"/>
        <v>ENGENHEIRO CIVIL (SANEAMENTO)</v>
      </c>
      <c r="B1914" t="s">
        <v>1994</v>
      </c>
      <c r="C1914">
        <v>0</v>
      </c>
      <c r="D1914">
        <v>0</v>
      </c>
      <c r="E1914">
        <v>0</v>
      </c>
      <c r="F1914">
        <v>0</v>
      </c>
      <c r="G1914">
        <v>0</v>
      </c>
      <c r="H1914" s="46">
        <f t="shared" si="189"/>
        <v>0</v>
      </c>
      <c r="J1914" t="str">
        <f t="shared" si="190"/>
        <v>CIRURGIAO DENTISTA - ORTOPEDISTA E ORTODONTISTA</v>
      </c>
      <c r="K1914" t="s">
        <v>2511</v>
      </c>
      <c r="L1914">
        <v>0</v>
      </c>
      <c r="M1914" s="46">
        <f t="shared" si="191"/>
        <v>0</v>
      </c>
      <c r="N1914" t="str">
        <f t="shared" si="192"/>
        <v>PROFESSOR DE NIVEL SUPERIOR NA EDUCACAO INFANTIL (QUATRO A SEIS ANOS)</v>
      </c>
      <c r="O1914" t="s">
        <v>2598</v>
      </c>
      <c r="P1914">
        <v>0</v>
      </c>
      <c r="Q1914" s="46">
        <f t="shared" si="193"/>
        <v>0</v>
      </c>
    </row>
    <row r="1915" spans="1:17" x14ac:dyDescent="0.25">
      <c r="A1915" t="str">
        <f t="shared" si="188"/>
        <v>ENGENHEIRO CIVIL (TUNEIS)</v>
      </c>
      <c r="B1915" t="s">
        <v>1995</v>
      </c>
      <c r="C1915">
        <v>0</v>
      </c>
      <c r="D1915">
        <v>0</v>
      </c>
      <c r="E1915">
        <v>0</v>
      </c>
      <c r="F1915">
        <v>0</v>
      </c>
      <c r="G1915">
        <v>0</v>
      </c>
      <c r="H1915" s="46">
        <f t="shared" si="189"/>
        <v>0</v>
      </c>
      <c r="J1915" t="str">
        <f t="shared" si="190"/>
        <v>CIRURGIAO DENTISTA - PATOLOGISTA BUCAL</v>
      </c>
      <c r="K1915" t="s">
        <v>2512</v>
      </c>
      <c r="L1915">
        <v>0</v>
      </c>
      <c r="M1915" s="46">
        <f t="shared" si="191"/>
        <v>0</v>
      </c>
      <c r="N1915" t="str">
        <f t="shared" si="192"/>
        <v>PROFESSOR DE NIVEL SUPERIOR NA EDUCACAO INFANTIL (ZERO A TRES ANOS)</v>
      </c>
      <c r="O1915" t="s">
        <v>2599</v>
      </c>
      <c r="P1915">
        <v>0</v>
      </c>
      <c r="Q1915" s="46">
        <f t="shared" si="193"/>
        <v>0</v>
      </c>
    </row>
    <row r="1916" spans="1:17" x14ac:dyDescent="0.25">
      <c r="A1916" t="str">
        <f t="shared" si="188"/>
        <v>ENGENHEIRO CIVIL (TRANSPORTES E TRANSITO)</v>
      </c>
      <c r="B1916" t="s">
        <v>1996</v>
      </c>
      <c r="C1916">
        <v>0</v>
      </c>
      <c r="D1916">
        <v>0</v>
      </c>
      <c r="E1916">
        <v>0</v>
      </c>
      <c r="F1916">
        <v>0</v>
      </c>
      <c r="G1916">
        <v>0</v>
      </c>
      <c r="H1916" s="46">
        <f t="shared" si="189"/>
        <v>0</v>
      </c>
      <c r="J1916" t="str">
        <f t="shared" si="190"/>
        <v>CIRURGIAO DENTISTA - PERIODONTISTA</v>
      </c>
      <c r="K1916" t="s">
        <v>2513</v>
      </c>
      <c r="L1916">
        <v>0</v>
      </c>
      <c r="M1916" s="46">
        <f t="shared" si="191"/>
        <v>0</v>
      </c>
      <c r="N1916" t="str">
        <f t="shared" si="192"/>
        <v>PROFESSOR DE NIVEL SUPERIOR DO ENSINO FUNDAMENTAL (PRIMEIRA A QUARTA SERIE)</v>
      </c>
      <c r="O1916" t="s">
        <v>2601</v>
      </c>
      <c r="P1916">
        <v>0</v>
      </c>
      <c r="Q1916" s="46">
        <f t="shared" si="193"/>
        <v>0</v>
      </c>
    </row>
    <row r="1917" spans="1:17" x14ac:dyDescent="0.25">
      <c r="A1917" t="str">
        <f t="shared" si="188"/>
        <v>TECNOLOGO EM CONSTRUCAO CIVIL</v>
      </c>
      <c r="B1917" t="s">
        <v>1997</v>
      </c>
      <c r="C1917">
        <v>0</v>
      </c>
      <c r="D1917">
        <v>0</v>
      </c>
      <c r="E1917">
        <v>0</v>
      </c>
      <c r="F1917">
        <v>0</v>
      </c>
      <c r="G1917">
        <v>0</v>
      </c>
      <c r="H1917" s="46">
        <f t="shared" si="189"/>
        <v>0</v>
      </c>
      <c r="J1917" t="str">
        <f t="shared" si="190"/>
        <v>CIRURGIAO DENTISTA - PROTESIOLOGO BUCOMAXILOFACIAL</v>
      </c>
      <c r="K1917" t="s">
        <v>2514</v>
      </c>
      <c r="L1917">
        <v>0</v>
      </c>
      <c r="M1917" s="46">
        <f t="shared" si="191"/>
        <v>0</v>
      </c>
      <c r="N1917" t="str">
        <f t="shared" si="192"/>
        <v>PROFESSOR DE CIENCIAS EXATAS E NATURAIS DO ENSINO FUNDAMENTAL</v>
      </c>
      <c r="O1917" t="s">
        <v>2602</v>
      </c>
      <c r="P1917">
        <v>0</v>
      </c>
      <c r="Q1917" s="46">
        <f t="shared" si="193"/>
        <v>0</v>
      </c>
    </row>
    <row r="1918" spans="1:17" x14ac:dyDescent="0.25">
      <c r="A1918" t="str">
        <f t="shared" si="188"/>
        <v>ENGENHEIRO ELETRICISTA</v>
      </c>
      <c r="B1918" t="s">
        <v>1998</v>
      </c>
      <c r="C1918">
        <v>0</v>
      </c>
      <c r="D1918">
        <v>0</v>
      </c>
      <c r="E1918">
        <v>0</v>
      </c>
      <c r="F1918">
        <v>0</v>
      </c>
      <c r="G1918">
        <v>0</v>
      </c>
      <c r="H1918" s="46">
        <f t="shared" si="189"/>
        <v>0</v>
      </c>
      <c r="J1918" t="str">
        <f t="shared" si="190"/>
        <v>CIRURGIAO DENTISTA - PROTESISTA</v>
      </c>
      <c r="K1918" t="s">
        <v>2515</v>
      </c>
      <c r="L1918">
        <v>0</v>
      </c>
      <c r="M1918" s="46">
        <f t="shared" si="191"/>
        <v>0</v>
      </c>
      <c r="N1918" t="str">
        <f t="shared" si="192"/>
        <v>PROFESSOR DE EDUCACAO ARTISTICA DO ENSINO FUNDAMENTAL</v>
      </c>
      <c r="O1918" t="s">
        <v>2603</v>
      </c>
      <c r="P1918">
        <v>0</v>
      </c>
      <c r="Q1918" s="46">
        <f t="shared" si="193"/>
        <v>0</v>
      </c>
    </row>
    <row r="1919" spans="1:17" x14ac:dyDescent="0.25">
      <c r="A1919" t="str">
        <f t="shared" si="188"/>
        <v>ENGENHEIRO ELETRONICO</v>
      </c>
      <c r="B1919" t="s">
        <v>1999</v>
      </c>
      <c r="C1919">
        <v>0</v>
      </c>
      <c r="D1919">
        <v>0</v>
      </c>
      <c r="E1919">
        <v>0</v>
      </c>
      <c r="F1919">
        <v>0</v>
      </c>
      <c r="G1919">
        <v>0</v>
      </c>
      <c r="H1919" s="46">
        <f t="shared" si="189"/>
        <v>0</v>
      </c>
      <c r="J1919" t="str">
        <f t="shared" si="190"/>
        <v>CIRURGIAO DENTISTA - RADIOLOGISTA</v>
      </c>
      <c r="K1919" t="s">
        <v>2516</v>
      </c>
      <c r="L1919">
        <v>0</v>
      </c>
      <c r="M1919" s="46">
        <f t="shared" si="191"/>
        <v>0</v>
      </c>
      <c r="N1919" t="str">
        <f t="shared" si="192"/>
        <v>PROFESSOR DE EDUCACAO FISICA DO ENSINO FUNDAMENTAL</v>
      </c>
      <c r="O1919" t="s">
        <v>2604</v>
      </c>
      <c r="P1919">
        <v>0</v>
      </c>
      <c r="Q1919" s="46">
        <f t="shared" si="193"/>
        <v>0</v>
      </c>
    </row>
    <row r="1920" spans="1:17" x14ac:dyDescent="0.25">
      <c r="A1920" t="str">
        <f t="shared" si="188"/>
        <v>ENGENHEIRO ELETRICISTA DE MANUTENCAO</v>
      </c>
      <c r="B1920" t="s">
        <v>2000</v>
      </c>
      <c r="C1920">
        <v>0</v>
      </c>
      <c r="D1920">
        <v>0</v>
      </c>
      <c r="E1920">
        <v>0</v>
      </c>
      <c r="F1920">
        <v>0</v>
      </c>
      <c r="G1920">
        <v>0</v>
      </c>
      <c r="H1920" s="46">
        <f t="shared" si="189"/>
        <v>0</v>
      </c>
      <c r="J1920" t="str">
        <f t="shared" si="190"/>
        <v>CIRURGIAO DENTISTA - REABILITADOR ORAL</v>
      </c>
      <c r="K1920" t="s">
        <v>2517</v>
      </c>
      <c r="L1920">
        <v>0</v>
      </c>
      <c r="M1920" s="46">
        <f t="shared" si="191"/>
        <v>0</v>
      </c>
      <c r="N1920" t="str">
        <f t="shared" si="192"/>
        <v>PROFESSOR DE LINGUA ESTRANGEIRA MODERNA DO ENSINO FUNDAMENTAL</v>
      </c>
      <c r="O1920" t="s">
        <v>2607</v>
      </c>
      <c r="P1920">
        <v>0</v>
      </c>
      <c r="Q1920" s="46">
        <f t="shared" si="193"/>
        <v>0</v>
      </c>
    </row>
    <row r="1921" spans="1:17" x14ac:dyDescent="0.25">
      <c r="A1921" t="str">
        <f t="shared" si="188"/>
        <v>ENGENHEIRO ELETRICISTA DE PROJETOS</v>
      </c>
      <c r="B1921" t="s">
        <v>2001</v>
      </c>
      <c r="C1921">
        <v>0</v>
      </c>
      <c r="D1921">
        <v>0</v>
      </c>
      <c r="E1921">
        <v>0</v>
      </c>
      <c r="F1921">
        <v>0</v>
      </c>
      <c r="G1921">
        <v>0</v>
      </c>
      <c r="H1921" s="46">
        <f t="shared" si="189"/>
        <v>0</v>
      </c>
      <c r="J1921" t="str">
        <f t="shared" si="190"/>
        <v>CIRURGIAO DENTISTA - TRAUMATOLOGISTA BUCOMAXILOFACIAL</v>
      </c>
      <c r="K1921" t="s">
        <v>2518</v>
      </c>
      <c r="L1921">
        <v>0</v>
      </c>
      <c r="M1921" s="46">
        <f t="shared" si="191"/>
        <v>0</v>
      </c>
      <c r="N1921" t="str">
        <f t="shared" si="192"/>
        <v>PROFESSOR DE FILOSOFIA NO ENSINO MEDIO</v>
      </c>
      <c r="O1921" t="s">
        <v>2614</v>
      </c>
      <c r="P1921">
        <v>0</v>
      </c>
      <c r="Q1921" s="46">
        <f t="shared" si="193"/>
        <v>0</v>
      </c>
    </row>
    <row r="1922" spans="1:17" x14ac:dyDescent="0.25">
      <c r="A1922" t="str">
        <f t="shared" si="188"/>
        <v>ENGENHEIRO ELETRONICO DE MANUTENCAO</v>
      </c>
      <c r="B1922" t="s">
        <v>2002</v>
      </c>
      <c r="C1922">
        <v>0</v>
      </c>
      <c r="D1922">
        <v>0</v>
      </c>
      <c r="E1922">
        <v>0</v>
      </c>
      <c r="F1922">
        <v>0</v>
      </c>
      <c r="G1922">
        <v>0</v>
      </c>
      <c r="H1922" s="46">
        <f t="shared" si="189"/>
        <v>0</v>
      </c>
      <c r="J1922" t="str">
        <f t="shared" si="190"/>
        <v>CIRURGIAO DENTISTA - DISFUNCAO TEMPOROMANDIBULAR E DOR OROFACIAL</v>
      </c>
      <c r="K1922" t="s">
        <v>2522</v>
      </c>
      <c r="L1922">
        <v>0</v>
      </c>
      <c r="M1922" s="46">
        <f t="shared" si="191"/>
        <v>0</v>
      </c>
      <c r="N1922" t="str">
        <f t="shared" si="192"/>
        <v>PROFESSOR DE FISICA NO ENSINO MEDIO</v>
      </c>
      <c r="O1922" t="s">
        <v>2615</v>
      </c>
      <c r="P1922">
        <v>0</v>
      </c>
      <c r="Q1922" s="46">
        <f t="shared" si="193"/>
        <v>0</v>
      </c>
    </row>
    <row r="1923" spans="1:17" x14ac:dyDescent="0.25">
      <c r="A1923" t="str">
        <f t="shared" si="188"/>
        <v>ENGENHEIRO ELETRONICO DE PROJETOS</v>
      </c>
      <c r="B1923" t="s">
        <v>2003</v>
      </c>
      <c r="C1923">
        <v>0</v>
      </c>
      <c r="D1923">
        <v>0</v>
      </c>
      <c r="E1923">
        <v>0</v>
      </c>
      <c r="F1923">
        <v>0</v>
      </c>
      <c r="G1923">
        <v>0</v>
      </c>
      <c r="H1923" s="46">
        <f t="shared" si="189"/>
        <v>0</v>
      </c>
      <c r="J1923" t="str">
        <f t="shared" si="190"/>
        <v>CIRURGIAO DENTISTA - ODONTOLOGIA PARA PACIENTES COM NECESSIDADES ESPECIAIS</v>
      </c>
      <c r="K1923" t="s">
        <v>2523</v>
      </c>
      <c r="L1923">
        <v>0</v>
      </c>
      <c r="M1923" s="46">
        <f t="shared" si="191"/>
        <v>0</v>
      </c>
      <c r="N1923" t="str">
        <f t="shared" si="192"/>
        <v>PROFESSOR DE GEOGRAFIA NO ENSINO MEDIO</v>
      </c>
      <c r="O1923" t="s">
        <v>2616</v>
      </c>
      <c r="P1923">
        <v>0</v>
      </c>
      <c r="Q1923" s="46">
        <f t="shared" si="193"/>
        <v>0</v>
      </c>
    </row>
    <row r="1924" spans="1:17" x14ac:dyDescent="0.25">
      <c r="A1924" t="str">
        <f t="shared" si="188"/>
        <v>ENGENHEIRO DE MANUTENCAO DE TELECOMUNICACOES</v>
      </c>
      <c r="B1924" t="s">
        <v>2004</v>
      </c>
      <c r="C1924">
        <v>0</v>
      </c>
      <c r="D1924">
        <v>0</v>
      </c>
      <c r="E1924">
        <v>0</v>
      </c>
      <c r="F1924">
        <v>0</v>
      </c>
      <c r="G1924">
        <v>0</v>
      </c>
      <c r="H1924" s="46">
        <f t="shared" si="189"/>
        <v>0</v>
      </c>
      <c r="J1924" t="str">
        <f t="shared" si="190"/>
        <v>CIRURGIAO-DENTISTA DA ESTRATEGIA DE SAUDE DA FAMILIA</v>
      </c>
      <c r="K1924" t="s">
        <v>2524</v>
      </c>
      <c r="L1924">
        <v>0</v>
      </c>
      <c r="M1924" s="46">
        <f t="shared" si="191"/>
        <v>0</v>
      </c>
      <c r="N1924" t="str">
        <f t="shared" si="192"/>
        <v>PROFESSOR DE HISTORIA NO ENSINO MEDIO</v>
      </c>
      <c r="O1924" t="s">
        <v>2617</v>
      </c>
      <c r="P1924">
        <v>0</v>
      </c>
      <c r="Q1924" s="46">
        <f t="shared" si="193"/>
        <v>0</v>
      </c>
    </row>
    <row r="1925" spans="1:17" x14ac:dyDescent="0.25">
      <c r="A1925" t="str">
        <f t="shared" si="188"/>
        <v>ENGENHEIRO DE TELECOMUNICACOES</v>
      </c>
      <c r="B1925" t="s">
        <v>2005</v>
      </c>
      <c r="C1925">
        <v>0</v>
      </c>
      <c r="D1925">
        <v>0</v>
      </c>
      <c r="E1925">
        <v>0</v>
      </c>
      <c r="F1925">
        <v>0</v>
      </c>
      <c r="G1925">
        <v>0</v>
      </c>
      <c r="H1925" s="46">
        <f t="shared" si="189"/>
        <v>0</v>
      </c>
      <c r="J1925" t="str">
        <f t="shared" si="190"/>
        <v>CIRURGIAO DENTISTA DE SAUDE DA FAMILIA</v>
      </c>
      <c r="K1925" t="s">
        <v>2525</v>
      </c>
      <c r="L1925">
        <v>0</v>
      </c>
      <c r="M1925" s="46">
        <f t="shared" si="191"/>
        <v>0</v>
      </c>
      <c r="N1925" t="str">
        <f t="shared" si="192"/>
        <v>PROFESSOR DE LINGUA ESTRANGEIRA MODERNA NO ENSINO MEDIO</v>
      </c>
      <c r="O1925" t="s">
        <v>2619</v>
      </c>
      <c r="P1925">
        <v>0</v>
      </c>
      <c r="Q1925" s="46">
        <f t="shared" si="193"/>
        <v>0</v>
      </c>
    </row>
    <row r="1926" spans="1:17" x14ac:dyDescent="0.25">
      <c r="A1926" t="str">
        <f t="shared" si="188"/>
        <v>ENGENHEIRO PROJETISTA DE TELECOMUNICACOES</v>
      </c>
      <c r="B1926" t="s">
        <v>2006</v>
      </c>
      <c r="C1926">
        <v>0</v>
      </c>
      <c r="D1926">
        <v>0</v>
      </c>
      <c r="E1926">
        <v>0</v>
      </c>
      <c r="F1926">
        <v>0</v>
      </c>
      <c r="G1926">
        <v>0</v>
      </c>
      <c r="H1926" s="46">
        <f t="shared" si="189"/>
        <v>0</v>
      </c>
      <c r="J1926" t="str">
        <f t="shared" si="190"/>
        <v>ZOOTECNISTA</v>
      </c>
      <c r="K1926" t="s">
        <v>2527</v>
      </c>
      <c r="L1926">
        <v>0</v>
      </c>
      <c r="M1926" s="46">
        <f t="shared" si="191"/>
        <v>0</v>
      </c>
      <c r="N1926" t="str">
        <f t="shared" si="192"/>
        <v>PROFESSOR DE PSICOLOGIA NO ENSINO MEDIO</v>
      </c>
      <c r="O1926" t="s">
        <v>2621</v>
      </c>
      <c r="P1926">
        <v>0</v>
      </c>
      <c r="Q1926" s="46">
        <f t="shared" si="193"/>
        <v>0</v>
      </c>
    </row>
    <row r="1927" spans="1:17" x14ac:dyDescent="0.25">
      <c r="A1927" t="str">
        <f t="shared" si="188"/>
        <v>ENGENHEIRO DE REDES DE COMUNICACAO</v>
      </c>
      <c r="B1927" t="s">
        <v>2007</v>
      </c>
      <c r="C1927">
        <v>0</v>
      </c>
      <c r="D1927">
        <v>0</v>
      </c>
      <c r="E1927">
        <v>0</v>
      </c>
      <c r="F1927">
        <v>0</v>
      </c>
      <c r="G1927">
        <v>0</v>
      </c>
      <c r="H1927" s="46">
        <f t="shared" si="189"/>
        <v>0</v>
      </c>
      <c r="J1927" t="str">
        <f t="shared" si="190"/>
        <v>FARMACEUTICO ANALISTA CLINICO</v>
      </c>
      <c r="K1927" t="s">
        <v>2530</v>
      </c>
      <c r="L1927">
        <v>0</v>
      </c>
      <c r="M1927" s="46">
        <f t="shared" si="191"/>
        <v>0</v>
      </c>
      <c r="N1927" t="str">
        <f t="shared" si="192"/>
        <v>PROFESSOR DE QUIMICA NO ENSINO MEDIO</v>
      </c>
      <c r="O1927" t="s">
        <v>2622</v>
      </c>
      <c r="P1927">
        <v>0</v>
      </c>
      <c r="Q1927" s="46">
        <f t="shared" si="193"/>
        <v>0</v>
      </c>
    </row>
    <row r="1928" spans="1:17" x14ac:dyDescent="0.25">
      <c r="A1928" t="str">
        <f t="shared" si="188"/>
        <v>ENGENHEIRO DE CONTROLE E AUTOMACAO</v>
      </c>
      <c r="B1928" t="s">
        <v>2008</v>
      </c>
      <c r="C1928">
        <v>0</v>
      </c>
      <c r="D1928">
        <v>0</v>
      </c>
      <c r="E1928">
        <v>0</v>
      </c>
      <c r="F1928">
        <v>0</v>
      </c>
      <c r="G1928">
        <v>0</v>
      </c>
      <c r="H1928" s="46">
        <f t="shared" si="189"/>
        <v>0</v>
      </c>
      <c r="J1928" t="str">
        <f t="shared" si="190"/>
        <v>FARMACEUTICO DE ALIMENTOS</v>
      </c>
      <c r="K1928" t="s">
        <v>2531</v>
      </c>
      <c r="L1928">
        <v>0</v>
      </c>
      <c r="M1928" s="46">
        <f t="shared" si="191"/>
        <v>0</v>
      </c>
      <c r="N1928" t="str">
        <f t="shared" si="192"/>
        <v>PROFESSOR DA AREA DE MEIO AMBIENTE</v>
      </c>
      <c r="O1928" t="s">
        <v>2624</v>
      </c>
      <c r="P1928">
        <v>0</v>
      </c>
      <c r="Q1928" s="46">
        <f t="shared" si="193"/>
        <v>0</v>
      </c>
    </row>
    <row r="1929" spans="1:17" x14ac:dyDescent="0.25">
      <c r="A1929" t="str">
        <f t="shared" si="188"/>
        <v>TECNOLOGO EM ELETRICIDADE</v>
      </c>
      <c r="B1929" t="s">
        <v>2009</v>
      </c>
      <c r="C1929">
        <v>0</v>
      </c>
      <c r="D1929">
        <v>0</v>
      </c>
      <c r="E1929">
        <v>0</v>
      </c>
      <c r="F1929">
        <v>0</v>
      </c>
      <c r="G1929">
        <v>0</v>
      </c>
      <c r="H1929" s="46">
        <f t="shared" si="189"/>
        <v>0</v>
      </c>
      <c r="J1929" t="str">
        <f t="shared" si="190"/>
        <v>FARMACEUTICO PRATICAS INTEGRATIVAS E COMPLEMENTARES</v>
      </c>
      <c r="K1929" t="s">
        <v>2532</v>
      </c>
      <c r="L1929">
        <v>0</v>
      </c>
      <c r="M1929" s="46">
        <f t="shared" si="191"/>
        <v>0</v>
      </c>
      <c r="N1929" t="str">
        <f t="shared" si="192"/>
        <v>PROFESSOR DE DESENHO TECNICO</v>
      </c>
      <c r="O1929" t="s">
        <v>2625</v>
      </c>
      <c r="P1929">
        <v>0</v>
      </c>
      <c r="Q1929" s="46">
        <f t="shared" si="193"/>
        <v>0</v>
      </c>
    </row>
    <row r="1930" spans="1:17" x14ac:dyDescent="0.25">
      <c r="A1930" t="str">
        <f t="shared" si="188"/>
        <v>TECNOLOGO EM ELETRONICA</v>
      </c>
      <c r="B1930" t="s">
        <v>2010</v>
      </c>
      <c r="C1930">
        <v>0</v>
      </c>
      <c r="D1930">
        <v>0</v>
      </c>
      <c r="E1930">
        <v>0</v>
      </c>
      <c r="F1930">
        <v>0</v>
      </c>
      <c r="G1930">
        <v>0</v>
      </c>
      <c r="H1930" s="46">
        <f t="shared" si="189"/>
        <v>0</v>
      </c>
      <c r="J1930" t="str">
        <f t="shared" si="190"/>
        <v>FARMACEUTICO EM SAUDE PUBLICA</v>
      </c>
      <c r="K1930" t="s">
        <v>2533</v>
      </c>
      <c r="L1930">
        <v>0</v>
      </c>
      <c r="M1930" s="46">
        <f t="shared" si="191"/>
        <v>0</v>
      </c>
      <c r="N1930" t="str">
        <f t="shared" si="192"/>
        <v>PROFESSOR DE TECNICAS AGRICOLAS</v>
      </c>
      <c r="O1930" t="s">
        <v>2626</v>
      </c>
      <c r="P1930">
        <v>0</v>
      </c>
      <c r="Q1930" s="46">
        <f t="shared" si="193"/>
        <v>0</v>
      </c>
    </row>
    <row r="1931" spans="1:17" x14ac:dyDescent="0.25">
      <c r="A1931" t="str">
        <f t="shared" si="188"/>
        <v>TECNOLOGO EM TELECOMUNICACOES</v>
      </c>
      <c r="B1931" t="s">
        <v>2375</v>
      </c>
      <c r="C1931">
        <v>0</v>
      </c>
      <c r="D1931">
        <v>0</v>
      </c>
      <c r="E1931">
        <v>0</v>
      </c>
      <c r="F1931">
        <v>0</v>
      </c>
      <c r="G1931">
        <v>0</v>
      </c>
      <c r="H1931" s="46">
        <f t="shared" si="189"/>
        <v>0</v>
      </c>
      <c r="J1931" t="str">
        <f t="shared" si="190"/>
        <v>FARMACEUTICO INDUSTRIAL</v>
      </c>
      <c r="K1931" t="s">
        <v>2534</v>
      </c>
      <c r="L1931">
        <v>0</v>
      </c>
      <c r="M1931" s="46">
        <f t="shared" si="191"/>
        <v>0</v>
      </c>
      <c r="N1931" t="str">
        <f t="shared" si="192"/>
        <v>PROFESSOR DE TECNICAS COMERCIAIS E SECRETARIAIS</v>
      </c>
      <c r="O1931" t="s">
        <v>2627</v>
      </c>
      <c r="P1931">
        <v>0</v>
      </c>
      <c r="Q1931" s="46">
        <f t="shared" si="193"/>
        <v>0</v>
      </c>
    </row>
    <row r="1932" spans="1:17" x14ac:dyDescent="0.25">
      <c r="A1932" t="str">
        <f t="shared" si="188"/>
        <v>ENGENHEIRO MECANICO</v>
      </c>
      <c r="B1932" t="s">
        <v>2376</v>
      </c>
      <c r="C1932">
        <v>0</v>
      </c>
      <c r="D1932">
        <v>0</v>
      </c>
      <c r="E1932">
        <v>0</v>
      </c>
      <c r="F1932">
        <v>0</v>
      </c>
      <c r="G1932">
        <v>0</v>
      </c>
      <c r="H1932" s="46">
        <f t="shared" si="189"/>
        <v>0</v>
      </c>
      <c r="J1932" t="str">
        <f t="shared" si="190"/>
        <v>FARMACEUTICO TOXICOLOGISTA</v>
      </c>
      <c r="K1932" t="s">
        <v>2535</v>
      </c>
      <c r="L1932">
        <v>0</v>
      </c>
      <c r="M1932" s="46">
        <f t="shared" si="191"/>
        <v>0</v>
      </c>
      <c r="N1932" t="str">
        <f t="shared" si="192"/>
        <v>PROFESSOR DE TECNICAS DE ENFERMAGEM</v>
      </c>
      <c r="O1932" t="s">
        <v>2628</v>
      </c>
      <c r="P1932">
        <v>0</v>
      </c>
      <c r="Q1932" s="46">
        <f t="shared" si="193"/>
        <v>0</v>
      </c>
    </row>
    <row r="1933" spans="1:17" x14ac:dyDescent="0.25">
      <c r="A1933" t="str">
        <f t="shared" si="188"/>
        <v>ENGENHEIRO MECANICO AUTOMOTIVO</v>
      </c>
      <c r="B1933" t="s">
        <v>2377</v>
      </c>
      <c r="C1933">
        <v>0</v>
      </c>
      <c r="D1933">
        <v>0</v>
      </c>
      <c r="E1933">
        <v>0</v>
      </c>
      <c r="F1933">
        <v>0</v>
      </c>
      <c r="G1933">
        <v>0</v>
      </c>
      <c r="H1933" s="46">
        <f t="shared" si="189"/>
        <v>0</v>
      </c>
      <c r="J1933" t="str">
        <f t="shared" si="190"/>
        <v>ENFERMEIRO DE BORDO</v>
      </c>
      <c r="K1933" t="s">
        <v>2539</v>
      </c>
      <c r="L1933">
        <v>0</v>
      </c>
      <c r="M1933" s="46">
        <f t="shared" si="191"/>
        <v>0</v>
      </c>
      <c r="N1933" t="str">
        <f t="shared" si="192"/>
        <v>PROFESSOR DE TECNICAS INDUSTRIAIS</v>
      </c>
      <c r="O1933" t="s">
        <v>2629</v>
      </c>
      <c r="P1933">
        <v>0</v>
      </c>
      <c r="Q1933" s="46">
        <f t="shared" si="193"/>
        <v>0</v>
      </c>
    </row>
    <row r="1934" spans="1:17" x14ac:dyDescent="0.25">
      <c r="A1934" t="str">
        <f t="shared" ref="A1934:A1997" si="194">MID(B1934,8,100)</f>
        <v>ENGENHEIRO MECANICO (ENERGIA NUCLEAR)</v>
      </c>
      <c r="B1934" t="s">
        <v>2378</v>
      </c>
      <c r="C1934">
        <v>0</v>
      </c>
      <c r="D1934">
        <v>0</v>
      </c>
      <c r="E1934">
        <v>0</v>
      </c>
      <c r="F1934">
        <v>0</v>
      </c>
      <c r="G1934">
        <v>0</v>
      </c>
      <c r="H1934" s="46">
        <f t="shared" ref="H1934:H1997" si="195">G1934*100/G$3765</f>
        <v>0</v>
      </c>
      <c r="J1934" t="str">
        <f t="shared" ref="J1934:J1997" si="196">MID(K1934,8,100)</f>
        <v>ENFERMEIRO DE CENTRO CIRURGICO</v>
      </c>
      <c r="K1934" t="s">
        <v>2540</v>
      </c>
      <c r="L1934">
        <v>0</v>
      </c>
      <c r="M1934" s="46">
        <f t="shared" ref="M1934:M1997" si="197">L1934*100/L$3765</f>
        <v>0</v>
      </c>
      <c r="N1934" t="str">
        <f t="shared" ref="N1934:N1997" si="198">MID(O1934,8,100)</f>
        <v>PROFESSOR DE TECNOLOGIA E CALCULO TECNICO</v>
      </c>
      <c r="O1934" t="s">
        <v>2630</v>
      </c>
      <c r="P1934">
        <v>0</v>
      </c>
      <c r="Q1934" s="46">
        <f t="shared" ref="Q1934:Q1997" si="199">P1934*100/P$3765</f>
        <v>0</v>
      </c>
    </row>
    <row r="1935" spans="1:17" x14ac:dyDescent="0.25">
      <c r="A1935" t="str">
        <f t="shared" si="194"/>
        <v>ENGENHEIRO MECANICO INDUSTRIAL</v>
      </c>
      <c r="B1935" t="s">
        <v>2379</v>
      </c>
      <c r="C1935">
        <v>0</v>
      </c>
      <c r="D1935">
        <v>0</v>
      </c>
      <c r="E1935">
        <v>0</v>
      </c>
      <c r="F1935">
        <v>0</v>
      </c>
      <c r="G1935">
        <v>0</v>
      </c>
      <c r="H1935" s="46">
        <f t="shared" si="195"/>
        <v>0</v>
      </c>
      <c r="J1935" t="str">
        <f t="shared" si="196"/>
        <v>ENFERMEIRO NEFROLOGISTA</v>
      </c>
      <c r="K1935" t="s">
        <v>2543</v>
      </c>
      <c r="L1935">
        <v>0</v>
      </c>
      <c r="M1935" s="46">
        <f t="shared" si="197"/>
        <v>0</v>
      </c>
      <c r="N1935" t="str">
        <f t="shared" si="198"/>
        <v>INSTRUTOR DE APRENDIZAGEM E TREINAMENTO AGROPECUARIO</v>
      </c>
      <c r="O1935" t="s">
        <v>2631</v>
      </c>
      <c r="P1935">
        <v>0</v>
      </c>
      <c r="Q1935" s="46">
        <f t="shared" si="199"/>
        <v>0</v>
      </c>
    </row>
    <row r="1936" spans="1:17" x14ac:dyDescent="0.25">
      <c r="A1936" t="str">
        <f t="shared" si="194"/>
        <v>ENGENHEIRO AERONAUTICO</v>
      </c>
      <c r="B1936" t="s">
        <v>2380</v>
      </c>
      <c r="C1936">
        <v>0</v>
      </c>
      <c r="D1936">
        <v>0</v>
      </c>
      <c r="E1936">
        <v>0</v>
      </c>
      <c r="F1936">
        <v>0</v>
      </c>
      <c r="G1936">
        <v>0</v>
      </c>
      <c r="H1936" s="46">
        <f t="shared" si="195"/>
        <v>0</v>
      </c>
      <c r="J1936" t="str">
        <f t="shared" si="196"/>
        <v>ENFERMEIRO NEONATOLOGISTA</v>
      </c>
      <c r="K1936" t="s">
        <v>2544</v>
      </c>
      <c r="L1936">
        <v>0</v>
      </c>
      <c r="M1936" s="46">
        <f t="shared" si="197"/>
        <v>0</v>
      </c>
      <c r="N1936" t="str">
        <f t="shared" si="198"/>
        <v>INSTRUTOR DE APRENDIZAGEM E TREINAMENTO INDUSTRIAL</v>
      </c>
      <c r="O1936" t="s">
        <v>2632</v>
      </c>
      <c r="P1936">
        <v>0</v>
      </c>
      <c r="Q1936" s="46">
        <f t="shared" si="199"/>
        <v>0</v>
      </c>
    </row>
    <row r="1937" spans="1:17" x14ac:dyDescent="0.25">
      <c r="A1937" t="str">
        <f t="shared" si="194"/>
        <v>ENGENHEIRO NAVAL</v>
      </c>
      <c r="B1937" t="s">
        <v>2381</v>
      </c>
      <c r="C1937">
        <v>0</v>
      </c>
      <c r="D1937">
        <v>0</v>
      </c>
      <c r="E1937">
        <v>0</v>
      </c>
      <c r="F1937">
        <v>0</v>
      </c>
      <c r="G1937">
        <v>0</v>
      </c>
      <c r="H1937" s="46">
        <f t="shared" si="195"/>
        <v>0</v>
      </c>
      <c r="J1937" t="str">
        <f t="shared" si="196"/>
        <v>ENFERMEIRO OBSTETRICO</v>
      </c>
      <c r="K1937" t="s">
        <v>2545</v>
      </c>
      <c r="L1937">
        <v>0</v>
      </c>
      <c r="M1937" s="46">
        <f t="shared" si="197"/>
        <v>0</v>
      </c>
      <c r="N1937" t="str">
        <f t="shared" si="198"/>
        <v>PROFESSOR DE APRENDIZAGEM E TREINAMENTO COMERCIAL</v>
      </c>
      <c r="O1937" t="s">
        <v>2633</v>
      </c>
      <c r="P1937">
        <v>0</v>
      </c>
      <c r="Q1937" s="46">
        <f t="shared" si="199"/>
        <v>0</v>
      </c>
    </row>
    <row r="1938" spans="1:17" x14ac:dyDescent="0.25">
      <c r="A1938" t="str">
        <f t="shared" si="194"/>
        <v>TECNOLOGO EM FABRICACAO MECANICA</v>
      </c>
      <c r="B1938" t="s">
        <v>2382</v>
      </c>
      <c r="C1938">
        <v>0</v>
      </c>
      <c r="D1938">
        <v>0</v>
      </c>
      <c r="E1938">
        <v>0</v>
      </c>
      <c r="F1938">
        <v>0</v>
      </c>
      <c r="G1938">
        <v>0</v>
      </c>
      <c r="H1938" s="46">
        <f t="shared" si="195"/>
        <v>0</v>
      </c>
      <c r="J1938" t="str">
        <f t="shared" si="196"/>
        <v>ENFERMEIRO PSIQUIATRICO</v>
      </c>
      <c r="K1938" t="s">
        <v>2546</v>
      </c>
      <c r="L1938">
        <v>0</v>
      </c>
      <c r="M1938" s="46">
        <f t="shared" si="197"/>
        <v>0</v>
      </c>
      <c r="N1938" t="str">
        <f t="shared" si="198"/>
        <v>PROFESSOR INSTRUTOR DE ENSINO E APRENDIZAGEM AGROFLORESTAL</v>
      </c>
      <c r="O1938" t="s">
        <v>2634</v>
      </c>
      <c r="P1938">
        <v>0</v>
      </c>
      <c r="Q1938" s="46">
        <f t="shared" si="199"/>
        <v>0</v>
      </c>
    </row>
    <row r="1939" spans="1:17" x14ac:dyDescent="0.25">
      <c r="A1939" t="str">
        <f t="shared" si="194"/>
        <v>ENGENHEIRO QUIMICO</v>
      </c>
      <c r="B1939" t="s">
        <v>2383</v>
      </c>
      <c r="C1939">
        <v>0</v>
      </c>
      <c r="D1939">
        <v>0</v>
      </c>
      <c r="E1939">
        <v>0</v>
      </c>
      <c r="F1939">
        <v>0</v>
      </c>
      <c r="G1939">
        <v>0</v>
      </c>
      <c r="H1939" s="46">
        <f t="shared" si="195"/>
        <v>0</v>
      </c>
      <c r="J1939" t="str">
        <f t="shared" si="196"/>
        <v>ENFERMEIRO PUERICULTOR E PEDIATRICO</v>
      </c>
      <c r="K1939" t="s">
        <v>2547</v>
      </c>
      <c r="L1939">
        <v>0</v>
      </c>
      <c r="M1939" s="46">
        <f t="shared" si="197"/>
        <v>0</v>
      </c>
      <c r="N1939" t="str">
        <f t="shared" si="198"/>
        <v>PROFESSOR INSTRUTOR DE ENSINO E APRENDIZAGEM EM SERVICOS</v>
      </c>
      <c r="O1939" t="s">
        <v>2635</v>
      </c>
      <c r="P1939">
        <v>0</v>
      </c>
      <c r="Q1939" s="46">
        <f t="shared" si="199"/>
        <v>0</v>
      </c>
    </row>
    <row r="1940" spans="1:17" x14ac:dyDescent="0.25">
      <c r="A1940" t="str">
        <f t="shared" si="194"/>
        <v>ENGENHEIRO QUIMICO (INDUSTRIA QUIMICA)</v>
      </c>
      <c r="B1940" t="s">
        <v>2384</v>
      </c>
      <c r="C1940">
        <v>0</v>
      </c>
      <c r="D1940">
        <v>0</v>
      </c>
      <c r="E1940">
        <v>0</v>
      </c>
      <c r="F1940">
        <v>0</v>
      </c>
      <c r="G1940">
        <v>0</v>
      </c>
      <c r="H1940" s="46">
        <f t="shared" si="195"/>
        <v>0</v>
      </c>
      <c r="J1940" t="str">
        <f t="shared" si="196"/>
        <v>PERFUSIONISTA</v>
      </c>
      <c r="K1940" t="s">
        <v>2550</v>
      </c>
      <c r="L1940">
        <v>0</v>
      </c>
      <c r="M1940" s="46">
        <f t="shared" si="197"/>
        <v>0</v>
      </c>
      <c r="N1940" t="str">
        <f t="shared" si="198"/>
        <v>PROFESSOR DE MATEMATICA APLICADA (NO ENSINO SUPERIOR)</v>
      </c>
      <c r="O1940" t="s">
        <v>2636</v>
      </c>
      <c r="P1940">
        <v>0</v>
      </c>
      <c r="Q1940" s="46">
        <f t="shared" si="199"/>
        <v>0</v>
      </c>
    </row>
    <row r="1941" spans="1:17" x14ac:dyDescent="0.25">
      <c r="A1941" t="str">
        <f t="shared" si="194"/>
        <v>ENGENHEIRO QUIMICO (MINERACAO, METALURGIA, SIDERURGIA, CIMENTEIRA E CERAMICA)</v>
      </c>
      <c r="B1941" t="s">
        <v>2385</v>
      </c>
      <c r="C1941">
        <v>0</v>
      </c>
      <c r="D1941">
        <v>0</v>
      </c>
      <c r="E1941">
        <v>0</v>
      </c>
      <c r="F1941">
        <v>0</v>
      </c>
      <c r="G1941">
        <v>0</v>
      </c>
      <c r="H1941" s="46">
        <f t="shared" si="195"/>
        <v>0</v>
      </c>
      <c r="J1941" t="str">
        <f t="shared" si="196"/>
        <v>ENFERMEIRO SAUDE DA FAMILIA</v>
      </c>
      <c r="K1941" t="s">
        <v>2551</v>
      </c>
      <c r="L1941">
        <v>0</v>
      </c>
      <c r="M1941" s="46">
        <f t="shared" si="197"/>
        <v>0</v>
      </c>
      <c r="N1941" t="str">
        <f t="shared" si="198"/>
        <v>PROFESSOR DE MATEMATICA PURA (NO ENSINO SUPERIOR)</v>
      </c>
      <c r="O1941" t="s">
        <v>2637</v>
      </c>
      <c r="P1941">
        <v>0</v>
      </c>
      <c r="Q1941" s="46">
        <f t="shared" si="199"/>
        <v>0</v>
      </c>
    </row>
    <row r="1942" spans="1:17" x14ac:dyDescent="0.25">
      <c r="A1942" t="str">
        <f t="shared" si="194"/>
        <v>ENGENHEIRO QUIMICO (PAPEL E CELULOSE)</v>
      </c>
      <c r="B1942" t="s">
        <v>2386</v>
      </c>
      <c r="C1942">
        <v>0</v>
      </c>
      <c r="D1942">
        <v>0</v>
      </c>
      <c r="E1942">
        <v>0</v>
      </c>
      <c r="F1942">
        <v>0</v>
      </c>
      <c r="G1942">
        <v>0</v>
      </c>
      <c r="H1942" s="46">
        <f t="shared" si="195"/>
        <v>0</v>
      </c>
      <c r="J1942" t="str">
        <f t="shared" si="196"/>
        <v>ORTOPTISTA</v>
      </c>
      <c r="K1942" t="s">
        <v>2555</v>
      </c>
      <c r="L1942">
        <v>0</v>
      </c>
      <c r="M1942" s="46">
        <f t="shared" si="197"/>
        <v>0</v>
      </c>
      <c r="N1942" t="str">
        <f t="shared" si="198"/>
        <v>PROFESSOR DE ESTATISTICA (NO ENSINO SUPERIOR)</v>
      </c>
      <c r="O1942" t="s">
        <v>2638</v>
      </c>
      <c r="P1942">
        <v>0</v>
      </c>
      <c r="Q1942" s="46">
        <f t="shared" si="199"/>
        <v>0</v>
      </c>
    </row>
    <row r="1943" spans="1:17" x14ac:dyDescent="0.25">
      <c r="A1943" t="str">
        <f t="shared" si="194"/>
        <v>ENGENHEIRO QUIMICO (PETROLEO E BORRACHA)</v>
      </c>
      <c r="B1943" t="s">
        <v>2387</v>
      </c>
      <c r="C1943">
        <v>0</v>
      </c>
      <c r="D1943">
        <v>0</v>
      </c>
      <c r="E1943">
        <v>0</v>
      </c>
      <c r="F1943">
        <v>0</v>
      </c>
      <c r="G1943">
        <v>0</v>
      </c>
      <c r="H1943" s="46">
        <f t="shared" si="195"/>
        <v>0</v>
      </c>
      <c r="J1943" t="str">
        <f t="shared" si="196"/>
        <v>TERAPEUTA OCUPACIONAL</v>
      </c>
      <c r="K1943" t="s">
        <v>2556</v>
      </c>
      <c r="L1943">
        <v>0</v>
      </c>
      <c r="M1943" s="46">
        <f t="shared" si="197"/>
        <v>0</v>
      </c>
      <c r="N1943" t="str">
        <f t="shared" si="198"/>
        <v>PROFESSOR DE COMPUTACAO (NO ENSINO SUPERIOR)</v>
      </c>
      <c r="O1943" t="s">
        <v>2639</v>
      </c>
      <c r="P1943">
        <v>0</v>
      </c>
      <c r="Q1943" s="46">
        <f t="shared" si="199"/>
        <v>0</v>
      </c>
    </row>
    <row r="1944" spans="1:17" x14ac:dyDescent="0.25">
      <c r="A1944" t="str">
        <f t="shared" si="194"/>
        <v>ENGENHEIRO QUIMICO (UTILIDADES E MEIO AMBIENTE)</v>
      </c>
      <c r="B1944" t="s">
        <v>2388</v>
      </c>
      <c r="C1944">
        <v>0</v>
      </c>
      <c r="D1944">
        <v>0</v>
      </c>
      <c r="E1944">
        <v>0</v>
      </c>
      <c r="F1944">
        <v>0</v>
      </c>
      <c r="G1944">
        <v>0</v>
      </c>
      <c r="H1944" s="46">
        <f t="shared" si="195"/>
        <v>0</v>
      </c>
      <c r="J1944" t="str">
        <f t="shared" si="196"/>
        <v>FISIOTERAPEUTA RESPIRATORIA</v>
      </c>
      <c r="K1944" t="s">
        <v>2557</v>
      </c>
      <c r="L1944">
        <v>0</v>
      </c>
      <c r="M1944" s="46">
        <f t="shared" si="197"/>
        <v>0</v>
      </c>
      <c r="N1944" t="str">
        <f t="shared" si="198"/>
        <v>PROFESSOR DE PESQUISA OPERACIONAL (NO ENSINO SUPERIOR)</v>
      </c>
      <c r="O1944" t="s">
        <v>2640</v>
      </c>
      <c r="P1944">
        <v>0</v>
      </c>
      <c r="Q1944" s="46">
        <f t="shared" si="199"/>
        <v>0</v>
      </c>
    </row>
    <row r="1945" spans="1:17" x14ac:dyDescent="0.25">
      <c r="A1945" t="str">
        <f t="shared" si="194"/>
        <v>TECNOLOGO EM PRODUCAO SULCROALCOOLEIRA</v>
      </c>
      <c r="B1945" t="s">
        <v>2389</v>
      </c>
      <c r="C1945">
        <v>0</v>
      </c>
      <c r="D1945">
        <v>0</v>
      </c>
      <c r="E1945">
        <v>0</v>
      </c>
      <c r="F1945">
        <v>0</v>
      </c>
      <c r="G1945">
        <v>0</v>
      </c>
      <c r="H1945" s="46">
        <f t="shared" si="195"/>
        <v>0</v>
      </c>
      <c r="J1945" t="str">
        <f t="shared" si="196"/>
        <v>FISIOTERAPEUTA NEUROFUNCIONAL</v>
      </c>
      <c r="K1945" t="s">
        <v>2558</v>
      </c>
      <c r="L1945">
        <v>0</v>
      </c>
      <c r="M1945" s="46">
        <f t="shared" si="197"/>
        <v>0</v>
      </c>
      <c r="N1945" t="str">
        <f t="shared" si="198"/>
        <v>PROFESSOR DE FISICA (ENSINO SUPERIOR)</v>
      </c>
      <c r="O1945" t="s">
        <v>2641</v>
      </c>
      <c r="P1945">
        <v>0</v>
      </c>
      <c r="Q1945" s="46">
        <f t="shared" si="199"/>
        <v>0</v>
      </c>
    </row>
    <row r="1946" spans="1:17" x14ac:dyDescent="0.25">
      <c r="A1946" t="str">
        <f t="shared" si="194"/>
        <v>ENGENHEIRO DE MATERIAIS</v>
      </c>
      <c r="B1946" t="s">
        <v>2390</v>
      </c>
      <c r="C1946">
        <v>0</v>
      </c>
      <c r="D1946">
        <v>0</v>
      </c>
      <c r="E1946">
        <v>0</v>
      </c>
      <c r="F1946">
        <v>0</v>
      </c>
      <c r="G1946">
        <v>0</v>
      </c>
      <c r="H1946" s="46">
        <f t="shared" si="195"/>
        <v>0</v>
      </c>
      <c r="J1946" t="str">
        <f t="shared" si="196"/>
        <v>FISIOTERAPEUTA TRAUMATO-ORTOPEDICA FUNCIONAL</v>
      </c>
      <c r="K1946" t="s">
        <v>2559</v>
      </c>
      <c r="L1946">
        <v>0</v>
      </c>
      <c r="M1946" s="46">
        <f t="shared" si="197"/>
        <v>0</v>
      </c>
      <c r="N1946" t="str">
        <f t="shared" si="198"/>
        <v>PROFESSOR DE QUIMICA (ENSINO SUPERIOR)</v>
      </c>
      <c r="O1946" t="s">
        <v>2642</v>
      </c>
      <c r="P1946">
        <v>0</v>
      </c>
      <c r="Q1946" s="46">
        <f t="shared" si="199"/>
        <v>0</v>
      </c>
    </row>
    <row r="1947" spans="1:17" x14ac:dyDescent="0.25">
      <c r="A1947" t="str">
        <f t="shared" si="194"/>
        <v>ENGENHEIRO METALURGISTA</v>
      </c>
      <c r="B1947" t="s">
        <v>2391</v>
      </c>
      <c r="C1947">
        <v>0</v>
      </c>
      <c r="D1947">
        <v>0</v>
      </c>
      <c r="E1947">
        <v>0</v>
      </c>
      <c r="F1947">
        <v>0</v>
      </c>
      <c r="G1947">
        <v>0</v>
      </c>
      <c r="H1947" s="46">
        <f t="shared" si="195"/>
        <v>0</v>
      </c>
      <c r="J1947" t="str">
        <f t="shared" si="196"/>
        <v>FISIOTERAPEUTA OSTEOPATA</v>
      </c>
      <c r="K1947" t="s">
        <v>2560</v>
      </c>
      <c r="L1947">
        <v>0</v>
      </c>
      <c r="M1947" s="46">
        <f t="shared" si="197"/>
        <v>0</v>
      </c>
      <c r="N1947" t="str">
        <f t="shared" si="198"/>
        <v>PROFESSOR DE ASTRONOMIA (ENSINO SUPERIOR)</v>
      </c>
      <c r="O1947" t="s">
        <v>2643</v>
      </c>
      <c r="P1947">
        <v>0</v>
      </c>
      <c r="Q1947" s="46">
        <f t="shared" si="199"/>
        <v>0</v>
      </c>
    </row>
    <row r="1948" spans="1:17" x14ac:dyDescent="0.25">
      <c r="A1948" t="str">
        <f t="shared" si="194"/>
        <v>TECNOLOGO EM METALURGIA</v>
      </c>
      <c r="B1948" t="s">
        <v>2392</v>
      </c>
      <c r="C1948">
        <v>0</v>
      </c>
      <c r="D1948">
        <v>0</v>
      </c>
      <c r="E1948">
        <v>0</v>
      </c>
      <c r="F1948">
        <v>0</v>
      </c>
      <c r="G1948">
        <v>0</v>
      </c>
      <c r="H1948" s="46">
        <f t="shared" si="195"/>
        <v>0</v>
      </c>
      <c r="J1948" t="str">
        <f t="shared" si="196"/>
        <v>FISIOTERAPEUTA QUIROPRAXISTA</v>
      </c>
      <c r="K1948" t="s">
        <v>2561</v>
      </c>
      <c r="L1948">
        <v>0</v>
      </c>
      <c r="M1948" s="46">
        <f t="shared" si="197"/>
        <v>0</v>
      </c>
      <c r="N1948" t="str">
        <f t="shared" si="198"/>
        <v>PROFESSOR DE ARQUITETURA</v>
      </c>
      <c r="O1948" t="s">
        <v>2644</v>
      </c>
      <c r="P1948">
        <v>0</v>
      </c>
      <c r="Q1948" s="46">
        <f t="shared" si="199"/>
        <v>0</v>
      </c>
    </row>
    <row r="1949" spans="1:17" x14ac:dyDescent="0.25">
      <c r="A1949" t="str">
        <f t="shared" si="194"/>
        <v>ENGENHEIRO DE MINAS</v>
      </c>
      <c r="B1949" t="s">
        <v>2393</v>
      </c>
      <c r="C1949">
        <v>0</v>
      </c>
      <c r="D1949">
        <v>0</v>
      </c>
      <c r="E1949">
        <v>0</v>
      </c>
      <c r="F1949">
        <v>0</v>
      </c>
      <c r="G1949">
        <v>0</v>
      </c>
      <c r="H1949" s="46">
        <f t="shared" si="195"/>
        <v>0</v>
      </c>
      <c r="J1949" t="str">
        <f t="shared" si="196"/>
        <v>FISIOTERAPEUTA ACUPUNTURISTA</v>
      </c>
      <c r="K1949" t="s">
        <v>2562</v>
      </c>
      <c r="L1949">
        <v>0</v>
      </c>
      <c r="M1949" s="46">
        <f t="shared" si="197"/>
        <v>0</v>
      </c>
      <c r="N1949" t="str">
        <f t="shared" si="198"/>
        <v>PROFESSOR DE ENGENHARIA</v>
      </c>
      <c r="O1949" t="s">
        <v>2645</v>
      </c>
      <c r="P1949">
        <v>0</v>
      </c>
      <c r="Q1949" s="46">
        <f t="shared" si="199"/>
        <v>0</v>
      </c>
    </row>
    <row r="1950" spans="1:17" x14ac:dyDescent="0.25">
      <c r="A1950" t="str">
        <f t="shared" si="194"/>
        <v>ENGENHEIRO DE MINAS (BENEFICIAMENTO)</v>
      </c>
      <c r="B1950" t="s">
        <v>2394</v>
      </c>
      <c r="C1950">
        <v>0</v>
      </c>
      <c r="D1950">
        <v>0</v>
      </c>
      <c r="E1950">
        <v>0</v>
      </c>
      <c r="F1950">
        <v>0</v>
      </c>
      <c r="G1950">
        <v>0</v>
      </c>
      <c r="H1950" s="46">
        <f t="shared" si="195"/>
        <v>0</v>
      </c>
      <c r="J1950" t="str">
        <f t="shared" si="196"/>
        <v>FISIOTERAPEUTA ESPORTIVO</v>
      </c>
      <c r="K1950" t="s">
        <v>2563</v>
      </c>
      <c r="L1950">
        <v>0</v>
      </c>
      <c r="M1950" s="46">
        <f t="shared" si="197"/>
        <v>0</v>
      </c>
      <c r="N1950" t="str">
        <f t="shared" si="198"/>
        <v>PROFESSOR DE GEOFISICA</v>
      </c>
      <c r="O1950" t="s">
        <v>2646</v>
      </c>
      <c r="P1950">
        <v>0</v>
      </c>
      <c r="Q1950" s="46">
        <f t="shared" si="199"/>
        <v>0</v>
      </c>
    </row>
    <row r="1951" spans="1:17" x14ac:dyDescent="0.25">
      <c r="A1951" t="str">
        <f t="shared" si="194"/>
        <v>ENGENHEIRO DE MINAS (LAVRA A CEU ABERTO)</v>
      </c>
      <c r="B1951" t="s">
        <v>2395</v>
      </c>
      <c r="C1951">
        <v>0</v>
      </c>
      <c r="D1951">
        <v>0</v>
      </c>
      <c r="E1951">
        <v>0</v>
      </c>
      <c r="F1951">
        <v>0</v>
      </c>
      <c r="G1951">
        <v>0</v>
      </c>
      <c r="H1951" s="46">
        <f t="shared" si="195"/>
        <v>0</v>
      </c>
      <c r="J1951" t="str">
        <f t="shared" si="196"/>
        <v>FISIOTERAPEUTA DO TRABALHO</v>
      </c>
      <c r="K1951" t="s">
        <v>2564</v>
      </c>
      <c r="L1951">
        <v>0</v>
      </c>
      <c r="M1951" s="46">
        <f t="shared" si="197"/>
        <v>0</v>
      </c>
      <c r="N1951" t="str">
        <f t="shared" si="198"/>
        <v>PROFESSOR DE GEOLOGIA</v>
      </c>
      <c r="O1951" t="s">
        <v>2647</v>
      </c>
      <c r="P1951">
        <v>0</v>
      </c>
      <c r="Q1951" s="46">
        <f t="shared" si="199"/>
        <v>0</v>
      </c>
    </row>
    <row r="1952" spans="1:17" x14ac:dyDescent="0.25">
      <c r="A1952" t="str">
        <f t="shared" si="194"/>
        <v>ENGENHEIRO DE MINAS (LAVRA SUBTERRANEA)</v>
      </c>
      <c r="B1952" t="s">
        <v>2396</v>
      </c>
      <c r="C1952">
        <v>0</v>
      </c>
      <c r="D1952">
        <v>0</v>
      </c>
      <c r="E1952">
        <v>0</v>
      </c>
      <c r="F1952">
        <v>0</v>
      </c>
      <c r="G1952">
        <v>0</v>
      </c>
      <c r="H1952" s="46">
        <f t="shared" si="195"/>
        <v>0</v>
      </c>
      <c r="J1952" t="str">
        <f t="shared" si="196"/>
        <v>TECNICO EM ORIENTACAO E MOBILIDADE DE CEGOS E DEF VISUAIS</v>
      </c>
      <c r="K1952" t="s">
        <v>2565</v>
      </c>
      <c r="L1952">
        <v>0</v>
      </c>
      <c r="M1952" s="46">
        <f t="shared" si="197"/>
        <v>0</v>
      </c>
      <c r="N1952" t="str">
        <f t="shared" si="198"/>
        <v>PROFESSOR DE CIENCIAS BIOLOGICAS DO ENSINO SUPERIOR</v>
      </c>
      <c r="O1952" t="s">
        <v>2648</v>
      </c>
      <c r="P1952">
        <v>0</v>
      </c>
      <c r="Q1952" s="46">
        <f t="shared" si="199"/>
        <v>0</v>
      </c>
    </row>
    <row r="1953" spans="1:17" x14ac:dyDescent="0.25">
      <c r="A1953" t="str">
        <f t="shared" si="194"/>
        <v>ENGENHEIRO DE MINAS (PESQUISA MINERAL)</v>
      </c>
      <c r="B1953" t="s">
        <v>2397</v>
      </c>
      <c r="C1953">
        <v>0</v>
      </c>
      <c r="D1953">
        <v>0</v>
      </c>
      <c r="E1953">
        <v>0</v>
      </c>
      <c r="F1953">
        <v>0</v>
      </c>
      <c r="G1953">
        <v>0</v>
      </c>
      <c r="H1953" s="46">
        <f t="shared" si="195"/>
        <v>0</v>
      </c>
      <c r="J1953" t="str">
        <f t="shared" si="196"/>
        <v>NUTRICIONISTA</v>
      </c>
      <c r="K1953" t="s">
        <v>2567</v>
      </c>
      <c r="L1953">
        <v>0</v>
      </c>
      <c r="M1953" s="46">
        <f t="shared" si="197"/>
        <v>0</v>
      </c>
      <c r="N1953" t="str">
        <f t="shared" si="198"/>
        <v>PROFESSOR DE FISIOTERAPIA</v>
      </c>
      <c r="O1953" t="s">
        <v>2652</v>
      </c>
      <c r="P1953">
        <v>0</v>
      </c>
      <c r="Q1953" s="46">
        <f t="shared" si="199"/>
        <v>0</v>
      </c>
    </row>
    <row r="1954" spans="1:17" x14ac:dyDescent="0.25">
      <c r="A1954" t="str">
        <f t="shared" si="194"/>
        <v>ENGENHEIRO DE MINAS (PLANEJAMENTO)</v>
      </c>
      <c r="B1954" t="s">
        <v>2398</v>
      </c>
      <c r="C1954">
        <v>0</v>
      </c>
      <c r="D1954">
        <v>0</v>
      </c>
      <c r="E1954">
        <v>0</v>
      </c>
      <c r="F1954">
        <v>0</v>
      </c>
      <c r="G1954">
        <v>0</v>
      </c>
      <c r="H1954" s="46">
        <f t="shared" si="195"/>
        <v>0</v>
      </c>
      <c r="J1954" t="str">
        <f t="shared" si="196"/>
        <v>FONOAUDIOLOGO GERAL</v>
      </c>
      <c r="K1954" t="s">
        <v>2568</v>
      </c>
      <c r="L1954">
        <v>0</v>
      </c>
      <c r="M1954" s="46">
        <f t="shared" si="197"/>
        <v>0</v>
      </c>
      <c r="N1954" t="str">
        <f t="shared" si="198"/>
        <v>PROFESSOR DE FONOAUDIOLOGIA</v>
      </c>
      <c r="O1954" t="s">
        <v>2653</v>
      </c>
      <c r="P1954">
        <v>0</v>
      </c>
      <c r="Q1954" s="46">
        <f t="shared" si="199"/>
        <v>0</v>
      </c>
    </row>
    <row r="1955" spans="1:17" x14ac:dyDescent="0.25">
      <c r="A1955" t="str">
        <f t="shared" si="194"/>
        <v>ENGENHEIRO DE MINAS (PROCESSO)</v>
      </c>
      <c r="B1955" t="s">
        <v>2399</v>
      </c>
      <c r="C1955">
        <v>0</v>
      </c>
      <c r="D1955">
        <v>0</v>
      </c>
      <c r="E1955">
        <v>0</v>
      </c>
      <c r="F1955">
        <v>0</v>
      </c>
      <c r="G1955">
        <v>0</v>
      </c>
      <c r="H1955" s="46">
        <f t="shared" si="195"/>
        <v>0</v>
      </c>
      <c r="J1955" t="str">
        <f t="shared" si="196"/>
        <v>FONOAUDIOLOGO EDUCACIONAL</v>
      </c>
      <c r="K1955" t="s">
        <v>2569</v>
      </c>
      <c r="L1955">
        <v>0</v>
      </c>
      <c r="M1955" s="46">
        <f t="shared" si="197"/>
        <v>0</v>
      </c>
      <c r="N1955" t="str">
        <f t="shared" si="198"/>
        <v>PROFESSOR DE MEDICINA</v>
      </c>
      <c r="O1955" t="s">
        <v>2654</v>
      </c>
      <c r="P1955">
        <v>0</v>
      </c>
      <c r="Q1955" s="46">
        <f t="shared" si="199"/>
        <v>0</v>
      </c>
    </row>
    <row r="1956" spans="1:17" x14ac:dyDescent="0.25">
      <c r="A1956" t="str">
        <f t="shared" si="194"/>
        <v>ENGENHEIRO DE MINAS (PROJETO)</v>
      </c>
      <c r="B1956" t="s">
        <v>2400</v>
      </c>
      <c r="C1956">
        <v>0</v>
      </c>
      <c r="D1956">
        <v>0</v>
      </c>
      <c r="E1956">
        <v>0</v>
      </c>
      <c r="F1956">
        <v>0</v>
      </c>
      <c r="G1956">
        <v>0</v>
      </c>
      <c r="H1956" s="46">
        <f t="shared" si="195"/>
        <v>0</v>
      </c>
      <c r="J1956" t="str">
        <f t="shared" si="196"/>
        <v>FONOAUDIOLOGO EM AUDIOLOGIA</v>
      </c>
      <c r="K1956" t="s">
        <v>2570</v>
      </c>
      <c r="L1956">
        <v>0</v>
      </c>
      <c r="M1956" s="46">
        <f t="shared" si="197"/>
        <v>0</v>
      </c>
      <c r="N1956" t="str">
        <f t="shared" si="198"/>
        <v>PROFESSOR DE MEDICINA VETERINARIA</v>
      </c>
      <c r="O1956" t="s">
        <v>2655</v>
      </c>
      <c r="P1956">
        <v>0</v>
      </c>
      <c r="Q1956" s="46">
        <f t="shared" si="199"/>
        <v>0</v>
      </c>
    </row>
    <row r="1957" spans="1:17" x14ac:dyDescent="0.25">
      <c r="A1957" t="str">
        <f t="shared" si="194"/>
        <v>TECNOLOGO EM PETROLEO E GAS</v>
      </c>
      <c r="B1957" t="s">
        <v>2401</v>
      </c>
      <c r="C1957">
        <v>0</v>
      </c>
      <c r="D1957">
        <v>0</v>
      </c>
      <c r="E1957">
        <v>0</v>
      </c>
      <c r="F1957">
        <v>0</v>
      </c>
      <c r="G1957">
        <v>0</v>
      </c>
      <c r="H1957" s="46">
        <f t="shared" si="195"/>
        <v>0</v>
      </c>
      <c r="J1957" t="str">
        <f t="shared" si="196"/>
        <v>FONOAUDIOLOGO EM DISFAGIA</v>
      </c>
      <c r="K1957" t="s">
        <v>2571</v>
      </c>
      <c r="L1957">
        <v>0</v>
      </c>
      <c r="M1957" s="46">
        <f t="shared" si="197"/>
        <v>0</v>
      </c>
      <c r="N1957" t="str">
        <f t="shared" si="198"/>
        <v>PROFESSOR DE NUTRICAO</v>
      </c>
      <c r="O1957" t="s">
        <v>2656</v>
      </c>
      <c r="P1957">
        <v>0</v>
      </c>
      <c r="Q1957" s="46">
        <f t="shared" si="199"/>
        <v>0</v>
      </c>
    </row>
    <row r="1958" spans="1:17" x14ac:dyDescent="0.25">
      <c r="A1958" t="str">
        <f t="shared" si="194"/>
        <v>TECNOLOGO EM ROCHAS ORNAMENTAIS</v>
      </c>
      <c r="B1958" t="s">
        <v>2402</v>
      </c>
      <c r="C1958">
        <v>0</v>
      </c>
      <c r="D1958">
        <v>0</v>
      </c>
      <c r="E1958">
        <v>0</v>
      </c>
      <c r="F1958">
        <v>0</v>
      </c>
      <c r="G1958">
        <v>0</v>
      </c>
      <c r="H1958" s="46">
        <f t="shared" si="195"/>
        <v>0</v>
      </c>
      <c r="J1958" t="str">
        <f t="shared" si="196"/>
        <v>FONOAUDIOLOGO EM LINGUAGEM</v>
      </c>
      <c r="K1958" t="s">
        <v>2572</v>
      </c>
      <c r="L1958">
        <v>0</v>
      </c>
      <c r="M1958" s="46">
        <f t="shared" si="197"/>
        <v>0</v>
      </c>
      <c r="N1958" t="str">
        <f t="shared" si="198"/>
        <v>PROFESSOR DE ODONTOLOGIA</v>
      </c>
      <c r="O1958" t="s">
        <v>2657</v>
      </c>
      <c r="P1958">
        <v>0</v>
      </c>
      <c r="Q1958" s="46">
        <f t="shared" si="199"/>
        <v>0</v>
      </c>
    </row>
    <row r="1959" spans="1:17" x14ac:dyDescent="0.25">
      <c r="A1959" t="str">
        <f t="shared" si="194"/>
        <v>ENGENHEIRO AGRIMENSOR</v>
      </c>
      <c r="B1959" t="s">
        <v>2403</v>
      </c>
      <c r="C1959">
        <v>0</v>
      </c>
      <c r="D1959">
        <v>0</v>
      </c>
      <c r="E1959">
        <v>0</v>
      </c>
      <c r="F1959">
        <v>0</v>
      </c>
      <c r="G1959">
        <v>0</v>
      </c>
      <c r="H1959" s="46">
        <f t="shared" si="195"/>
        <v>0</v>
      </c>
      <c r="J1959" t="str">
        <f t="shared" si="196"/>
        <v>FONOAUDIOLOGO EM MOTRICIDADE OROFACIAL</v>
      </c>
      <c r="K1959" t="s">
        <v>2573</v>
      </c>
      <c r="L1959">
        <v>0</v>
      </c>
      <c r="M1959" s="46">
        <f t="shared" si="197"/>
        <v>0</v>
      </c>
      <c r="N1959" t="str">
        <f t="shared" si="198"/>
        <v>PROFESSOR DE TERAPIA OCUPACIONAL</v>
      </c>
      <c r="O1959" t="s">
        <v>2658</v>
      </c>
      <c r="P1959">
        <v>0</v>
      </c>
      <c r="Q1959" s="46">
        <f t="shared" si="199"/>
        <v>0</v>
      </c>
    </row>
    <row r="1960" spans="1:17" x14ac:dyDescent="0.25">
      <c r="A1960" t="str">
        <f t="shared" si="194"/>
        <v>ENGENHEIRO CARTOGRAFO</v>
      </c>
      <c r="B1960" t="s">
        <v>2404</v>
      </c>
      <c r="C1960">
        <v>0</v>
      </c>
      <c r="D1960">
        <v>0</v>
      </c>
      <c r="E1960">
        <v>0</v>
      </c>
      <c r="F1960">
        <v>0</v>
      </c>
      <c r="G1960">
        <v>0</v>
      </c>
      <c r="H1960" s="46">
        <f t="shared" si="195"/>
        <v>0</v>
      </c>
      <c r="J1960" t="str">
        <f t="shared" si="196"/>
        <v>FONOAUDIOLOGO EM SAUDE COLETIVA</v>
      </c>
      <c r="K1960" t="s">
        <v>2574</v>
      </c>
      <c r="L1960">
        <v>0</v>
      </c>
      <c r="M1960" s="46">
        <f t="shared" si="197"/>
        <v>0</v>
      </c>
      <c r="N1960" t="str">
        <f t="shared" si="198"/>
        <v>PROFESSOR DE ZOOTECNIA DO ENSINO SUPERIOR</v>
      </c>
      <c r="O1960" t="s">
        <v>2659</v>
      </c>
      <c r="P1960">
        <v>0</v>
      </c>
      <c r="Q1960" s="46">
        <f t="shared" si="199"/>
        <v>0</v>
      </c>
    </row>
    <row r="1961" spans="1:17" x14ac:dyDescent="0.25">
      <c r="A1961" t="str">
        <f t="shared" si="194"/>
        <v>ENGENHEIRO DE PRODUCAO</v>
      </c>
      <c r="B1961" t="s">
        <v>2405</v>
      </c>
      <c r="C1961">
        <v>0</v>
      </c>
      <c r="D1961">
        <v>0</v>
      </c>
      <c r="E1961">
        <v>0</v>
      </c>
      <c r="F1961">
        <v>0</v>
      </c>
      <c r="G1961">
        <v>0</v>
      </c>
      <c r="H1961" s="46">
        <f t="shared" si="195"/>
        <v>0</v>
      </c>
      <c r="J1961" t="str">
        <f t="shared" si="196"/>
        <v>FONOAUDIOLOGO EM VOZ</v>
      </c>
      <c r="K1961" t="s">
        <v>2575</v>
      </c>
      <c r="L1961">
        <v>0</v>
      </c>
      <c r="M1961" s="46">
        <f t="shared" si="197"/>
        <v>0</v>
      </c>
      <c r="N1961" t="str">
        <f t="shared" si="198"/>
        <v>PROFESSOR DE ENSINO SUPERIOR NA AREA DE DIDATICA</v>
      </c>
      <c r="O1961" t="s">
        <v>2660</v>
      </c>
      <c r="P1961">
        <v>0</v>
      </c>
      <c r="Q1961" s="46">
        <f t="shared" si="199"/>
        <v>0</v>
      </c>
    </row>
    <row r="1962" spans="1:17" x14ac:dyDescent="0.25">
      <c r="A1962" t="str">
        <f t="shared" si="194"/>
        <v>ENGENHEIRO DE CONTROLE DE QUALIDADE</v>
      </c>
      <c r="B1962" t="s">
        <v>2406</v>
      </c>
      <c r="C1962">
        <v>0</v>
      </c>
      <c r="D1962">
        <v>0</v>
      </c>
      <c r="E1962">
        <v>0</v>
      </c>
      <c r="F1962">
        <v>0</v>
      </c>
      <c r="G1962">
        <v>0</v>
      </c>
      <c r="H1962" s="46">
        <f t="shared" si="195"/>
        <v>0</v>
      </c>
      <c r="J1962" t="str">
        <f t="shared" si="196"/>
        <v>MUSICOTERAPEUTA</v>
      </c>
      <c r="K1962" t="s">
        <v>2576</v>
      </c>
      <c r="L1962">
        <v>0</v>
      </c>
      <c r="M1962" s="46">
        <f t="shared" si="197"/>
        <v>0</v>
      </c>
      <c r="N1962" t="str">
        <f t="shared" si="198"/>
        <v>PROFESSOR DE ENSINO SUPERIOR NA AREA DE ORIENTACAO EDUCACIONAL</v>
      </c>
      <c r="O1962" t="s">
        <v>2661</v>
      </c>
      <c r="P1962">
        <v>0</v>
      </c>
      <c r="Q1962" s="46">
        <f t="shared" si="199"/>
        <v>0</v>
      </c>
    </row>
    <row r="1963" spans="1:17" x14ac:dyDescent="0.25">
      <c r="A1963" t="str">
        <f t="shared" si="194"/>
        <v>ENGENHEIRO DE RISCOS</v>
      </c>
      <c r="B1963" t="s">
        <v>2408</v>
      </c>
      <c r="C1963">
        <v>0</v>
      </c>
      <c r="D1963">
        <v>0</v>
      </c>
      <c r="E1963">
        <v>0</v>
      </c>
      <c r="F1963">
        <v>0</v>
      </c>
      <c r="G1963">
        <v>0</v>
      </c>
      <c r="H1963" s="46">
        <f t="shared" si="195"/>
        <v>0</v>
      </c>
      <c r="J1963" t="str">
        <f t="shared" si="196"/>
        <v>AVALIADOR FISICO</v>
      </c>
      <c r="K1963" t="s">
        <v>2577</v>
      </c>
      <c r="L1963">
        <v>0</v>
      </c>
      <c r="M1963" s="46">
        <f t="shared" si="197"/>
        <v>0</v>
      </c>
      <c r="N1963" t="str">
        <f t="shared" si="198"/>
        <v>PROFESSOR DE ENSINO SUPERIOR NA AREA DE PESQUISA EDUCACIONAL</v>
      </c>
      <c r="O1963" t="s">
        <v>2662</v>
      </c>
      <c r="P1963">
        <v>0</v>
      </c>
      <c r="Q1963" s="46">
        <f t="shared" si="199"/>
        <v>0</v>
      </c>
    </row>
    <row r="1964" spans="1:17" x14ac:dyDescent="0.25">
      <c r="A1964" t="str">
        <f t="shared" si="194"/>
        <v>ENGENHEIRO DE TEMPOS E MOVIMENTOS</v>
      </c>
      <c r="B1964" t="s">
        <v>2409</v>
      </c>
      <c r="C1964">
        <v>0</v>
      </c>
      <c r="D1964">
        <v>0</v>
      </c>
      <c r="E1964">
        <v>0</v>
      </c>
      <c r="F1964">
        <v>0</v>
      </c>
      <c r="G1964">
        <v>0</v>
      </c>
      <c r="H1964" s="46">
        <f t="shared" si="195"/>
        <v>0</v>
      </c>
      <c r="J1964" t="str">
        <f t="shared" si="196"/>
        <v>LUDOMOTRICISTA</v>
      </c>
      <c r="K1964" t="s">
        <v>2578</v>
      </c>
      <c r="L1964">
        <v>0</v>
      </c>
      <c r="M1964" s="46">
        <f t="shared" si="197"/>
        <v>0</v>
      </c>
      <c r="N1964" t="str">
        <f t="shared" si="198"/>
        <v>PROFESSOR DE ENSINO SUPERIOR NA AREA DE PRATICA DE ENSINO</v>
      </c>
      <c r="O1964" t="s">
        <v>2663</v>
      </c>
      <c r="P1964">
        <v>0</v>
      </c>
      <c r="Q1964" s="46">
        <f t="shared" si="199"/>
        <v>0</v>
      </c>
    </row>
    <row r="1965" spans="1:17" x14ac:dyDescent="0.25">
      <c r="A1965" t="str">
        <f t="shared" si="194"/>
        <v>TECNOLOGO EM PRODUCAO INDUSTRIAL</v>
      </c>
      <c r="B1965" t="s">
        <v>2410</v>
      </c>
      <c r="C1965">
        <v>0</v>
      </c>
      <c r="D1965">
        <v>0</v>
      </c>
      <c r="E1965">
        <v>0</v>
      </c>
      <c r="F1965">
        <v>0</v>
      </c>
      <c r="G1965">
        <v>0</v>
      </c>
      <c r="H1965" s="46">
        <f t="shared" si="195"/>
        <v>0</v>
      </c>
      <c r="J1965" t="str">
        <f t="shared" si="196"/>
        <v>PREPARADOR DE ATLETA</v>
      </c>
      <c r="K1965" t="s">
        <v>2579</v>
      </c>
      <c r="L1965">
        <v>0</v>
      </c>
      <c r="M1965" s="46">
        <f t="shared" si="197"/>
        <v>0</v>
      </c>
      <c r="N1965" t="str">
        <f t="shared" si="198"/>
        <v>PROFESSOR DE LINGUA ALEMA</v>
      </c>
      <c r="O1965" t="s">
        <v>2664</v>
      </c>
      <c r="P1965">
        <v>0</v>
      </c>
      <c r="Q1965" s="46">
        <f t="shared" si="199"/>
        <v>0</v>
      </c>
    </row>
    <row r="1966" spans="1:17" x14ac:dyDescent="0.25">
      <c r="A1966" t="str">
        <f t="shared" si="194"/>
        <v>TECNOLOGO EM SEGURANCA DO TRABALHO</v>
      </c>
      <c r="B1966" t="s">
        <v>2411</v>
      </c>
      <c r="C1966">
        <v>0</v>
      </c>
      <c r="D1966">
        <v>0</v>
      </c>
      <c r="E1966">
        <v>0</v>
      </c>
      <c r="F1966">
        <v>0</v>
      </c>
      <c r="G1966">
        <v>0</v>
      </c>
      <c r="H1966" s="46">
        <f t="shared" si="195"/>
        <v>0</v>
      </c>
      <c r="J1966" t="str">
        <f t="shared" si="196"/>
        <v>TECNICO DE DESPORTO INDIVIDUAL E COLETIVO (EXCETO FUTEBOL)</v>
      </c>
      <c r="K1966" t="s">
        <v>2581</v>
      </c>
      <c r="L1966">
        <v>0</v>
      </c>
      <c r="M1966" s="46">
        <f t="shared" si="197"/>
        <v>0</v>
      </c>
      <c r="N1966" t="str">
        <f t="shared" si="198"/>
        <v>PROFESSOR DE LINGUA ITALIANA</v>
      </c>
      <c r="O1966" t="s">
        <v>2665</v>
      </c>
      <c r="P1966">
        <v>0</v>
      </c>
      <c r="Q1966" s="46">
        <f t="shared" si="199"/>
        <v>0</v>
      </c>
    </row>
    <row r="1967" spans="1:17" x14ac:dyDescent="0.25">
      <c r="A1967" t="str">
        <f t="shared" si="194"/>
        <v>AGENTE DE MANOBRA E DOCAGEM</v>
      </c>
      <c r="B1967" t="s">
        <v>2412</v>
      </c>
      <c r="C1967">
        <v>0</v>
      </c>
      <c r="D1967">
        <v>0</v>
      </c>
      <c r="E1967">
        <v>0</v>
      </c>
      <c r="F1967">
        <v>0</v>
      </c>
      <c r="G1967">
        <v>0</v>
      </c>
      <c r="H1967" s="46">
        <f t="shared" si="195"/>
        <v>0</v>
      </c>
      <c r="J1967" t="str">
        <f t="shared" si="196"/>
        <v>TECNICO DE LABORATORIO E FISCALIZACAO DESPORTIVA</v>
      </c>
      <c r="K1967" t="s">
        <v>2582</v>
      </c>
      <c r="L1967">
        <v>0</v>
      </c>
      <c r="M1967" s="46">
        <f t="shared" si="197"/>
        <v>0</v>
      </c>
      <c r="N1967" t="str">
        <f t="shared" si="198"/>
        <v>PROFESSOR DE LINGUA FRANCESA</v>
      </c>
      <c r="O1967" t="s">
        <v>2666</v>
      </c>
      <c r="P1967">
        <v>0</v>
      </c>
      <c r="Q1967" s="46">
        <f t="shared" si="199"/>
        <v>0</v>
      </c>
    </row>
    <row r="1968" spans="1:17" x14ac:dyDescent="0.25">
      <c r="A1968" t="str">
        <f t="shared" si="194"/>
        <v>CAPITAO DE MANOBRA DA MARINHA MERCANTE</v>
      </c>
      <c r="B1968" t="s">
        <v>2413</v>
      </c>
      <c r="C1968">
        <v>0</v>
      </c>
      <c r="D1968">
        <v>0</v>
      </c>
      <c r="E1968">
        <v>0</v>
      </c>
      <c r="F1968">
        <v>0</v>
      </c>
      <c r="G1968">
        <v>0</v>
      </c>
      <c r="H1968" s="46">
        <f t="shared" si="195"/>
        <v>0</v>
      </c>
      <c r="J1968" t="str">
        <f t="shared" si="196"/>
        <v>TREINADOR PROFISSIONAL DE FUTEBOL</v>
      </c>
      <c r="K1968" t="s">
        <v>2583</v>
      </c>
      <c r="L1968">
        <v>0</v>
      </c>
      <c r="M1968" s="46">
        <f t="shared" si="197"/>
        <v>0</v>
      </c>
      <c r="N1968" t="str">
        <f t="shared" si="198"/>
        <v>PROFESSOR DE LINGUA INGLESA</v>
      </c>
      <c r="O1968" t="s">
        <v>2667</v>
      </c>
      <c r="P1968">
        <v>0</v>
      </c>
      <c r="Q1968" s="46">
        <f t="shared" si="199"/>
        <v>0</v>
      </c>
    </row>
    <row r="1969" spans="1:17" x14ac:dyDescent="0.25">
      <c r="A1969" t="str">
        <f t="shared" si="194"/>
        <v>COMANDANTE DA MARINHA MERCANTE</v>
      </c>
      <c r="B1969" t="s">
        <v>2414</v>
      </c>
      <c r="C1969">
        <v>0</v>
      </c>
      <c r="D1969">
        <v>0</v>
      </c>
      <c r="E1969">
        <v>0</v>
      </c>
      <c r="F1969">
        <v>0</v>
      </c>
      <c r="G1969">
        <v>0</v>
      </c>
      <c r="H1969" s="46">
        <f t="shared" si="195"/>
        <v>0</v>
      </c>
      <c r="J1969" t="str">
        <f t="shared" si="196"/>
        <v>MEDICO ONCOLOGISTA CLINICO</v>
      </c>
      <c r="K1969" t="s">
        <v>2584</v>
      </c>
      <c r="L1969">
        <v>0</v>
      </c>
      <c r="M1969" s="46">
        <f t="shared" si="197"/>
        <v>0</v>
      </c>
      <c r="N1969" t="str">
        <f t="shared" si="198"/>
        <v>PROFESSOR DE LINGUA ESPANHOLA</v>
      </c>
      <c r="O1969" t="s">
        <v>2668</v>
      </c>
      <c r="P1969">
        <v>0</v>
      </c>
      <c r="Q1969" s="46">
        <f t="shared" si="199"/>
        <v>0</v>
      </c>
    </row>
    <row r="1970" spans="1:17" x14ac:dyDescent="0.25">
      <c r="A1970" t="str">
        <f t="shared" si="194"/>
        <v>IMEDIATO DA MARINHA MERCANTE</v>
      </c>
      <c r="B1970" t="s">
        <v>2416</v>
      </c>
      <c r="C1970">
        <v>0</v>
      </c>
      <c r="D1970">
        <v>0</v>
      </c>
      <c r="E1970">
        <v>0</v>
      </c>
      <c r="F1970">
        <v>0</v>
      </c>
      <c r="G1970">
        <v>0</v>
      </c>
      <c r="H1970" s="46">
        <f t="shared" si="195"/>
        <v>0</v>
      </c>
      <c r="J1970" t="str">
        <f t="shared" si="196"/>
        <v>MEDICO CANCEROLOGISTA PEDIATRICO</v>
      </c>
      <c r="K1970" t="s">
        <v>2585</v>
      </c>
      <c r="L1970">
        <v>0</v>
      </c>
      <c r="M1970" s="46">
        <f t="shared" si="197"/>
        <v>0</v>
      </c>
      <c r="N1970" t="str">
        <f t="shared" si="198"/>
        <v>PROFESSOR DE LINGUA PORTUGUESA</v>
      </c>
      <c r="O1970" t="s">
        <v>2669</v>
      </c>
      <c r="P1970">
        <v>0</v>
      </c>
      <c r="Q1970" s="46">
        <f t="shared" si="199"/>
        <v>0</v>
      </c>
    </row>
    <row r="1971" spans="1:17" x14ac:dyDescent="0.25">
      <c r="A1971" t="str">
        <f t="shared" si="194"/>
        <v>INSPETOR NAVAL</v>
      </c>
      <c r="B1971" t="s">
        <v>2418</v>
      </c>
      <c r="C1971">
        <v>0</v>
      </c>
      <c r="D1971">
        <v>0</v>
      </c>
      <c r="E1971">
        <v>0</v>
      </c>
      <c r="F1971">
        <v>0</v>
      </c>
      <c r="G1971">
        <v>0</v>
      </c>
      <c r="H1971" s="46">
        <f t="shared" si="195"/>
        <v>0</v>
      </c>
      <c r="J1971" t="str">
        <f t="shared" si="196"/>
        <v>MEDICO EM CIRURGIA VASCULAR</v>
      </c>
      <c r="K1971" t="s">
        <v>2587</v>
      </c>
      <c r="L1971">
        <v>0</v>
      </c>
      <c r="M1971" s="46">
        <f t="shared" si="197"/>
        <v>0</v>
      </c>
      <c r="N1971" t="str">
        <f t="shared" si="198"/>
        <v>PROFESSOR DE LITERATURA BRASILEIRA</v>
      </c>
      <c r="O1971" t="s">
        <v>2670</v>
      </c>
      <c r="P1971">
        <v>0</v>
      </c>
      <c r="Q1971" s="46">
        <f t="shared" si="199"/>
        <v>0</v>
      </c>
    </row>
    <row r="1972" spans="1:17" x14ac:dyDescent="0.25">
      <c r="A1972" t="str">
        <f t="shared" si="194"/>
        <v>OFICIAL DE QUARTO DE NAVEGACAO DA MARINHA MERCANTE</v>
      </c>
      <c r="B1972" t="s">
        <v>2419</v>
      </c>
      <c r="C1972">
        <v>0</v>
      </c>
      <c r="D1972">
        <v>0</v>
      </c>
      <c r="E1972">
        <v>0</v>
      </c>
      <c r="F1972">
        <v>0</v>
      </c>
      <c r="G1972">
        <v>0</v>
      </c>
      <c r="H1972" s="46">
        <f t="shared" si="195"/>
        <v>0</v>
      </c>
      <c r="J1972" t="str">
        <f t="shared" si="196"/>
        <v>MEDICO COLOPROCTOLOGISTA</v>
      </c>
      <c r="K1972" t="s">
        <v>2588</v>
      </c>
      <c r="L1972">
        <v>0</v>
      </c>
      <c r="M1972" s="46">
        <f t="shared" si="197"/>
        <v>0</v>
      </c>
      <c r="N1972" t="str">
        <f t="shared" si="198"/>
        <v>PROFESSOR DE LITERATURA ALEMA</v>
      </c>
      <c r="O1972" t="s">
        <v>2672</v>
      </c>
      <c r="P1972">
        <v>0</v>
      </c>
      <c r="Q1972" s="46">
        <f t="shared" si="199"/>
        <v>0</v>
      </c>
    </row>
    <row r="1973" spans="1:17" x14ac:dyDescent="0.25">
      <c r="A1973" t="str">
        <f t="shared" si="194"/>
        <v>PRATICO DE PORTOS DA MARINHA MERCANTE</v>
      </c>
      <c r="B1973" t="s">
        <v>2420</v>
      </c>
      <c r="C1973">
        <v>0</v>
      </c>
      <c r="D1973">
        <v>0</v>
      </c>
      <c r="E1973">
        <v>0</v>
      </c>
      <c r="F1973">
        <v>0</v>
      </c>
      <c r="G1973">
        <v>0</v>
      </c>
      <c r="H1973" s="46">
        <f t="shared" si="195"/>
        <v>0</v>
      </c>
      <c r="J1973" t="str">
        <f t="shared" si="196"/>
        <v>MEDICO CANCEROLOGISTA CIRURGICO</v>
      </c>
      <c r="K1973" t="s">
        <v>2589</v>
      </c>
      <c r="L1973">
        <v>0</v>
      </c>
      <c r="M1973" s="46">
        <f t="shared" si="197"/>
        <v>0</v>
      </c>
      <c r="N1973" t="str">
        <f t="shared" si="198"/>
        <v>PROFESSOR DE LITERATURA COMPARADA</v>
      </c>
      <c r="O1973" t="s">
        <v>2673</v>
      </c>
      <c r="P1973">
        <v>0</v>
      </c>
      <c r="Q1973" s="46">
        <f t="shared" si="199"/>
        <v>0</v>
      </c>
    </row>
    <row r="1974" spans="1:17" x14ac:dyDescent="0.25">
      <c r="A1974" t="str">
        <f t="shared" si="194"/>
        <v>VISTORIADOR NAVAL</v>
      </c>
      <c r="B1974" t="s">
        <v>2421</v>
      </c>
      <c r="C1974">
        <v>0</v>
      </c>
      <c r="D1974">
        <v>0</v>
      </c>
      <c r="E1974">
        <v>0</v>
      </c>
      <c r="F1974">
        <v>0</v>
      </c>
      <c r="G1974">
        <v>0</v>
      </c>
      <c r="H1974" s="46">
        <f t="shared" si="195"/>
        <v>0</v>
      </c>
      <c r="J1974" t="str">
        <f t="shared" si="196"/>
        <v>MEDICO PATOLOGISTA</v>
      </c>
      <c r="K1974" t="s">
        <v>2591</v>
      </c>
      <c r="L1974">
        <v>0</v>
      </c>
      <c r="M1974" s="46">
        <f t="shared" si="197"/>
        <v>0</v>
      </c>
      <c r="N1974" t="str">
        <f t="shared" si="198"/>
        <v>PROFESSOR DE LITERATURA ESPANHOLA</v>
      </c>
      <c r="O1974" t="s">
        <v>2674</v>
      </c>
      <c r="P1974">
        <v>0</v>
      </c>
      <c r="Q1974" s="46">
        <f t="shared" si="199"/>
        <v>0</v>
      </c>
    </row>
    <row r="1975" spans="1:17" x14ac:dyDescent="0.25">
      <c r="A1975" t="str">
        <f t="shared" si="194"/>
        <v>OFICIAL SUPERIOR DE MAQUINAS DA MARINHA MERCANTE</v>
      </c>
      <c r="B1975" t="s">
        <v>2422</v>
      </c>
      <c r="C1975">
        <v>0</v>
      </c>
      <c r="D1975">
        <v>0</v>
      </c>
      <c r="E1975">
        <v>0</v>
      </c>
      <c r="F1975">
        <v>0</v>
      </c>
      <c r="G1975">
        <v>0</v>
      </c>
      <c r="H1975" s="46">
        <f t="shared" si="195"/>
        <v>0</v>
      </c>
      <c r="J1975" t="str">
        <f t="shared" si="196"/>
        <v>MEDICO PATOLOGISTA CLINICO / MEDICINA LABORATORIAL</v>
      </c>
      <c r="K1975" t="s">
        <v>2592</v>
      </c>
      <c r="L1975">
        <v>0</v>
      </c>
      <c r="M1975" s="46">
        <f t="shared" si="197"/>
        <v>0</v>
      </c>
      <c r="N1975" t="str">
        <f t="shared" si="198"/>
        <v>PROFESSOR DE LITERATURA FRANCESA</v>
      </c>
      <c r="O1975" t="s">
        <v>2675</v>
      </c>
      <c r="P1975">
        <v>0</v>
      </c>
      <c r="Q1975" s="46">
        <f t="shared" si="199"/>
        <v>0</v>
      </c>
    </row>
    <row r="1976" spans="1:17" x14ac:dyDescent="0.25">
      <c r="A1976" t="str">
        <f t="shared" si="194"/>
        <v>PRIMEIRO OFICIAL DE MAQUINAS DA MARINHA MERCANTE</v>
      </c>
      <c r="B1976" t="s">
        <v>2423</v>
      </c>
      <c r="C1976">
        <v>0</v>
      </c>
      <c r="D1976">
        <v>0</v>
      </c>
      <c r="E1976">
        <v>0</v>
      </c>
      <c r="F1976">
        <v>0</v>
      </c>
      <c r="G1976">
        <v>0</v>
      </c>
      <c r="H1976" s="46">
        <f t="shared" si="195"/>
        <v>0</v>
      </c>
      <c r="J1976" t="str">
        <f t="shared" si="196"/>
        <v>MEDICO HIPERBARISTA</v>
      </c>
      <c r="K1976" t="s">
        <v>2593</v>
      </c>
      <c r="L1976">
        <v>0</v>
      </c>
      <c r="M1976" s="46">
        <f t="shared" si="197"/>
        <v>0</v>
      </c>
      <c r="N1976" t="str">
        <f t="shared" si="198"/>
        <v>PROFESSOR DE LITERATURA INGLESA</v>
      </c>
      <c r="O1976" t="s">
        <v>2676</v>
      </c>
      <c r="P1976">
        <v>0</v>
      </c>
      <c r="Q1976" s="46">
        <f t="shared" si="199"/>
        <v>0</v>
      </c>
    </row>
    <row r="1977" spans="1:17" x14ac:dyDescent="0.25">
      <c r="A1977" t="str">
        <f t="shared" si="194"/>
        <v>SEGUNDO OFICIAL DE MAQUINAS DA MARINHA MERCANTE</v>
      </c>
      <c r="B1977" t="s">
        <v>2424</v>
      </c>
      <c r="C1977">
        <v>0</v>
      </c>
      <c r="D1977">
        <v>0</v>
      </c>
      <c r="E1977">
        <v>0</v>
      </c>
      <c r="F1977">
        <v>0</v>
      </c>
      <c r="G1977">
        <v>0</v>
      </c>
      <c r="H1977" s="46">
        <f t="shared" si="195"/>
        <v>0</v>
      </c>
      <c r="J1977" t="str">
        <f t="shared" si="196"/>
        <v>MEDICO NEUROFISIOLOGISTA CLINICO</v>
      </c>
      <c r="K1977" t="s">
        <v>2594</v>
      </c>
      <c r="L1977">
        <v>0</v>
      </c>
      <c r="M1977" s="46">
        <f t="shared" si="197"/>
        <v>0</v>
      </c>
      <c r="N1977" t="str">
        <f t="shared" si="198"/>
        <v>PROFESSOR DE LITERATURA ITALIANA</v>
      </c>
      <c r="O1977" t="s">
        <v>2677</v>
      </c>
      <c r="P1977">
        <v>0</v>
      </c>
      <c r="Q1977" s="46">
        <f t="shared" si="199"/>
        <v>0</v>
      </c>
    </row>
    <row r="1978" spans="1:17" x14ac:dyDescent="0.25">
      <c r="A1978" t="str">
        <f t="shared" si="194"/>
        <v>SUPERINTENDENTE TECNICO NO TRANSPORTE AQUAVIARIO</v>
      </c>
      <c r="B1978" t="s">
        <v>2425</v>
      </c>
      <c r="C1978">
        <v>0</v>
      </c>
      <c r="D1978">
        <v>0</v>
      </c>
      <c r="E1978">
        <v>0</v>
      </c>
      <c r="F1978">
        <v>0</v>
      </c>
      <c r="G1978">
        <v>0</v>
      </c>
      <c r="H1978" s="46">
        <f t="shared" si="195"/>
        <v>0</v>
      </c>
      <c r="J1978" t="str">
        <f t="shared" si="196"/>
        <v>OSTEOPATA</v>
      </c>
      <c r="K1978" t="s">
        <v>2595</v>
      </c>
      <c r="L1978">
        <v>0</v>
      </c>
      <c r="M1978" s="46">
        <f t="shared" si="197"/>
        <v>0</v>
      </c>
      <c r="N1978" t="str">
        <f t="shared" si="198"/>
        <v>PROFESSOR DE LITERATURA DE LINGUAS ESTRANGEIRAS MODERNAS</v>
      </c>
      <c r="O1978" t="s">
        <v>2678</v>
      </c>
      <c r="P1978">
        <v>0</v>
      </c>
      <c r="Q1978" s="46">
        <f t="shared" si="199"/>
        <v>0</v>
      </c>
    </row>
    <row r="1979" spans="1:17" x14ac:dyDescent="0.25">
      <c r="A1979" t="str">
        <f t="shared" si="194"/>
        <v>PILOTO DE AERONAVES</v>
      </c>
      <c r="B1979" t="s">
        <v>2426</v>
      </c>
      <c r="C1979">
        <v>0</v>
      </c>
      <c r="D1979">
        <v>0</v>
      </c>
      <c r="E1979">
        <v>0</v>
      </c>
      <c r="F1979">
        <v>0</v>
      </c>
      <c r="G1979">
        <v>0</v>
      </c>
      <c r="H1979" s="46">
        <f t="shared" si="195"/>
        <v>0</v>
      </c>
      <c r="J1979" t="str">
        <f t="shared" si="196"/>
        <v>ARTETERAPEUTA</v>
      </c>
      <c r="K1979" t="s">
        <v>2596</v>
      </c>
      <c r="L1979">
        <v>0</v>
      </c>
      <c r="M1979" s="46">
        <f t="shared" si="197"/>
        <v>0</v>
      </c>
      <c r="N1979" t="str">
        <f t="shared" si="198"/>
        <v>PROFESSOR DE OUTRAS LINGUAS E LITERATURAS</v>
      </c>
      <c r="O1979" t="s">
        <v>2679</v>
      </c>
      <c r="P1979">
        <v>0</v>
      </c>
      <c r="Q1979" s="46">
        <f t="shared" si="199"/>
        <v>0</v>
      </c>
    </row>
    <row r="1980" spans="1:17" x14ac:dyDescent="0.25">
      <c r="A1980" t="str">
        <f t="shared" si="194"/>
        <v>PILOTO DE ENSAIOS EM VOO</v>
      </c>
      <c r="B1980" t="s">
        <v>2427</v>
      </c>
      <c r="C1980">
        <v>0</v>
      </c>
      <c r="D1980">
        <v>0</v>
      </c>
      <c r="E1980">
        <v>0</v>
      </c>
      <c r="F1980">
        <v>0</v>
      </c>
      <c r="G1980">
        <v>0</v>
      </c>
      <c r="H1980" s="46">
        <f t="shared" si="195"/>
        <v>0</v>
      </c>
      <c r="J1980" t="str">
        <f t="shared" si="196"/>
        <v>EQUOTERAPEUTA</v>
      </c>
      <c r="K1980" t="s">
        <v>2597</v>
      </c>
      <c r="L1980">
        <v>0</v>
      </c>
      <c r="M1980" s="46">
        <f t="shared" si="197"/>
        <v>0</v>
      </c>
      <c r="N1980" t="str">
        <f t="shared" si="198"/>
        <v>PROFESSOR DE LINGUAS ESTRANGEIRAS MODERNAS</v>
      </c>
      <c r="O1980" t="s">
        <v>2680</v>
      </c>
      <c r="P1980">
        <v>0</v>
      </c>
      <c r="Q1980" s="46">
        <f t="shared" si="199"/>
        <v>0</v>
      </c>
    </row>
    <row r="1981" spans="1:17" x14ac:dyDescent="0.25">
      <c r="A1981" t="str">
        <f t="shared" si="194"/>
        <v>INSTRUTOR DE VOO</v>
      </c>
      <c r="B1981" t="s">
        <v>2428</v>
      </c>
      <c r="C1981">
        <v>0</v>
      </c>
      <c r="D1981">
        <v>0</v>
      </c>
      <c r="E1981">
        <v>0</v>
      </c>
      <c r="F1981">
        <v>0</v>
      </c>
      <c r="G1981">
        <v>0</v>
      </c>
      <c r="H1981" s="46">
        <f t="shared" si="195"/>
        <v>0</v>
      </c>
      <c r="J1981" t="str">
        <f t="shared" si="196"/>
        <v>PROFESSOR DE NIVEL SUPERIOR NA EDUCACAO INFANTIL (QUATRO A SEIS ANOS)</v>
      </c>
      <c r="K1981" t="s">
        <v>2598</v>
      </c>
      <c r="L1981">
        <v>0</v>
      </c>
      <c r="M1981" s="46">
        <f t="shared" si="197"/>
        <v>0</v>
      </c>
      <c r="N1981" t="str">
        <f t="shared" si="198"/>
        <v>PROFESSOR DE LINGUISTICA E LINGUISTICA APLICADA</v>
      </c>
      <c r="O1981" t="s">
        <v>2681</v>
      </c>
      <c r="P1981">
        <v>0</v>
      </c>
      <c r="Q1981" s="46">
        <f t="shared" si="199"/>
        <v>0</v>
      </c>
    </row>
    <row r="1982" spans="1:17" x14ac:dyDescent="0.25">
      <c r="A1982" t="str">
        <f t="shared" si="194"/>
        <v>ENGENHEIRO AGRICOLA</v>
      </c>
      <c r="B1982" t="s">
        <v>2431</v>
      </c>
      <c r="C1982">
        <v>0</v>
      </c>
      <c r="D1982">
        <v>0</v>
      </c>
      <c r="E1982">
        <v>0</v>
      </c>
      <c r="F1982">
        <v>0</v>
      </c>
      <c r="G1982">
        <v>0</v>
      </c>
      <c r="H1982" s="46">
        <f t="shared" si="195"/>
        <v>0</v>
      </c>
      <c r="J1982" t="str">
        <f t="shared" si="196"/>
        <v>PROFESSOR DE NIVEL SUPERIOR NA EDUCACAO INFANTIL (ZERO A TRES ANOS)</v>
      </c>
      <c r="K1982" t="s">
        <v>2599</v>
      </c>
      <c r="L1982">
        <v>0</v>
      </c>
      <c r="M1982" s="46">
        <f t="shared" si="197"/>
        <v>0</v>
      </c>
      <c r="N1982" t="str">
        <f t="shared" si="198"/>
        <v>PROFESSOR DE FILOLOGIA E CRITICA TEXTUAL</v>
      </c>
      <c r="O1982" t="s">
        <v>2682</v>
      </c>
      <c r="P1982">
        <v>0</v>
      </c>
      <c r="Q1982" s="46">
        <f t="shared" si="199"/>
        <v>0</v>
      </c>
    </row>
    <row r="1983" spans="1:17" x14ac:dyDescent="0.25">
      <c r="A1983" t="str">
        <f t="shared" si="194"/>
        <v>ENGENHEIRO DE PESCA</v>
      </c>
      <c r="B1983" t="s">
        <v>2433</v>
      </c>
      <c r="C1983">
        <v>0</v>
      </c>
      <c r="D1983">
        <v>0</v>
      </c>
      <c r="E1983">
        <v>0</v>
      </c>
      <c r="F1983">
        <v>0</v>
      </c>
      <c r="G1983">
        <v>0</v>
      </c>
      <c r="H1983" s="46">
        <f t="shared" si="195"/>
        <v>0</v>
      </c>
      <c r="J1983" t="str">
        <f t="shared" si="196"/>
        <v>PROFESSOR DE NIVEL SUPERIOR DO ENSINO FUNDAMENTAL (PRIMEIRA A QUARTA SERIE)</v>
      </c>
      <c r="K1983" t="s">
        <v>2601</v>
      </c>
      <c r="L1983">
        <v>0</v>
      </c>
      <c r="M1983" s="46">
        <f t="shared" si="197"/>
        <v>0</v>
      </c>
      <c r="N1983" t="str">
        <f t="shared" si="198"/>
        <v>PROFESSOR DE SEMIOTICA</v>
      </c>
      <c r="O1983" t="s">
        <v>2683</v>
      </c>
      <c r="P1983">
        <v>0</v>
      </c>
      <c r="Q1983" s="46">
        <f t="shared" si="199"/>
        <v>0</v>
      </c>
    </row>
    <row r="1984" spans="1:17" x14ac:dyDescent="0.25">
      <c r="A1984" t="str">
        <f t="shared" si="194"/>
        <v>ENGENHEIRO FLORESTAL</v>
      </c>
      <c r="B1984" t="s">
        <v>2434</v>
      </c>
      <c r="C1984">
        <v>0</v>
      </c>
      <c r="D1984">
        <v>0</v>
      </c>
      <c r="E1984">
        <v>0</v>
      </c>
      <c r="F1984">
        <v>0</v>
      </c>
      <c r="G1984">
        <v>0</v>
      </c>
      <c r="H1984" s="46">
        <f t="shared" si="195"/>
        <v>0</v>
      </c>
      <c r="J1984" t="str">
        <f t="shared" si="196"/>
        <v>PROFESSOR DE CIENCIAS EXATAS E NATURAIS DO ENSINO FUNDAMENTAL</v>
      </c>
      <c r="K1984" t="s">
        <v>2602</v>
      </c>
      <c r="L1984">
        <v>0</v>
      </c>
      <c r="M1984" s="46">
        <f t="shared" si="197"/>
        <v>0</v>
      </c>
      <c r="N1984" t="str">
        <f t="shared" si="198"/>
        <v>PROFESSOR DE TEORIA DA LITERATURA</v>
      </c>
      <c r="O1984" t="s">
        <v>2684</v>
      </c>
      <c r="P1984">
        <v>0</v>
      </c>
      <c r="Q1984" s="46">
        <f t="shared" si="199"/>
        <v>0</v>
      </c>
    </row>
    <row r="1985" spans="1:17" x14ac:dyDescent="0.25">
      <c r="A1985" t="str">
        <f t="shared" si="194"/>
        <v>TECNOLOGO EM ALIMENTOS</v>
      </c>
      <c r="B1985" t="s">
        <v>2436</v>
      </c>
      <c r="C1985">
        <v>0</v>
      </c>
      <c r="D1985">
        <v>0</v>
      </c>
      <c r="E1985">
        <v>0</v>
      </c>
      <c r="F1985">
        <v>0</v>
      </c>
      <c r="G1985">
        <v>0</v>
      </c>
      <c r="H1985" s="46">
        <f t="shared" si="195"/>
        <v>0</v>
      </c>
      <c r="J1985" t="str">
        <f t="shared" si="196"/>
        <v>PROFESSOR DE EDUCACAO ARTISTICA DO ENSINO FUNDAMENTAL</v>
      </c>
      <c r="K1985" t="s">
        <v>2603</v>
      </c>
      <c r="L1985">
        <v>0</v>
      </c>
      <c r="M1985" s="46">
        <f t="shared" si="197"/>
        <v>0</v>
      </c>
      <c r="N1985" t="str">
        <f t="shared" si="198"/>
        <v>PROFESSOR DE ANTROPOLOGIA DO ENSINO SUPERIOR</v>
      </c>
      <c r="O1985" t="s">
        <v>2685</v>
      </c>
      <c r="P1985">
        <v>0</v>
      </c>
      <c r="Q1985" s="46">
        <f t="shared" si="199"/>
        <v>0</v>
      </c>
    </row>
    <row r="1986" spans="1:17" x14ac:dyDescent="0.25">
      <c r="A1986" t="str">
        <f t="shared" si="194"/>
        <v>MEDICO ACUPUNTURISTA</v>
      </c>
      <c r="B1986" t="s">
        <v>2437</v>
      </c>
      <c r="C1986">
        <v>0</v>
      </c>
      <c r="D1986">
        <v>0</v>
      </c>
      <c r="E1986">
        <v>0</v>
      </c>
      <c r="F1986">
        <v>0</v>
      </c>
      <c r="G1986">
        <v>0</v>
      </c>
      <c r="H1986" s="46">
        <f t="shared" si="195"/>
        <v>0</v>
      </c>
      <c r="J1986" t="str">
        <f t="shared" si="196"/>
        <v>PROFESSOR DE EDUCACAO FISICA DO ENSINO FUNDAMENTAL</v>
      </c>
      <c r="K1986" t="s">
        <v>2604</v>
      </c>
      <c r="L1986">
        <v>0</v>
      </c>
      <c r="M1986" s="46">
        <f t="shared" si="197"/>
        <v>0</v>
      </c>
      <c r="N1986" t="str">
        <f t="shared" si="198"/>
        <v>PROFESSOR DE ARQUIVOLOGIA DO ENSINO SUPERIOR</v>
      </c>
      <c r="O1986" t="s">
        <v>2686</v>
      </c>
      <c r="P1986">
        <v>0</v>
      </c>
      <c r="Q1986" s="46">
        <f t="shared" si="199"/>
        <v>0</v>
      </c>
    </row>
    <row r="1987" spans="1:17" x14ac:dyDescent="0.25">
      <c r="A1987" t="str">
        <f t="shared" si="194"/>
        <v>MEDICO ALERGISTA E IMUNOLOGISTA</v>
      </c>
      <c r="B1987" t="s">
        <v>2438</v>
      </c>
      <c r="C1987">
        <v>0</v>
      </c>
      <c r="D1987">
        <v>0</v>
      </c>
      <c r="E1987">
        <v>0</v>
      </c>
      <c r="F1987">
        <v>0</v>
      </c>
      <c r="G1987">
        <v>0</v>
      </c>
      <c r="H1987" s="46">
        <f t="shared" si="195"/>
        <v>0</v>
      </c>
      <c r="J1987" t="str">
        <f t="shared" si="196"/>
        <v>PROFESSOR DE GEOGRAFIA DO ENSINO FUNDAMENTAL</v>
      </c>
      <c r="K1987" t="s">
        <v>2605</v>
      </c>
      <c r="L1987">
        <v>0</v>
      </c>
      <c r="M1987" s="46">
        <f t="shared" si="197"/>
        <v>0</v>
      </c>
      <c r="N1987" t="str">
        <f t="shared" si="198"/>
        <v>PROFESSOR DE CIENCIA POLITICA DO ENSINO SUPERIOR</v>
      </c>
      <c r="O1987" t="s">
        <v>2688</v>
      </c>
      <c r="P1987">
        <v>0</v>
      </c>
      <c r="Q1987" s="46">
        <f t="shared" si="199"/>
        <v>0</v>
      </c>
    </row>
    <row r="1988" spans="1:17" x14ac:dyDescent="0.25">
      <c r="A1988" t="str">
        <f t="shared" si="194"/>
        <v>MEDICO ANATOMOPATOLOGISTA</v>
      </c>
      <c r="B1988" t="s">
        <v>2439</v>
      </c>
      <c r="C1988">
        <v>0</v>
      </c>
      <c r="D1988">
        <v>0</v>
      </c>
      <c r="E1988">
        <v>0</v>
      </c>
      <c r="F1988">
        <v>0</v>
      </c>
      <c r="G1988">
        <v>0</v>
      </c>
      <c r="H1988" s="46">
        <f t="shared" si="195"/>
        <v>0</v>
      </c>
      <c r="J1988" t="str">
        <f t="shared" si="196"/>
        <v>PROFESSOR DE HISTORIA DO ENSINO FUNDAMENTAL</v>
      </c>
      <c r="K1988" t="s">
        <v>2606</v>
      </c>
      <c r="L1988">
        <v>0</v>
      </c>
      <c r="M1988" s="46">
        <f t="shared" si="197"/>
        <v>0</v>
      </c>
      <c r="N1988" t="str">
        <f t="shared" si="198"/>
        <v>PROFESSOR DE COMUNICACAO SOCIAL DO ENSINO SUPERIOR</v>
      </c>
      <c r="O1988" t="s">
        <v>2689</v>
      </c>
      <c r="P1988">
        <v>0</v>
      </c>
      <c r="Q1988" s="46">
        <f t="shared" si="199"/>
        <v>0</v>
      </c>
    </row>
    <row r="1989" spans="1:17" x14ac:dyDescent="0.25">
      <c r="A1989" t="str">
        <f t="shared" si="194"/>
        <v>MEDICO CIRURGIAO DE CABECA E PESCOCO</v>
      </c>
      <c r="B1989" t="s">
        <v>2444</v>
      </c>
      <c r="C1989">
        <v>0</v>
      </c>
      <c r="D1989">
        <v>0</v>
      </c>
      <c r="E1989">
        <v>0</v>
      </c>
      <c r="F1989">
        <v>0</v>
      </c>
      <c r="G1989">
        <v>0</v>
      </c>
      <c r="H1989" s="46">
        <f t="shared" si="195"/>
        <v>0</v>
      </c>
      <c r="J1989" t="str">
        <f t="shared" si="196"/>
        <v>PROFESSOR DE LINGUA ESTRANGEIRA MODERNA DO ENSINO FUNDAMENTAL</v>
      </c>
      <c r="K1989" t="s">
        <v>2607</v>
      </c>
      <c r="L1989">
        <v>0</v>
      </c>
      <c r="M1989" s="46">
        <f t="shared" si="197"/>
        <v>0</v>
      </c>
      <c r="N1989" t="str">
        <f t="shared" si="198"/>
        <v>PROFESSOR DE DIREITO DO ENSINO SUPERIOR</v>
      </c>
      <c r="O1989" t="s">
        <v>2690</v>
      </c>
      <c r="P1989">
        <v>0</v>
      </c>
      <c r="Q1989" s="46">
        <f t="shared" si="199"/>
        <v>0</v>
      </c>
    </row>
    <row r="1990" spans="1:17" x14ac:dyDescent="0.25">
      <c r="A1990" t="str">
        <f t="shared" si="194"/>
        <v>MEDICO EM ELETROENCEFALOGRAFIA</v>
      </c>
      <c r="B1990" t="s">
        <v>2455</v>
      </c>
      <c r="C1990">
        <v>0</v>
      </c>
      <c r="D1990">
        <v>0</v>
      </c>
      <c r="E1990">
        <v>0</v>
      </c>
      <c r="F1990">
        <v>0</v>
      </c>
      <c r="G1990">
        <v>0</v>
      </c>
      <c r="H1990" s="46">
        <f t="shared" si="195"/>
        <v>0</v>
      </c>
      <c r="J1990" t="str">
        <f t="shared" si="196"/>
        <v>PROFESSOR DE LINGUA PORTUGUESA DO ENSINO FUNDAMENTAL</v>
      </c>
      <c r="K1990" t="s">
        <v>2608</v>
      </c>
      <c r="L1990">
        <v>0</v>
      </c>
      <c r="M1990" s="46">
        <f t="shared" si="197"/>
        <v>0</v>
      </c>
      <c r="N1990" t="str">
        <f t="shared" si="198"/>
        <v>PROFESSOR DE FILOSOFIA DO ENSINO SUPERIOR</v>
      </c>
      <c r="O1990" t="s">
        <v>2691</v>
      </c>
      <c r="P1990">
        <v>0</v>
      </c>
      <c r="Q1990" s="46">
        <f t="shared" si="199"/>
        <v>0</v>
      </c>
    </row>
    <row r="1991" spans="1:17" x14ac:dyDescent="0.25">
      <c r="A1991" t="str">
        <f t="shared" si="194"/>
        <v>MEDICO EM ENDOSCOPIA</v>
      </c>
      <c r="B1991" t="s">
        <v>2456</v>
      </c>
      <c r="C1991">
        <v>0</v>
      </c>
      <c r="D1991">
        <v>0</v>
      </c>
      <c r="E1991">
        <v>0</v>
      </c>
      <c r="F1991">
        <v>0</v>
      </c>
      <c r="G1991">
        <v>0</v>
      </c>
      <c r="H1991" s="46">
        <f t="shared" si="195"/>
        <v>0</v>
      </c>
      <c r="J1991" t="str">
        <f t="shared" si="196"/>
        <v>PROFESSOR DE MATEMATICA DO ENSINO FUNDAMENTAL</v>
      </c>
      <c r="K1991" t="s">
        <v>2609</v>
      </c>
      <c r="L1991">
        <v>0</v>
      </c>
      <c r="M1991" s="46">
        <f t="shared" si="197"/>
        <v>0</v>
      </c>
      <c r="N1991" t="str">
        <f t="shared" si="198"/>
        <v>PROFESSOR DE GEOGRAFIA DO ENSINO SUPERIOR</v>
      </c>
      <c r="O1991" t="s">
        <v>2692</v>
      </c>
      <c r="P1991">
        <v>0</v>
      </c>
      <c r="Q1991" s="46">
        <f t="shared" si="199"/>
        <v>0</v>
      </c>
    </row>
    <row r="1992" spans="1:17" x14ac:dyDescent="0.25">
      <c r="A1992" t="str">
        <f t="shared" si="194"/>
        <v>MEDICO EM MEDICINA DE TRAFEGO</v>
      </c>
      <c r="B1992" t="s">
        <v>2457</v>
      </c>
      <c r="C1992">
        <v>0</v>
      </c>
      <c r="D1992">
        <v>0</v>
      </c>
      <c r="E1992">
        <v>0</v>
      </c>
      <c r="F1992">
        <v>0</v>
      </c>
      <c r="G1992">
        <v>0</v>
      </c>
      <c r="H1992" s="46">
        <f t="shared" si="195"/>
        <v>0</v>
      </c>
      <c r="J1992" t="str">
        <f t="shared" si="196"/>
        <v>PROFESSOR DE FISICA NO ENSINO MEDIO</v>
      </c>
      <c r="K1992" t="s">
        <v>2615</v>
      </c>
      <c r="L1992">
        <v>0</v>
      </c>
      <c r="M1992" s="46">
        <f t="shared" si="197"/>
        <v>0</v>
      </c>
      <c r="N1992" t="str">
        <f t="shared" si="198"/>
        <v>PROFESSOR DE HISTORIA DO ENSINO SUPERIOR</v>
      </c>
      <c r="O1992" t="s">
        <v>2693</v>
      </c>
      <c r="P1992">
        <v>0</v>
      </c>
      <c r="Q1992" s="46">
        <f t="shared" si="199"/>
        <v>0</v>
      </c>
    </row>
    <row r="1993" spans="1:17" x14ac:dyDescent="0.25">
      <c r="A1993" t="str">
        <f t="shared" si="194"/>
        <v>MEDICO EM MEDICINA NUCLEAR</v>
      </c>
      <c r="B1993" t="s">
        <v>2459</v>
      </c>
      <c r="C1993">
        <v>0</v>
      </c>
      <c r="D1993">
        <v>0</v>
      </c>
      <c r="E1993">
        <v>0</v>
      </c>
      <c r="F1993">
        <v>0</v>
      </c>
      <c r="G1993">
        <v>0</v>
      </c>
      <c r="H1993" s="46">
        <f t="shared" si="195"/>
        <v>0</v>
      </c>
      <c r="J1993" t="str">
        <f t="shared" si="196"/>
        <v>PROFESSOR DE GEOGRAFIA NO ENSINO MEDIO</v>
      </c>
      <c r="K1993" t="s">
        <v>2616</v>
      </c>
      <c r="L1993">
        <v>0</v>
      </c>
      <c r="M1993" s="46">
        <f t="shared" si="197"/>
        <v>0</v>
      </c>
      <c r="N1993" t="str">
        <f t="shared" si="198"/>
        <v>PROFESSOR DE JORNALISMO</v>
      </c>
      <c r="O1993" t="s">
        <v>2694</v>
      </c>
      <c r="P1993">
        <v>0</v>
      </c>
      <c r="Q1993" s="46">
        <f t="shared" si="199"/>
        <v>0</v>
      </c>
    </row>
    <row r="1994" spans="1:17" x14ac:dyDescent="0.25">
      <c r="A1994" t="str">
        <f t="shared" si="194"/>
        <v>MEDICO EM RADIOLOGIA E DIAGNOSTICO POR IMAGEM</v>
      </c>
      <c r="B1994" t="s">
        <v>2460</v>
      </c>
      <c r="C1994">
        <v>0</v>
      </c>
      <c r="D1994">
        <v>0</v>
      </c>
      <c r="E1994">
        <v>0</v>
      </c>
      <c r="F1994">
        <v>0</v>
      </c>
      <c r="G1994">
        <v>0</v>
      </c>
      <c r="H1994" s="46">
        <f t="shared" si="195"/>
        <v>0</v>
      </c>
      <c r="J1994" t="str">
        <f t="shared" si="196"/>
        <v>PROFESSOR DE HISTORIA NO ENSINO MEDIO</v>
      </c>
      <c r="K1994" t="s">
        <v>2617</v>
      </c>
      <c r="L1994">
        <v>0</v>
      </c>
      <c r="M1994" s="46">
        <f t="shared" si="197"/>
        <v>0</v>
      </c>
      <c r="N1994" t="str">
        <f t="shared" si="198"/>
        <v>PROFESSOR DE MUSEOLOGIA DO ENSINO SUPERIOR</v>
      </c>
      <c r="O1994" t="s">
        <v>2695</v>
      </c>
      <c r="P1994">
        <v>0</v>
      </c>
      <c r="Q1994" s="46">
        <f t="shared" si="199"/>
        <v>0</v>
      </c>
    </row>
    <row r="1995" spans="1:17" x14ac:dyDescent="0.25">
      <c r="A1995" t="str">
        <f t="shared" si="194"/>
        <v>MEDICO ENDOCRINOLOGISTA E METABOLOGISTA</v>
      </c>
      <c r="B1995" t="s">
        <v>2461</v>
      </c>
      <c r="C1995">
        <v>0</v>
      </c>
      <c r="D1995">
        <v>0</v>
      </c>
      <c r="E1995">
        <v>0</v>
      </c>
      <c r="F1995">
        <v>0</v>
      </c>
      <c r="G1995">
        <v>0</v>
      </c>
      <c r="H1995" s="46">
        <f t="shared" si="195"/>
        <v>0</v>
      </c>
      <c r="J1995" t="str">
        <f t="shared" si="196"/>
        <v>PROFESSOR DE LINGUA E LITERATURA BRASILEIRA NO ENSINO MEDIO</v>
      </c>
      <c r="K1995" t="s">
        <v>2618</v>
      </c>
      <c r="L1995">
        <v>0</v>
      </c>
      <c r="M1995" s="46">
        <f t="shared" si="197"/>
        <v>0</v>
      </c>
      <c r="N1995" t="str">
        <f t="shared" si="198"/>
        <v>PROFESSOR DE PSICOLOGIA DO ENSINO SUPERIOR</v>
      </c>
      <c r="O1995" t="s">
        <v>2696</v>
      </c>
      <c r="P1995">
        <v>0</v>
      </c>
      <c r="Q1995" s="46">
        <f t="shared" si="199"/>
        <v>0</v>
      </c>
    </row>
    <row r="1996" spans="1:17" x14ac:dyDescent="0.25">
      <c r="A1996" t="str">
        <f t="shared" si="194"/>
        <v>MEDICO FISIATRA</v>
      </c>
      <c r="B1996" t="s">
        <v>2462</v>
      </c>
      <c r="C1996">
        <v>0</v>
      </c>
      <c r="D1996">
        <v>0</v>
      </c>
      <c r="E1996">
        <v>0</v>
      </c>
      <c r="F1996">
        <v>0</v>
      </c>
      <c r="G1996">
        <v>0</v>
      </c>
      <c r="H1996" s="46">
        <f t="shared" si="195"/>
        <v>0</v>
      </c>
      <c r="J1996" t="str">
        <f t="shared" si="196"/>
        <v>PROFESSOR DE LINGUA ESTRANGEIRA MODERNA NO ENSINO MEDIO</v>
      </c>
      <c r="K1996" t="s">
        <v>2619</v>
      </c>
      <c r="L1996">
        <v>0</v>
      </c>
      <c r="M1996" s="46">
        <f t="shared" si="197"/>
        <v>0</v>
      </c>
      <c r="N1996" t="str">
        <f t="shared" si="198"/>
        <v>PROFESSOR DE SERVICO SOCIAL DO ENSINO SUPERIOR</v>
      </c>
      <c r="O1996" t="s">
        <v>2697</v>
      </c>
      <c r="P1996">
        <v>0</v>
      </c>
      <c r="Q1996" s="46">
        <f t="shared" si="199"/>
        <v>0</v>
      </c>
    </row>
    <row r="1997" spans="1:17" x14ac:dyDescent="0.25">
      <c r="A1997" t="str">
        <f t="shared" si="194"/>
        <v>MEDICO FONIATRA</v>
      </c>
      <c r="B1997" t="s">
        <v>2463</v>
      </c>
      <c r="C1997">
        <v>0</v>
      </c>
      <c r="D1997">
        <v>0</v>
      </c>
      <c r="E1997">
        <v>0</v>
      </c>
      <c r="F1997">
        <v>0</v>
      </c>
      <c r="G1997">
        <v>0</v>
      </c>
      <c r="H1997" s="46">
        <f t="shared" si="195"/>
        <v>0</v>
      </c>
      <c r="J1997" t="str">
        <f t="shared" si="196"/>
        <v>PROFESSOR DE MATEMATICA NO ENSINO MEDIO</v>
      </c>
      <c r="K1997" t="s">
        <v>2620</v>
      </c>
      <c r="L1997">
        <v>0</v>
      </c>
      <c r="M1997" s="46">
        <f t="shared" si="197"/>
        <v>0</v>
      </c>
      <c r="N1997" t="str">
        <f t="shared" si="198"/>
        <v>PROFESSOR DE SOCIOLOGIA DO ENSINO SUPERIOR</v>
      </c>
      <c r="O1997" t="s">
        <v>2698</v>
      </c>
      <c r="P1997">
        <v>0</v>
      </c>
      <c r="Q1997" s="46">
        <f t="shared" si="199"/>
        <v>0</v>
      </c>
    </row>
    <row r="1998" spans="1:17" x14ac:dyDescent="0.25">
      <c r="A1998" t="str">
        <f t="shared" ref="A1998:A2061" si="200">MID(B1998,8,100)</f>
        <v>MEDICO GENETICISTA</v>
      </c>
      <c r="B1998" t="s">
        <v>2466</v>
      </c>
      <c r="C1998">
        <v>0</v>
      </c>
      <c r="D1998">
        <v>0</v>
      </c>
      <c r="E1998">
        <v>0</v>
      </c>
      <c r="F1998">
        <v>0</v>
      </c>
      <c r="G1998">
        <v>0</v>
      </c>
      <c r="H1998" s="46">
        <f t="shared" ref="H1998:H2061" si="201">G1998*100/G$3765</f>
        <v>0</v>
      </c>
      <c r="J1998" t="str">
        <f t="shared" ref="J1998:J2061" si="202">MID(K1998,8,100)</f>
        <v>PROFESSOR DE PSICOLOGIA NO ENSINO MEDIO</v>
      </c>
      <c r="K1998" t="s">
        <v>2621</v>
      </c>
      <c r="L1998">
        <v>0</v>
      </c>
      <c r="M1998" s="46">
        <f t="shared" ref="M1998:M2061" si="203">L1998*100/L$3765</f>
        <v>0</v>
      </c>
      <c r="N1998" t="str">
        <f t="shared" ref="N1998:N2061" si="204">MID(O1998,8,100)</f>
        <v>PROFESSOR DE ECONOMIA</v>
      </c>
      <c r="O1998" t="s">
        <v>2699</v>
      </c>
      <c r="P1998">
        <v>0</v>
      </c>
      <c r="Q1998" s="46">
        <f t="shared" ref="Q1998:Q2061" si="205">P1998*100/P$3765</f>
        <v>0</v>
      </c>
    </row>
    <row r="1999" spans="1:17" x14ac:dyDescent="0.25">
      <c r="A1999" t="str">
        <f t="shared" si="200"/>
        <v>MEDICO GERIATRA</v>
      </c>
      <c r="B1999" t="s">
        <v>2467</v>
      </c>
      <c r="C1999">
        <v>0</v>
      </c>
      <c r="D1999">
        <v>0</v>
      </c>
      <c r="E1999">
        <v>0</v>
      </c>
      <c r="F1999">
        <v>0</v>
      </c>
      <c r="G1999">
        <v>0</v>
      </c>
      <c r="H1999" s="46">
        <f t="shared" si="201"/>
        <v>0</v>
      </c>
      <c r="J1999" t="str">
        <f t="shared" si="202"/>
        <v>PROFESSOR DE QUIMICA NO ENSINO MEDIO</v>
      </c>
      <c r="K1999" t="s">
        <v>2622</v>
      </c>
      <c r="L1999">
        <v>0</v>
      </c>
      <c r="M1999" s="46">
        <f t="shared" si="203"/>
        <v>0</v>
      </c>
      <c r="N1999" t="str">
        <f t="shared" si="204"/>
        <v>PROFESSOR DE ADMINISTRACAO</v>
      </c>
      <c r="O1999" t="s">
        <v>2700</v>
      </c>
      <c r="P1999">
        <v>0</v>
      </c>
      <c r="Q1999" s="46">
        <f t="shared" si="205"/>
        <v>0</v>
      </c>
    </row>
    <row r="2000" spans="1:17" x14ac:dyDescent="0.25">
      <c r="A2000" t="str">
        <f t="shared" si="200"/>
        <v>MEDICO HEMOTERAPEUTA</v>
      </c>
      <c r="B2000" t="s">
        <v>2470</v>
      </c>
      <c r="C2000">
        <v>0</v>
      </c>
      <c r="D2000">
        <v>0</v>
      </c>
      <c r="E2000">
        <v>0</v>
      </c>
      <c r="F2000">
        <v>0</v>
      </c>
      <c r="G2000">
        <v>0</v>
      </c>
      <c r="H2000" s="46">
        <f t="shared" si="201"/>
        <v>0</v>
      </c>
      <c r="J2000" t="str">
        <f t="shared" si="202"/>
        <v>PROFESSOR DE SOCIOLOGIA NO ENSINO MEDIO</v>
      </c>
      <c r="K2000" t="s">
        <v>2623</v>
      </c>
      <c r="L2000">
        <v>0</v>
      </c>
      <c r="M2000" s="46">
        <f t="shared" si="203"/>
        <v>0</v>
      </c>
      <c r="N2000" t="str">
        <f t="shared" si="204"/>
        <v>PROFESSOR DE CONTABILIDADE</v>
      </c>
      <c r="O2000" t="s">
        <v>2701</v>
      </c>
      <c r="P2000">
        <v>0</v>
      </c>
      <c r="Q2000" s="46">
        <f t="shared" si="205"/>
        <v>0</v>
      </c>
    </row>
    <row r="2001" spans="1:17" x14ac:dyDescent="0.25">
      <c r="A2001" t="str">
        <f t="shared" si="200"/>
        <v>MEDICO HOMEOPATA</v>
      </c>
      <c r="B2001" t="s">
        <v>2471</v>
      </c>
      <c r="C2001">
        <v>0</v>
      </c>
      <c r="D2001">
        <v>0</v>
      </c>
      <c r="E2001">
        <v>0</v>
      </c>
      <c r="F2001">
        <v>0</v>
      </c>
      <c r="G2001">
        <v>0</v>
      </c>
      <c r="H2001" s="46">
        <f t="shared" si="201"/>
        <v>0</v>
      </c>
      <c r="J2001" t="str">
        <f t="shared" si="202"/>
        <v>PROFESSOR DA AREA DE MEIO AMBIENTE</v>
      </c>
      <c r="K2001" t="s">
        <v>2624</v>
      </c>
      <c r="L2001">
        <v>0</v>
      </c>
      <c r="M2001" s="46">
        <f t="shared" si="203"/>
        <v>0</v>
      </c>
      <c r="N2001" t="str">
        <f t="shared" si="204"/>
        <v>PROFESSOR DE ARTES DO ESPETACULO NO ENSINO SUPERIOR</v>
      </c>
      <c r="O2001" t="s">
        <v>2702</v>
      </c>
      <c r="P2001">
        <v>0</v>
      </c>
      <c r="Q2001" s="46">
        <f t="shared" si="205"/>
        <v>0</v>
      </c>
    </row>
    <row r="2002" spans="1:17" x14ac:dyDescent="0.25">
      <c r="A2002" t="str">
        <f t="shared" si="200"/>
        <v>MEDICO LEGISTA</v>
      </c>
      <c r="B2002" t="s">
        <v>2473</v>
      </c>
      <c r="C2002">
        <v>0</v>
      </c>
      <c r="D2002">
        <v>0</v>
      </c>
      <c r="E2002">
        <v>0</v>
      </c>
      <c r="F2002">
        <v>0</v>
      </c>
      <c r="G2002">
        <v>0</v>
      </c>
      <c r="H2002" s="46">
        <f t="shared" si="201"/>
        <v>0</v>
      </c>
      <c r="J2002" t="str">
        <f t="shared" si="202"/>
        <v>PROFESSOR DE DESENHO TECNICO</v>
      </c>
      <c r="K2002" t="s">
        <v>2625</v>
      </c>
      <c r="L2002">
        <v>0</v>
      </c>
      <c r="M2002" s="46">
        <f t="shared" si="203"/>
        <v>0</v>
      </c>
      <c r="N2002" t="str">
        <f t="shared" si="204"/>
        <v>PROFESSOR DE ARTES VISUAIS NO ENSINO SUPERIOR (ARTES PLASTICAS E MULTIMIDIA)</v>
      </c>
      <c r="O2002" t="s">
        <v>2703</v>
      </c>
      <c r="P2002">
        <v>0</v>
      </c>
      <c r="Q2002" s="46">
        <f t="shared" si="205"/>
        <v>0</v>
      </c>
    </row>
    <row r="2003" spans="1:17" x14ac:dyDescent="0.25">
      <c r="A2003" t="str">
        <f t="shared" si="200"/>
        <v>MEDICO NEUROFISIOLOGISTA</v>
      </c>
      <c r="B2003" t="s">
        <v>2477</v>
      </c>
      <c r="C2003">
        <v>0</v>
      </c>
      <c r="D2003">
        <v>0</v>
      </c>
      <c r="E2003">
        <v>0</v>
      </c>
      <c r="F2003">
        <v>0</v>
      </c>
      <c r="G2003">
        <v>0</v>
      </c>
      <c r="H2003" s="46">
        <f t="shared" si="201"/>
        <v>0</v>
      </c>
      <c r="J2003" t="str">
        <f t="shared" si="202"/>
        <v>PROFESSOR DE TECNICAS AGRICOLAS</v>
      </c>
      <c r="K2003" t="s">
        <v>2626</v>
      </c>
      <c r="L2003">
        <v>0</v>
      </c>
      <c r="M2003" s="46">
        <f t="shared" si="203"/>
        <v>0</v>
      </c>
      <c r="N2003" t="str">
        <f t="shared" si="204"/>
        <v>PROFESSOR DE MUSICA NO ENSINO SUPERIOR</v>
      </c>
      <c r="O2003" t="s">
        <v>2704</v>
      </c>
      <c r="P2003">
        <v>0</v>
      </c>
      <c r="Q2003" s="46">
        <f t="shared" si="205"/>
        <v>0</v>
      </c>
    </row>
    <row r="2004" spans="1:17" x14ac:dyDescent="0.25">
      <c r="A2004" t="str">
        <f t="shared" si="200"/>
        <v>MEDICO NUTROLOGISTA</v>
      </c>
      <c r="B2004" t="s">
        <v>2479</v>
      </c>
      <c r="C2004">
        <v>0</v>
      </c>
      <c r="D2004">
        <v>0</v>
      </c>
      <c r="E2004">
        <v>0</v>
      </c>
      <c r="F2004">
        <v>0</v>
      </c>
      <c r="G2004">
        <v>0</v>
      </c>
      <c r="H2004" s="46">
        <f t="shared" si="201"/>
        <v>0</v>
      </c>
      <c r="J2004" t="str">
        <f t="shared" si="202"/>
        <v>PROFESSOR DE TECNICAS COMERCIAIS E SECRETARIAIS</v>
      </c>
      <c r="K2004" t="s">
        <v>2627</v>
      </c>
      <c r="L2004">
        <v>0</v>
      </c>
      <c r="M2004" s="46">
        <f t="shared" si="203"/>
        <v>0</v>
      </c>
      <c r="N2004" t="str">
        <f t="shared" si="204"/>
        <v>PROFESSOR DE ALUNOS COM DEFICIENCIA AUDITIVA E SURDOS</v>
      </c>
      <c r="O2004" t="s">
        <v>2705</v>
      </c>
      <c r="P2004">
        <v>0</v>
      </c>
      <c r="Q2004" s="46">
        <f t="shared" si="205"/>
        <v>0</v>
      </c>
    </row>
    <row r="2005" spans="1:17" x14ac:dyDescent="0.25">
      <c r="A2005" t="str">
        <f t="shared" si="200"/>
        <v>MEDICO PATOLOGISTA CLINICO</v>
      </c>
      <c r="B2005" t="s">
        <v>2484</v>
      </c>
      <c r="C2005">
        <v>0</v>
      </c>
      <c r="D2005">
        <v>0</v>
      </c>
      <c r="E2005">
        <v>0</v>
      </c>
      <c r="F2005">
        <v>0</v>
      </c>
      <c r="G2005">
        <v>0</v>
      </c>
      <c r="H2005" s="46">
        <f t="shared" si="201"/>
        <v>0</v>
      </c>
      <c r="J2005" t="str">
        <f t="shared" si="202"/>
        <v>PROFESSOR DE TECNICAS DE ENFERMAGEM</v>
      </c>
      <c r="K2005" t="s">
        <v>2628</v>
      </c>
      <c r="L2005">
        <v>0</v>
      </c>
      <c r="M2005" s="46">
        <f t="shared" si="203"/>
        <v>0</v>
      </c>
      <c r="N2005" t="str">
        <f t="shared" si="204"/>
        <v>PROFESSOR DE ALUNOS COM DEFICIENCIA FISICA</v>
      </c>
      <c r="O2005" t="s">
        <v>2706</v>
      </c>
      <c r="P2005">
        <v>0</v>
      </c>
      <c r="Q2005" s="46">
        <f t="shared" si="205"/>
        <v>0</v>
      </c>
    </row>
    <row r="2006" spans="1:17" x14ac:dyDescent="0.25">
      <c r="A2006" t="str">
        <f t="shared" si="200"/>
        <v>MEDICO PROCTOLOGISTA</v>
      </c>
      <c r="B2006" t="s">
        <v>2488</v>
      </c>
      <c r="C2006">
        <v>0</v>
      </c>
      <c r="D2006">
        <v>0</v>
      </c>
      <c r="E2006">
        <v>0</v>
      </c>
      <c r="F2006">
        <v>0</v>
      </c>
      <c r="G2006">
        <v>0</v>
      </c>
      <c r="H2006" s="46">
        <f t="shared" si="201"/>
        <v>0</v>
      </c>
      <c r="J2006" t="str">
        <f t="shared" si="202"/>
        <v>PROFESSOR DE TECNICAS INDUSTRIAIS</v>
      </c>
      <c r="K2006" t="s">
        <v>2629</v>
      </c>
      <c r="L2006">
        <v>0</v>
      </c>
      <c r="M2006" s="46">
        <f t="shared" si="203"/>
        <v>0</v>
      </c>
      <c r="N2006" t="str">
        <f t="shared" si="204"/>
        <v>PROFESSOR DE ALUNOS COM DEFICIENCIA MENTAL</v>
      </c>
      <c r="O2006" t="s">
        <v>2707</v>
      </c>
      <c r="P2006">
        <v>0</v>
      </c>
      <c r="Q2006" s="46">
        <f t="shared" si="205"/>
        <v>0</v>
      </c>
    </row>
    <row r="2007" spans="1:17" x14ac:dyDescent="0.25">
      <c r="A2007" t="str">
        <f t="shared" si="200"/>
        <v>MEDICO REUMATOLOGISTA</v>
      </c>
      <c r="B2007" t="s">
        <v>2491</v>
      </c>
      <c r="C2007">
        <v>0</v>
      </c>
      <c r="D2007">
        <v>0</v>
      </c>
      <c r="E2007">
        <v>0</v>
      </c>
      <c r="F2007">
        <v>0</v>
      </c>
      <c r="G2007">
        <v>0</v>
      </c>
      <c r="H2007" s="46">
        <f t="shared" si="201"/>
        <v>0</v>
      </c>
      <c r="J2007" t="str">
        <f t="shared" si="202"/>
        <v>PROFESSOR DE TECNOLOGIA E CALCULO TECNICO</v>
      </c>
      <c r="K2007" t="s">
        <v>2630</v>
      </c>
      <c r="L2007">
        <v>0</v>
      </c>
      <c r="M2007" s="46">
        <f t="shared" si="203"/>
        <v>0</v>
      </c>
      <c r="N2007" t="str">
        <f t="shared" si="204"/>
        <v>PROFESSOR DE ALUNOS COM DEFICIENCIA MULTIPLA</v>
      </c>
      <c r="O2007" t="s">
        <v>2708</v>
      </c>
      <c r="P2007">
        <v>0</v>
      </c>
      <c r="Q2007" s="46">
        <f t="shared" si="205"/>
        <v>0</v>
      </c>
    </row>
    <row r="2008" spans="1:17" x14ac:dyDescent="0.25">
      <c r="A2008" t="str">
        <f t="shared" si="200"/>
        <v>MEDICO BRONCOESOFALOGISTA</v>
      </c>
      <c r="B2008" t="s">
        <v>2494</v>
      </c>
      <c r="C2008">
        <v>0</v>
      </c>
      <c r="D2008">
        <v>0</v>
      </c>
      <c r="E2008">
        <v>0</v>
      </c>
      <c r="F2008">
        <v>0</v>
      </c>
      <c r="G2008">
        <v>0</v>
      </c>
      <c r="H2008" s="46">
        <f t="shared" si="201"/>
        <v>0</v>
      </c>
      <c r="J2008" t="str">
        <f t="shared" si="202"/>
        <v>INSTRUTOR DE APRENDIZAGEM E TREINAMENTO AGROPECUARIO</v>
      </c>
      <c r="K2008" t="s">
        <v>2631</v>
      </c>
      <c r="L2008">
        <v>0</v>
      </c>
      <c r="M2008" s="46">
        <f t="shared" si="203"/>
        <v>0</v>
      </c>
      <c r="N2008" t="str">
        <f t="shared" si="204"/>
        <v>PROFESSOR DE ALUNOS COM DEFICIENCIA VISUAL</v>
      </c>
      <c r="O2008" t="s">
        <v>2709</v>
      </c>
      <c r="P2008">
        <v>0</v>
      </c>
      <c r="Q2008" s="46">
        <f t="shared" si="205"/>
        <v>0</v>
      </c>
    </row>
    <row r="2009" spans="1:17" x14ac:dyDescent="0.25">
      <c r="A2009" t="str">
        <f t="shared" si="200"/>
        <v>MEDICO HANSENOLOGISTA</v>
      </c>
      <c r="B2009" t="s">
        <v>2495</v>
      </c>
      <c r="C2009">
        <v>0</v>
      </c>
      <c r="D2009">
        <v>0</v>
      </c>
      <c r="E2009">
        <v>0</v>
      </c>
      <c r="F2009">
        <v>0</v>
      </c>
      <c r="G2009">
        <v>0</v>
      </c>
      <c r="H2009" s="46">
        <f t="shared" si="201"/>
        <v>0</v>
      </c>
      <c r="J2009" t="str">
        <f t="shared" si="202"/>
        <v>INSTRUTOR DE APRENDIZAGEM E TREINAMENTO INDUSTRIAL</v>
      </c>
      <c r="K2009" t="s">
        <v>2632</v>
      </c>
      <c r="L2009">
        <v>0</v>
      </c>
      <c r="M2009" s="46">
        <f t="shared" si="203"/>
        <v>0</v>
      </c>
      <c r="N2009" t="str">
        <f t="shared" si="204"/>
        <v>PROFESSOR DE TECNICAS E RECURSOS AUDIOVISUAIS</v>
      </c>
      <c r="O2009" t="s">
        <v>2713</v>
      </c>
      <c r="P2009">
        <v>0</v>
      </c>
      <c r="Q2009" s="46">
        <f t="shared" si="205"/>
        <v>0</v>
      </c>
    </row>
    <row r="2010" spans="1:17" x14ac:dyDescent="0.25">
      <c r="A2010" t="str">
        <f t="shared" si="200"/>
        <v>MEDICO CIRURGIAO VASCULAR</v>
      </c>
      <c r="B2010" t="s">
        <v>2496</v>
      </c>
      <c r="C2010">
        <v>0</v>
      </c>
      <c r="D2010">
        <v>0</v>
      </c>
      <c r="E2010">
        <v>0</v>
      </c>
      <c r="F2010">
        <v>0</v>
      </c>
      <c r="G2010">
        <v>0</v>
      </c>
      <c r="H2010" s="46">
        <f t="shared" si="201"/>
        <v>0</v>
      </c>
      <c r="J2010" t="str">
        <f t="shared" si="202"/>
        <v>PROFESSOR DE APRENDIZAGEM E TREINAMENTO COMERCIAL</v>
      </c>
      <c r="K2010" t="s">
        <v>2633</v>
      </c>
      <c r="L2010">
        <v>0</v>
      </c>
      <c r="M2010" s="46">
        <f t="shared" si="203"/>
        <v>0</v>
      </c>
      <c r="N2010" t="str">
        <f t="shared" si="204"/>
        <v>SUPERVISOR DE ENSINO</v>
      </c>
      <c r="O2010" t="s">
        <v>2715</v>
      </c>
      <c r="P2010">
        <v>0</v>
      </c>
      <c r="Q2010" s="46">
        <f t="shared" si="205"/>
        <v>0</v>
      </c>
    </row>
    <row r="2011" spans="1:17" x14ac:dyDescent="0.25">
      <c r="A2011" t="str">
        <f t="shared" si="200"/>
        <v>MEDICO CANCEROLOGISTA CLINICO</v>
      </c>
      <c r="B2011" t="s">
        <v>2497</v>
      </c>
      <c r="C2011">
        <v>0</v>
      </c>
      <c r="D2011">
        <v>0</v>
      </c>
      <c r="E2011">
        <v>0</v>
      </c>
      <c r="F2011">
        <v>0</v>
      </c>
      <c r="G2011">
        <v>0</v>
      </c>
      <c r="H2011" s="46">
        <f t="shared" si="201"/>
        <v>0</v>
      </c>
      <c r="J2011" t="str">
        <f t="shared" si="202"/>
        <v>PROFESSOR INSTRUTOR DE ENSINO E APRENDIZAGEM AGROFLORESTAL</v>
      </c>
      <c r="K2011" t="s">
        <v>2634</v>
      </c>
      <c r="L2011">
        <v>0</v>
      </c>
      <c r="M2011" s="46">
        <f t="shared" si="203"/>
        <v>0</v>
      </c>
      <c r="N2011" t="str">
        <f t="shared" si="204"/>
        <v>DESIGNER EDUCACIONAL</v>
      </c>
      <c r="O2011" t="s">
        <v>2716</v>
      </c>
      <c r="P2011">
        <v>0</v>
      </c>
      <c r="Q2011" s="46">
        <f t="shared" si="205"/>
        <v>0</v>
      </c>
    </row>
    <row r="2012" spans="1:17" x14ac:dyDescent="0.25">
      <c r="A2012" t="str">
        <f t="shared" si="200"/>
        <v>MEDICO EM MEDICINA PREVENTIVA E SOCIAL</v>
      </c>
      <c r="B2012" t="s">
        <v>2499</v>
      </c>
      <c r="C2012">
        <v>0</v>
      </c>
      <c r="D2012">
        <v>0</v>
      </c>
      <c r="E2012">
        <v>0</v>
      </c>
      <c r="F2012">
        <v>0</v>
      </c>
      <c r="G2012">
        <v>0</v>
      </c>
      <c r="H2012" s="46">
        <f t="shared" si="201"/>
        <v>0</v>
      </c>
      <c r="J2012" t="str">
        <f t="shared" si="202"/>
        <v>PROFESSOR INSTRUTOR DE ENSINO E APRENDIZAGEM EM SERVICOS</v>
      </c>
      <c r="K2012" t="s">
        <v>2635</v>
      </c>
      <c r="L2012">
        <v>0</v>
      </c>
      <c r="M2012" s="46">
        <f t="shared" si="203"/>
        <v>0</v>
      </c>
      <c r="N2012" t="str">
        <f t="shared" si="204"/>
        <v>ADVOGADO DE EMPRESA</v>
      </c>
      <c r="O2012" t="s">
        <v>2718</v>
      </c>
      <c r="P2012">
        <v>0</v>
      </c>
      <c r="Q2012" s="46">
        <f t="shared" si="205"/>
        <v>0</v>
      </c>
    </row>
    <row r="2013" spans="1:17" x14ac:dyDescent="0.25">
      <c r="A2013" t="str">
        <f t="shared" si="200"/>
        <v>MEDICO CARDIOLOGISTA INTERVENCIONISTA</v>
      </c>
      <c r="B2013" t="s">
        <v>2501</v>
      </c>
      <c r="C2013">
        <v>0</v>
      </c>
      <c r="D2013">
        <v>0</v>
      </c>
      <c r="E2013">
        <v>0</v>
      </c>
      <c r="F2013">
        <v>0</v>
      </c>
      <c r="G2013">
        <v>0</v>
      </c>
      <c r="H2013" s="46">
        <f t="shared" si="201"/>
        <v>0</v>
      </c>
      <c r="J2013" t="str">
        <f t="shared" si="202"/>
        <v>PROFESSOR DE MATEMATICA APLICADA (NO ENSINO SUPERIOR)</v>
      </c>
      <c r="K2013" t="s">
        <v>2636</v>
      </c>
      <c r="L2013">
        <v>0</v>
      </c>
      <c r="M2013" s="46">
        <f t="shared" si="203"/>
        <v>0</v>
      </c>
      <c r="N2013" t="str">
        <f t="shared" si="204"/>
        <v>ADVOGADO (DIREITO CIVIL)</v>
      </c>
      <c r="O2013" t="s">
        <v>2719</v>
      </c>
      <c r="P2013">
        <v>0</v>
      </c>
      <c r="Q2013" s="46">
        <f t="shared" si="205"/>
        <v>0</v>
      </c>
    </row>
    <row r="2014" spans="1:17" x14ac:dyDescent="0.25">
      <c r="A2014" t="str">
        <f t="shared" si="200"/>
        <v>CIRURGIAO DENTISTA - EPIDEMIOLOGISTA</v>
      </c>
      <c r="B2014" t="s">
        <v>2505</v>
      </c>
      <c r="C2014">
        <v>0</v>
      </c>
      <c r="D2014">
        <v>0</v>
      </c>
      <c r="E2014">
        <v>0</v>
      </c>
      <c r="F2014">
        <v>0</v>
      </c>
      <c r="G2014">
        <v>0</v>
      </c>
      <c r="H2014" s="46">
        <f t="shared" si="201"/>
        <v>0</v>
      </c>
      <c r="J2014" t="str">
        <f t="shared" si="202"/>
        <v>PROFESSOR DE MATEMATICA PURA (NO ENSINO SUPERIOR)</v>
      </c>
      <c r="K2014" t="s">
        <v>2637</v>
      </c>
      <c r="L2014">
        <v>0</v>
      </c>
      <c r="M2014" s="46">
        <f t="shared" si="203"/>
        <v>0</v>
      </c>
      <c r="N2014" t="str">
        <f t="shared" si="204"/>
        <v>ADVOGADO (DIREITO PUBLICO)</v>
      </c>
      <c r="O2014" t="s">
        <v>2720</v>
      </c>
      <c r="P2014">
        <v>0</v>
      </c>
      <c r="Q2014" s="46">
        <f t="shared" si="205"/>
        <v>0</v>
      </c>
    </row>
    <row r="2015" spans="1:17" x14ac:dyDescent="0.25">
      <c r="A2015" t="str">
        <f t="shared" si="200"/>
        <v>CIRURGIAO DENTISTA - ESTOMATOLOGISTA</v>
      </c>
      <c r="B2015" t="s">
        <v>2506</v>
      </c>
      <c r="C2015">
        <v>0</v>
      </c>
      <c r="D2015">
        <v>0</v>
      </c>
      <c r="E2015">
        <v>0</v>
      </c>
      <c r="F2015">
        <v>0</v>
      </c>
      <c r="G2015">
        <v>0</v>
      </c>
      <c r="H2015" s="46">
        <f t="shared" si="201"/>
        <v>0</v>
      </c>
      <c r="J2015" t="str">
        <f t="shared" si="202"/>
        <v>PROFESSOR DE ESTATISTICA (NO ENSINO SUPERIOR)</v>
      </c>
      <c r="K2015" t="s">
        <v>2638</v>
      </c>
      <c r="L2015">
        <v>0</v>
      </c>
      <c r="M2015" s="46">
        <f t="shared" si="203"/>
        <v>0</v>
      </c>
      <c r="N2015" t="str">
        <f t="shared" si="204"/>
        <v>ADVOGADO (DIREITO PENAL)</v>
      </c>
      <c r="O2015" t="s">
        <v>2721</v>
      </c>
      <c r="P2015">
        <v>0</v>
      </c>
      <c r="Q2015" s="46">
        <f t="shared" si="205"/>
        <v>0</v>
      </c>
    </row>
    <row r="2016" spans="1:17" x14ac:dyDescent="0.25">
      <c r="A2016" t="str">
        <f t="shared" si="200"/>
        <v>CIRURGIAO DENTISTA - IMPLANTODONTISTA</v>
      </c>
      <c r="B2016" t="s">
        <v>2507</v>
      </c>
      <c r="C2016">
        <v>0</v>
      </c>
      <c r="D2016">
        <v>0</v>
      </c>
      <c r="E2016">
        <v>0</v>
      </c>
      <c r="F2016">
        <v>0</v>
      </c>
      <c r="G2016">
        <v>0</v>
      </c>
      <c r="H2016" s="46">
        <f t="shared" si="201"/>
        <v>0</v>
      </c>
      <c r="J2016" t="str">
        <f t="shared" si="202"/>
        <v>PROFESSOR DE COMPUTACAO (NO ENSINO SUPERIOR)</v>
      </c>
      <c r="K2016" t="s">
        <v>2639</v>
      </c>
      <c r="L2016">
        <v>0</v>
      </c>
      <c r="M2016" s="46">
        <f t="shared" si="203"/>
        <v>0</v>
      </c>
      <c r="N2016" t="str">
        <f t="shared" si="204"/>
        <v>ADVOGADO (AREAS ESPECIAIS)</v>
      </c>
      <c r="O2016" t="s">
        <v>2722</v>
      </c>
      <c r="P2016">
        <v>0</v>
      </c>
      <c r="Q2016" s="46">
        <f t="shared" si="205"/>
        <v>0</v>
      </c>
    </row>
    <row r="2017" spans="1:17" x14ac:dyDescent="0.25">
      <c r="A2017" t="str">
        <f t="shared" si="200"/>
        <v>CIRURGIAO DENTISTA - ODONTOGERIATRA</v>
      </c>
      <c r="B2017" t="s">
        <v>2508</v>
      </c>
      <c r="C2017">
        <v>0</v>
      </c>
      <c r="D2017">
        <v>0</v>
      </c>
      <c r="E2017">
        <v>0</v>
      </c>
      <c r="F2017">
        <v>0</v>
      </c>
      <c r="G2017">
        <v>0</v>
      </c>
      <c r="H2017" s="46">
        <f t="shared" si="201"/>
        <v>0</v>
      </c>
      <c r="J2017" t="str">
        <f t="shared" si="202"/>
        <v>PROFESSOR DE PESQUISA OPERACIONAL (NO ENSINO SUPERIOR)</v>
      </c>
      <c r="K2017" t="s">
        <v>2640</v>
      </c>
      <c r="L2017">
        <v>0</v>
      </c>
      <c r="M2017" s="46">
        <f t="shared" si="203"/>
        <v>0</v>
      </c>
      <c r="N2017" t="str">
        <f t="shared" si="204"/>
        <v>ADVOGADO (DIREITO DO TRABALHO)</v>
      </c>
      <c r="O2017" t="s">
        <v>2723</v>
      </c>
      <c r="P2017">
        <v>0</v>
      </c>
      <c r="Q2017" s="46">
        <f t="shared" si="205"/>
        <v>0</v>
      </c>
    </row>
    <row r="2018" spans="1:17" x14ac:dyDescent="0.25">
      <c r="A2018" t="str">
        <f t="shared" si="200"/>
        <v>CIRURGIAO DENTISTA - ODONTOLOGISTA LEGAL</v>
      </c>
      <c r="B2018" t="s">
        <v>2509</v>
      </c>
      <c r="C2018">
        <v>0</v>
      </c>
      <c r="D2018">
        <v>0</v>
      </c>
      <c r="E2018">
        <v>0</v>
      </c>
      <c r="F2018">
        <v>0</v>
      </c>
      <c r="G2018">
        <v>0</v>
      </c>
      <c r="H2018" s="46">
        <f t="shared" si="201"/>
        <v>0</v>
      </c>
      <c r="J2018" t="str">
        <f t="shared" si="202"/>
        <v>PROFESSOR DE FISICA (ENSINO SUPERIOR)</v>
      </c>
      <c r="K2018" t="s">
        <v>2641</v>
      </c>
      <c r="L2018">
        <v>0</v>
      </c>
      <c r="M2018" s="46">
        <f t="shared" si="203"/>
        <v>0</v>
      </c>
      <c r="N2018" t="str">
        <f t="shared" si="204"/>
        <v>CONSULTOR JURIDICO</v>
      </c>
      <c r="O2018" t="s">
        <v>2724</v>
      </c>
      <c r="P2018">
        <v>0</v>
      </c>
      <c r="Q2018" s="46">
        <f t="shared" si="205"/>
        <v>0</v>
      </c>
    </row>
    <row r="2019" spans="1:17" x14ac:dyDescent="0.25">
      <c r="A2019" t="str">
        <f t="shared" si="200"/>
        <v>CIRURGIAO DENTISTA - ODONTOPEDIATRA</v>
      </c>
      <c r="B2019" t="s">
        <v>2510</v>
      </c>
      <c r="C2019">
        <v>0</v>
      </c>
      <c r="D2019">
        <v>0</v>
      </c>
      <c r="E2019">
        <v>0</v>
      </c>
      <c r="F2019">
        <v>0</v>
      </c>
      <c r="G2019">
        <v>0</v>
      </c>
      <c r="H2019" s="46">
        <f t="shared" si="201"/>
        <v>0</v>
      </c>
      <c r="J2019" t="str">
        <f t="shared" si="202"/>
        <v>PROFESSOR DE QUIMICA (ENSINO SUPERIOR)</v>
      </c>
      <c r="K2019" t="s">
        <v>2642</v>
      </c>
      <c r="L2019">
        <v>0</v>
      </c>
      <c r="M2019" s="46">
        <f t="shared" si="203"/>
        <v>0</v>
      </c>
      <c r="N2019" t="str">
        <f t="shared" si="204"/>
        <v>ADVOGADO DA UNIAO</v>
      </c>
      <c r="O2019" t="s">
        <v>2725</v>
      </c>
      <c r="P2019">
        <v>0</v>
      </c>
      <c r="Q2019" s="46">
        <f t="shared" si="205"/>
        <v>0</v>
      </c>
    </row>
    <row r="2020" spans="1:17" x14ac:dyDescent="0.25">
      <c r="A2020" t="str">
        <f t="shared" si="200"/>
        <v>CIRURGIAO DENTISTA - ORTOPEDISTA E ORTODONTISTA</v>
      </c>
      <c r="B2020" t="s">
        <v>2511</v>
      </c>
      <c r="C2020">
        <v>0</v>
      </c>
      <c r="D2020">
        <v>0</v>
      </c>
      <c r="E2020">
        <v>0</v>
      </c>
      <c r="F2020">
        <v>0</v>
      </c>
      <c r="G2020">
        <v>0</v>
      </c>
      <c r="H2020" s="46">
        <f t="shared" si="201"/>
        <v>0</v>
      </c>
      <c r="J2020" t="str">
        <f t="shared" si="202"/>
        <v>PROFESSOR DE ARQUITETURA</v>
      </c>
      <c r="K2020" t="s">
        <v>2644</v>
      </c>
      <c r="L2020">
        <v>0</v>
      </c>
      <c r="M2020" s="46">
        <f t="shared" si="203"/>
        <v>0</v>
      </c>
      <c r="N2020" t="str">
        <f t="shared" si="204"/>
        <v>PROCURADOR AUTARQUICO</v>
      </c>
      <c r="O2020" t="s">
        <v>2726</v>
      </c>
      <c r="P2020">
        <v>0</v>
      </c>
      <c r="Q2020" s="46">
        <f t="shared" si="205"/>
        <v>0</v>
      </c>
    </row>
    <row r="2021" spans="1:17" x14ac:dyDescent="0.25">
      <c r="A2021" t="str">
        <f t="shared" si="200"/>
        <v>CIRURGIAO DENTISTA - PATOLOGISTA BUCAL</v>
      </c>
      <c r="B2021" t="s">
        <v>2512</v>
      </c>
      <c r="C2021">
        <v>0</v>
      </c>
      <c r="D2021">
        <v>0</v>
      </c>
      <c r="E2021">
        <v>0</v>
      </c>
      <c r="F2021">
        <v>0</v>
      </c>
      <c r="G2021">
        <v>0</v>
      </c>
      <c r="H2021" s="46">
        <f t="shared" si="201"/>
        <v>0</v>
      </c>
      <c r="J2021" t="str">
        <f t="shared" si="202"/>
        <v>PROFESSOR DE ENGENHARIA</v>
      </c>
      <c r="K2021" t="s">
        <v>2645</v>
      </c>
      <c r="L2021">
        <v>0</v>
      </c>
      <c r="M2021" s="46">
        <f t="shared" si="203"/>
        <v>0</v>
      </c>
      <c r="N2021" t="str">
        <f t="shared" si="204"/>
        <v>PROCURADOR DA FAZENDA NACIONAL</v>
      </c>
      <c r="O2021" t="s">
        <v>2727</v>
      </c>
      <c r="P2021">
        <v>0</v>
      </c>
      <c r="Q2021" s="46">
        <f t="shared" si="205"/>
        <v>0</v>
      </c>
    </row>
    <row r="2022" spans="1:17" x14ac:dyDescent="0.25">
      <c r="A2022" t="str">
        <f t="shared" si="200"/>
        <v>CIRURGIAO DENTISTA - PERIODONTISTA</v>
      </c>
      <c r="B2022" t="s">
        <v>2513</v>
      </c>
      <c r="C2022">
        <v>0</v>
      </c>
      <c r="D2022">
        <v>0</v>
      </c>
      <c r="E2022">
        <v>0</v>
      </c>
      <c r="F2022">
        <v>0</v>
      </c>
      <c r="G2022">
        <v>0</v>
      </c>
      <c r="H2022" s="46">
        <f t="shared" si="201"/>
        <v>0</v>
      </c>
      <c r="J2022" t="str">
        <f t="shared" si="202"/>
        <v>PROFESSOR DE GEOFISICA</v>
      </c>
      <c r="K2022" t="s">
        <v>2646</v>
      </c>
      <c r="L2022">
        <v>0</v>
      </c>
      <c r="M2022" s="46">
        <f t="shared" si="203"/>
        <v>0</v>
      </c>
      <c r="N2022" t="str">
        <f t="shared" si="204"/>
        <v>PROCURADOR DO ESTADO</v>
      </c>
      <c r="O2022" t="s">
        <v>2728</v>
      </c>
      <c r="P2022">
        <v>0</v>
      </c>
      <c r="Q2022" s="46">
        <f t="shared" si="205"/>
        <v>0</v>
      </c>
    </row>
    <row r="2023" spans="1:17" x14ac:dyDescent="0.25">
      <c r="A2023" t="str">
        <f t="shared" si="200"/>
        <v>CIRURGIAO DENTISTA - PROTESIOLOGO BUCOMAXILOFACIAL</v>
      </c>
      <c r="B2023" t="s">
        <v>2514</v>
      </c>
      <c r="C2023">
        <v>0</v>
      </c>
      <c r="D2023">
        <v>0</v>
      </c>
      <c r="E2023">
        <v>0</v>
      </c>
      <c r="F2023">
        <v>0</v>
      </c>
      <c r="G2023">
        <v>0</v>
      </c>
      <c r="H2023" s="46">
        <f t="shared" si="201"/>
        <v>0</v>
      </c>
      <c r="J2023" t="str">
        <f t="shared" si="202"/>
        <v>PROFESSOR DE GEOLOGIA</v>
      </c>
      <c r="K2023" t="s">
        <v>2647</v>
      </c>
      <c r="L2023">
        <v>0</v>
      </c>
      <c r="M2023" s="46">
        <f t="shared" si="203"/>
        <v>0</v>
      </c>
      <c r="N2023" t="str">
        <f t="shared" si="204"/>
        <v>PROCURADOR DO MUNICIPIO</v>
      </c>
      <c r="O2023" t="s">
        <v>2729</v>
      </c>
      <c r="P2023">
        <v>0</v>
      </c>
      <c r="Q2023" s="46">
        <f t="shared" si="205"/>
        <v>0</v>
      </c>
    </row>
    <row r="2024" spans="1:17" x14ac:dyDescent="0.25">
      <c r="A2024" t="str">
        <f t="shared" si="200"/>
        <v>CIRURGIAO DENTISTA - PROTESISTA</v>
      </c>
      <c r="B2024" t="s">
        <v>2515</v>
      </c>
      <c r="C2024">
        <v>0</v>
      </c>
      <c r="D2024">
        <v>0</v>
      </c>
      <c r="E2024">
        <v>0</v>
      </c>
      <c r="F2024">
        <v>0</v>
      </c>
      <c r="G2024">
        <v>0</v>
      </c>
      <c r="H2024" s="46">
        <f t="shared" si="201"/>
        <v>0</v>
      </c>
      <c r="J2024" t="str">
        <f t="shared" si="202"/>
        <v>PROFESSOR DE CIENCIAS BIOLOGICAS DO ENSINO SUPERIOR</v>
      </c>
      <c r="K2024" t="s">
        <v>2648</v>
      </c>
      <c r="L2024">
        <v>0</v>
      </c>
      <c r="M2024" s="46">
        <f t="shared" si="203"/>
        <v>0</v>
      </c>
      <c r="N2024" t="str">
        <f t="shared" si="204"/>
        <v>PROCURADOR FEDERAL</v>
      </c>
      <c r="O2024" t="s">
        <v>2730</v>
      </c>
      <c r="P2024">
        <v>0</v>
      </c>
      <c r="Q2024" s="46">
        <f t="shared" si="205"/>
        <v>0</v>
      </c>
    </row>
    <row r="2025" spans="1:17" x14ac:dyDescent="0.25">
      <c r="A2025" t="str">
        <f t="shared" si="200"/>
        <v>CIRURGIAO DENTISTA - RADIOLOGISTA</v>
      </c>
      <c r="B2025" t="s">
        <v>2516</v>
      </c>
      <c r="C2025">
        <v>0</v>
      </c>
      <c r="D2025">
        <v>0</v>
      </c>
      <c r="E2025">
        <v>0</v>
      </c>
      <c r="F2025">
        <v>0</v>
      </c>
      <c r="G2025">
        <v>0</v>
      </c>
      <c r="H2025" s="46">
        <f t="shared" si="201"/>
        <v>0</v>
      </c>
      <c r="J2025" t="str">
        <f t="shared" si="202"/>
        <v>PROFESSOR DE EDUCACAO FISICA NO ENSINO SUPERIOR</v>
      </c>
      <c r="K2025" t="s">
        <v>2649</v>
      </c>
      <c r="L2025">
        <v>0</v>
      </c>
      <c r="M2025" s="46">
        <f t="shared" si="203"/>
        <v>0</v>
      </c>
      <c r="N2025" t="str">
        <f t="shared" si="204"/>
        <v>PROCURADOR FUNDACIONAL</v>
      </c>
      <c r="O2025" t="s">
        <v>2731</v>
      </c>
      <c r="P2025">
        <v>0</v>
      </c>
      <c r="Q2025" s="46">
        <f t="shared" si="205"/>
        <v>0</v>
      </c>
    </row>
    <row r="2026" spans="1:17" x14ac:dyDescent="0.25">
      <c r="A2026" t="str">
        <f t="shared" si="200"/>
        <v>CIRURGIAO DENTISTA - REABILITADOR ORAL</v>
      </c>
      <c r="B2026" t="s">
        <v>2517</v>
      </c>
      <c r="C2026">
        <v>0</v>
      </c>
      <c r="D2026">
        <v>0</v>
      </c>
      <c r="E2026">
        <v>0</v>
      </c>
      <c r="F2026">
        <v>0</v>
      </c>
      <c r="G2026">
        <v>0</v>
      </c>
      <c r="H2026" s="46">
        <f t="shared" si="201"/>
        <v>0</v>
      </c>
      <c r="J2026" t="str">
        <f t="shared" si="202"/>
        <v>PROFESSOR DE ENFERMAGEM DO ENSINO SUPERIOR</v>
      </c>
      <c r="K2026" t="s">
        <v>2650</v>
      </c>
      <c r="L2026">
        <v>0</v>
      </c>
      <c r="M2026" s="46">
        <f t="shared" si="203"/>
        <v>0</v>
      </c>
      <c r="N2026" t="str">
        <f t="shared" si="204"/>
        <v>OFICIAL DE REGISTRO DE CONTRATOS MARITIMOS</v>
      </c>
      <c r="O2026" t="s">
        <v>2732</v>
      </c>
      <c r="P2026">
        <v>0</v>
      </c>
      <c r="Q2026" s="46">
        <f t="shared" si="205"/>
        <v>0</v>
      </c>
    </row>
    <row r="2027" spans="1:17" x14ac:dyDescent="0.25">
      <c r="A2027" t="str">
        <f t="shared" si="200"/>
        <v>CIRURGIAO DENTISTA - TRAUMATOLOGISTA BUCOMAXILOFACIAL</v>
      </c>
      <c r="B2027" t="s">
        <v>2518</v>
      </c>
      <c r="C2027">
        <v>0</v>
      </c>
      <c r="D2027">
        <v>0</v>
      </c>
      <c r="E2027">
        <v>0</v>
      </c>
      <c r="F2027">
        <v>0</v>
      </c>
      <c r="G2027">
        <v>0</v>
      </c>
      <c r="H2027" s="46">
        <f t="shared" si="201"/>
        <v>0</v>
      </c>
      <c r="J2027" t="str">
        <f t="shared" si="202"/>
        <v>PROFESSOR DE FARMACIA E BIOQUIMICA</v>
      </c>
      <c r="K2027" t="s">
        <v>2651</v>
      </c>
      <c r="L2027">
        <v>0</v>
      </c>
      <c r="M2027" s="46">
        <f t="shared" si="203"/>
        <v>0</v>
      </c>
      <c r="N2027" t="str">
        <f t="shared" si="204"/>
        <v>OFICIAL DO REGISTRO CIVIL DE PESSOAS JURIDICAS</v>
      </c>
      <c r="O2027" t="s">
        <v>2733</v>
      </c>
      <c r="P2027">
        <v>0</v>
      </c>
      <c r="Q2027" s="46">
        <f t="shared" si="205"/>
        <v>0</v>
      </c>
    </row>
    <row r="2028" spans="1:17" x14ac:dyDescent="0.25">
      <c r="A2028" t="str">
        <f t="shared" si="200"/>
        <v>CIRURGIAO DENTISTA - DISFUNCAO TEMPOROMANDIBULAR E DOR OROFACIAL</v>
      </c>
      <c r="B2028" t="s">
        <v>2522</v>
      </c>
      <c r="C2028">
        <v>0</v>
      </c>
      <c r="D2028">
        <v>0</v>
      </c>
      <c r="E2028">
        <v>0</v>
      </c>
      <c r="F2028">
        <v>0</v>
      </c>
      <c r="G2028">
        <v>0</v>
      </c>
      <c r="H2028" s="46">
        <f t="shared" si="201"/>
        <v>0</v>
      </c>
      <c r="J2028" t="str">
        <f t="shared" si="202"/>
        <v>PROFESSOR DE FISIOTERAPIA</v>
      </c>
      <c r="K2028" t="s">
        <v>2652</v>
      </c>
      <c r="L2028">
        <v>0</v>
      </c>
      <c r="M2028" s="46">
        <f t="shared" si="203"/>
        <v>0</v>
      </c>
      <c r="N2028" t="str">
        <f t="shared" si="204"/>
        <v>OFICIAL DO REGISTRO CIVIL DE PESSOAS NATURAIS</v>
      </c>
      <c r="O2028" t="s">
        <v>2734</v>
      </c>
      <c r="P2028">
        <v>0</v>
      </c>
      <c r="Q2028" s="46">
        <f t="shared" si="205"/>
        <v>0</v>
      </c>
    </row>
    <row r="2029" spans="1:17" x14ac:dyDescent="0.25">
      <c r="A2029" t="str">
        <f t="shared" si="200"/>
        <v>CIRURGIAO DENTISTA - ODONTOLOGIA PARA PACIENTES COM NECESSIDADES ESPECIAIS</v>
      </c>
      <c r="B2029" t="s">
        <v>2523</v>
      </c>
      <c r="C2029">
        <v>0</v>
      </c>
      <c r="D2029">
        <v>0</v>
      </c>
      <c r="E2029">
        <v>0</v>
      </c>
      <c r="F2029">
        <v>0</v>
      </c>
      <c r="G2029">
        <v>0</v>
      </c>
      <c r="H2029" s="46">
        <f t="shared" si="201"/>
        <v>0</v>
      </c>
      <c r="J2029" t="str">
        <f t="shared" si="202"/>
        <v>PROFESSOR DE FONOAUDIOLOGIA</v>
      </c>
      <c r="K2029" t="s">
        <v>2653</v>
      </c>
      <c r="L2029">
        <v>0</v>
      </c>
      <c r="M2029" s="46">
        <f t="shared" si="203"/>
        <v>0</v>
      </c>
      <c r="N2029" t="str">
        <f t="shared" si="204"/>
        <v>OFICIAL DO REGISTRO DE DISTRIBUICOES</v>
      </c>
      <c r="O2029" t="s">
        <v>2735</v>
      </c>
      <c r="P2029">
        <v>0</v>
      </c>
      <c r="Q2029" s="46">
        <f t="shared" si="205"/>
        <v>0</v>
      </c>
    </row>
    <row r="2030" spans="1:17" x14ac:dyDescent="0.25">
      <c r="A2030" t="str">
        <f t="shared" si="200"/>
        <v>ZOOTECNISTA</v>
      </c>
      <c r="B2030" t="s">
        <v>2527</v>
      </c>
      <c r="C2030">
        <v>0</v>
      </c>
      <c r="D2030">
        <v>0</v>
      </c>
      <c r="E2030">
        <v>0</v>
      </c>
      <c r="F2030">
        <v>0</v>
      </c>
      <c r="G2030">
        <v>0</v>
      </c>
      <c r="H2030" s="46">
        <f t="shared" si="201"/>
        <v>0</v>
      </c>
      <c r="J2030" t="str">
        <f t="shared" si="202"/>
        <v>PROFESSOR DE MEDICINA</v>
      </c>
      <c r="K2030" t="s">
        <v>2654</v>
      </c>
      <c r="L2030">
        <v>0</v>
      </c>
      <c r="M2030" s="46">
        <f t="shared" si="203"/>
        <v>0</v>
      </c>
      <c r="N2030" t="str">
        <f t="shared" si="204"/>
        <v>OFICIAL DO REGISTRO DE IMOVEIS</v>
      </c>
      <c r="O2030" t="s">
        <v>2736</v>
      </c>
      <c r="P2030">
        <v>0</v>
      </c>
      <c r="Q2030" s="46">
        <f t="shared" si="205"/>
        <v>0</v>
      </c>
    </row>
    <row r="2031" spans="1:17" x14ac:dyDescent="0.25">
      <c r="A2031" t="str">
        <f t="shared" si="200"/>
        <v>FARMACEUTICO ANALISTA CLINICO</v>
      </c>
      <c r="B2031" t="s">
        <v>2530</v>
      </c>
      <c r="C2031">
        <v>0</v>
      </c>
      <c r="D2031">
        <v>0</v>
      </c>
      <c r="E2031">
        <v>0</v>
      </c>
      <c r="F2031">
        <v>0</v>
      </c>
      <c r="G2031">
        <v>0</v>
      </c>
      <c r="H2031" s="46">
        <f t="shared" si="201"/>
        <v>0</v>
      </c>
      <c r="J2031" t="str">
        <f t="shared" si="202"/>
        <v>PROFESSOR DE MEDICINA VETERINARIA</v>
      </c>
      <c r="K2031" t="s">
        <v>2655</v>
      </c>
      <c r="L2031">
        <v>0</v>
      </c>
      <c r="M2031" s="46">
        <f t="shared" si="203"/>
        <v>0</v>
      </c>
      <c r="N2031" t="str">
        <f t="shared" si="204"/>
        <v>OFICIAL DO REGISTRO DE TITULOS E DOCUMENTOS</v>
      </c>
      <c r="O2031" t="s">
        <v>2737</v>
      </c>
      <c r="P2031">
        <v>0</v>
      </c>
      <c r="Q2031" s="46">
        <f t="shared" si="205"/>
        <v>0</v>
      </c>
    </row>
    <row r="2032" spans="1:17" x14ac:dyDescent="0.25">
      <c r="A2032" t="str">
        <f t="shared" si="200"/>
        <v>FARMACEUTICO DE ALIMENTOS</v>
      </c>
      <c r="B2032" t="s">
        <v>2531</v>
      </c>
      <c r="C2032">
        <v>0</v>
      </c>
      <c r="D2032">
        <v>0</v>
      </c>
      <c r="E2032">
        <v>0</v>
      </c>
      <c r="F2032">
        <v>0</v>
      </c>
      <c r="G2032">
        <v>0</v>
      </c>
      <c r="H2032" s="46">
        <f t="shared" si="201"/>
        <v>0</v>
      </c>
      <c r="J2032" t="str">
        <f t="shared" si="202"/>
        <v>PROFESSOR DE NUTRICAO</v>
      </c>
      <c r="K2032" t="s">
        <v>2656</v>
      </c>
      <c r="L2032">
        <v>0</v>
      </c>
      <c r="M2032" s="46">
        <f t="shared" si="203"/>
        <v>0</v>
      </c>
      <c r="N2032" t="str">
        <f t="shared" si="204"/>
        <v>TABELIAO DE NOTAS</v>
      </c>
      <c r="O2032" t="s">
        <v>2738</v>
      </c>
      <c r="P2032">
        <v>0</v>
      </c>
      <c r="Q2032" s="46">
        <f t="shared" si="205"/>
        <v>0</v>
      </c>
    </row>
    <row r="2033" spans="1:17" x14ac:dyDescent="0.25">
      <c r="A2033" t="str">
        <f t="shared" si="200"/>
        <v>FARMACEUTICO INDUSTRIAL</v>
      </c>
      <c r="B2033" t="s">
        <v>2534</v>
      </c>
      <c r="C2033">
        <v>0</v>
      </c>
      <c r="D2033">
        <v>0</v>
      </c>
      <c r="E2033">
        <v>0</v>
      </c>
      <c r="F2033">
        <v>0</v>
      </c>
      <c r="G2033">
        <v>0</v>
      </c>
      <c r="H2033" s="46">
        <f t="shared" si="201"/>
        <v>0</v>
      </c>
      <c r="J2033" t="str">
        <f t="shared" si="202"/>
        <v>PROFESSOR DE ODONTOLOGIA</v>
      </c>
      <c r="K2033" t="s">
        <v>2657</v>
      </c>
      <c r="L2033">
        <v>0</v>
      </c>
      <c r="M2033" s="46">
        <f t="shared" si="203"/>
        <v>0</v>
      </c>
      <c r="N2033" t="str">
        <f t="shared" si="204"/>
        <v>TABELIAO DE PROTESTOS</v>
      </c>
      <c r="O2033" t="s">
        <v>2739</v>
      </c>
      <c r="P2033">
        <v>0</v>
      </c>
      <c r="Q2033" s="46">
        <f t="shared" si="205"/>
        <v>0</v>
      </c>
    </row>
    <row r="2034" spans="1:17" x14ac:dyDescent="0.25">
      <c r="A2034" t="str">
        <f t="shared" si="200"/>
        <v>FARMACEUTICO TOXICOLOGISTA</v>
      </c>
      <c r="B2034" t="s">
        <v>2535</v>
      </c>
      <c r="C2034">
        <v>0</v>
      </c>
      <c r="D2034">
        <v>0</v>
      </c>
      <c r="E2034">
        <v>0</v>
      </c>
      <c r="F2034">
        <v>0</v>
      </c>
      <c r="G2034">
        <v>0</v>
      </c>
      <c r="H2034" s="46">
        <f t="shared" si="201"/>
        <v>0</v>
      </c>
      <c r="J2034" t="str">
        <f t="shared" si="202"/>
        <v>PROFESSOR DE TERAPIA OCUPACIONAL</v>
      </c>
      <c r="K2034" t="s">
        <v>2658</v>
      </c>
      <c r="L2034">
        <v>0</v>
      </c>
      <c r="M2034" s="46">
        <f t="shared" si="203"/>
        <v>0</v>
      </c>
      <c r="N2034" t="str">
        <f t="shared" si="204"/>
        <v>PROCURADOR DA REPUBLICA</v>
      </c>
      <c r="O2034" t="s">
        <v>2740</v>
      </c>
      <c r="P2034">
        <v>0</v>
      </c>
      <c r="Q2034" s="46">
        <f t="shared" si="205"/>
        <v>0</v>
      </c>
    </row>
    <row r="2035" spans="1:17" x14ac:dyDescent="0.25">
      <c r="A2035" t="str">
        <f t="shared" si="200"/>
        <v>ENFERMEIRO DE BORDO</v>
      </c>
      <c r="B2035" t="s">
        <v>2539</v>
      </c>
      <c r="C2035">
        <v>0</v>
      </c>
      <c r="D2035">
        <v>0</v>
      </c>
      <c r="E2035">
        <v>0</v>
      </c>
      <c r="F2035">
        <v>0</v>
      </c>
      <c r="G2035">
        <v>0</v>
      </c>
      <c r="H2035" s="46">
        <f t="shared" si="201"/>
        <v>0</v>
      </c>
      <c r="J2035" t="str">
        <f t="shared" si="202"/>
        <v>PROFESSOR DE ZOOTECNIA DO ENSINO SUPERIOR</v>
      </c>
      <c r="K2035" t="s">
        <v>2659</v>
      </c>
      <c r="L2035">
        <v>0</v>
      </c>
      <c r="M2035" s="46">
        <f t="shared" si="203"/>
        <v>0</v>
      </c>
      <c r="N2035" t="str">
        <f t="shared" si="204"/>
        <v>PROCURADOR DE JUSTICA</v>
      </c>
      <c r="O2035" t="s">
        <v>2741</v>
      </c>
      <c r="P2035">
        <v>0</v>
      </c>
      <c r="Q2035" s="46">
        <f t="shared" si="205"/>
        <v>0</v>
      </c>
    </row>
    <row r="2036" spans="1:17" x14ac:dyDescent="0.25">
      <c r="A2036" t="str">
        <f t="shared" si="200"/>
        <v>ENFERMEIRO DE CENTRO CIRURGICO</v>
      </c>
      <c r="B2036" t="s">
        <v>2540</v>
      </c>
      <c r="C2036">
        <v>0</v>
      </c>
      <c r="D2036">
        <v>0</v>
      </c>
      <c r="E2036">
        <v>0</v>
      </c>
      <c r="F2036">
        <v>0</v>
      </c>
      <c r="G2036">
        <v>0</v>
      </c>
      <c r="H2036" s="46">
        <f t="shared" si="201"/>
        <v>0</v>
      </c>
      <c r="J2036" t="str">
        <f t="shared" si="202"/>
        <v>PROFESSOR DE ENSINO SUPERIOR NA AREA DE DIDATICA</v>
      </c>
      <c r="K2036" t="s">
        <v>2660</v>
      </c>
      <c r="L2036">
        <v>0</v>
      </c>
      <c r="M2036" s="46">
        <f t="shared" si="203"/>
        <v>0</v>
      </c>
      <c r="N2036" t="str">
        <f t="shared" si="204"/>
        <v>PROCURADOR DE JUSTICA MILITAR</v>
      </c>
      <c r="O2036" t="s">
        <v>2742</v>
      </c>
      <c r="P2036">
        <v>0</v>
      </c>
      <c r="Q2036" s="46">
        <f t="shared" si="205"/>
        <v>0</v>
      </c>
    </row>
    <row r="2037" spans="1:17" x14ac:dyDescent="0.25">
      <c r="A2037" t="str">
        <f t="shared" si="200"/>
        <v>ENFERMEIRO NEFROLOGISTA</v>
      </c>
      <c r="B2037" t="s">
        <v>2543</v>
      </c>
      <c r="C2037">
        <v>0</v>
      </c>
      <c r="D2037">
        <v>0</v>
      </c>
      <c r="E2037">
        <v>0</v>
      </c>
      <c r="F2037">
        <v>0</v>
      </c>
      <c r="G2037">
        <v>0</v>
      </c>
      <c r="H2037" s="46">
        <f t="shared" si="201"/>
        <v>0</v>
      </c>
      <c r="J2037" t="str">
        <f t="shared" si="202"/>
        <v>PROFESSOR DE ENSINO SUPERIOR NA AREA DE ORIENTACAO EDUCACIONAL</v>
      </c>
      <c r="K2037" t="s">
        <v>2661</v>
      </c>
      <c r="L2037">
        <v>0</v>
      </c>
      <c r="M2037" s="46">
        <f t="shared" si="203"/>
        <v>0</v>
      </c>
      <c r="N2037" t="str">
        <f t="shared" si="204"/>
        <v>PROCURADOR DO TRABALHO</v>
      </c>
      <c r="O2037" t="s">
        <v>2743</v>
      </c>
      <c r="P2037">
        <v>0</v>
      </c>
      <c r="Q2037" s="46">
        <f t="shared" si="205"/>
        <v>0</v>
      </c>
    </row>
    <row r="2038" spans="1:17" x14ac:dyDescent="0.25">
      <c r="A2038" t="str">
        <f t="shared" si="200"/>
        <v>ENFERMEIRO NEONATOLOGISTA</v>
      </c>
      <c r="B2038" t="s">
        <v>2544</v>
      </c>
      <c r="C2038">
        <v>0</v>
      </c>
      <c r="D2038">
        <v>0</v>
      </c>
      <c r="E2038">
        <v>0</v>
      </c>
      <c r="F2038">
        <v>0</v>
      </c>
      <c r="G2038">
        <v>0</v>
      </c>
      <c r="H2038" s="46">
        <f t="shared" si="201"/>
        <v>0</v>
      </c>
      <c r="J2038" t="str">
        <f t="shared" si="202"/>
        <v>PROFESSOR DE ENSINO SUPERIOR NA AREA DE PESQUISA EDUCACIONAL</v>
      </c>
      <c r="K2038" t="s">
        <v>2662</v>
      </c>
      <c r="L2038">
        <v>0</v>
      </c>
      <c r="M2038" s="46">
        <f t="shared" si="203"/>
        <v>0</v>
      </c>
      <c r="N2038" t="str">
        <f t="shared" si="204"/>
        <v>PROCURADOR REGIONAL DA REPUBLICA</v>
      </c>
      <c r="O2038" t="s">
        <v>2744</v>
      </c>
      <c r="P2038">
        <v>0</v>
      </c>
      <c r="Q2038" s="46">
        <f t="shared" si="205"/>
        <v>0</v>
      </c>
    </row>
    <row r="2039" spans="1:17" x14ac:dyDescent="0.25">
      <c r="A2039" t="str">
        <f t="shared" si="200"/>
        <v>ENFERMEIRO PUERICULTOR E PEDIATRICO</v>
      </c>
      <c r="B2039" t="s">
        <v>2547</v>
      </c>
      <c r="C2039">
        <v>0</v>
      </c>
      <c r="D2039">
        <v>0</v>
      </c>
      <c r="E2039">
        <v>0</v>
      </c>
      <c r="F2039">
        <v>0</v>
      </c>
      <c r="G2039">
        <v>0</v>
      </c>
      <c r="H2039" s="46">
        <f t="shared" si="201"/>
        <v>0</v>
      </c>
      <c r="J2039" t="str">
        <f t="shared" si="202"/>
        <v>PROFESSOR DE LINGUA ALEMA</v>
      </c>
      <c r="K2039" t="s">
        <v>2664</v>
      </c>
      <c r="L2039">
        <v>0</v>
      </c>
      <c r="M2039" s="46">
        <f t="shared" si="203"/>
        <v>0</v>
      </c>
      <c r="N2039" t="str">
        <f t="shared" si="204"/>
        <v>PROCURADOR REGIONAL DO TRABALHO</v>
      </c>
      <c r="O2039" t="s">
        <v>2745</v>
      </c>
      <c r="P2039">
        <v>0</v>
      </c>
      <c r="Q2039" s="46">
        <f t="shared" si="205"/>
        <v>0</v>
      </c>
    </row>
    <row r="2040" spans="1:17" x14ac:dyDescent="0.25">
      <c r="A2040" t="str">
        <f t="shared" si="200"/>
        <v>PERFUSIONISTA</v>
      </c>
      <c r="B2040" t="s">
        <v>2550</v>
      </c>
      <c r="C2040">
        <v>0</v>
      </c>
      <c r="D2040">
        <v>0</v>
      </c>
      <c r="E2040">
        <v>0</v>
      </c>
      <c r="F2040">
        <v>0</v>
      </c>
      <c r="G2040">
        <v>0</v>
      </c>
      <c r="H2040" s="46">
        <f t="shared" si="201"/>
        <v>0</v>
      </c>
      <c r="J2040" t="str">
        <f t="shared" si="202"/>
        <v>PROFESSOR DE LINGUA ITALIANA</v>
      </c>
      <c r="K2040" t="s">
        <v>2665</v>
      </c>
      <c r="L2040">
        <v>0</v>
      </c>
      <c r="M2040" s="46">
        <f t="shared" si="203"/>
        <v>0</v>
      </c>
      <c r="N2040" t="str">
        <f t="shared" si="204"/>
        <v>PROMOTOR DE JUSTICA</v>
      </c>
      <c r="O2040" t="s">
        <v>2746</v>
      </c>
      <c r="P2040">
        <v>0</v>
      </c>
      <c r="Q2040" s="46">
        <f t="shared" si="205"/>
        <v>0</v>
      </c>
    </row>
    <row r="2041" spans="1:17" x14ac:dyDescent="0.25">
      <c r="A2041" t="str">
        <f t="shared" si="200"/>
        <v>ORTOPTISTA</v>
      </c>
      <c r="B2041" t="s">
        <v>2555</v>
      </c>
      <c r="C2041">
        <v>0</v>
      </c>
      <c r="D2041">
        <v>0</v>
      </c>
      <c r="E2041">
        <v>0</v>
      </c>
      <c r="F2041">
        <v>0</v>
      </c>
      <c r="G2041">
        <v>0</v>
      </c>
      <c r="H2041" s="46">
        <f t="shared" si="201"/>
        <v>0</v>
      </c>
      <c r="J2041" t="str">
        <f t="shared" si="202"/>
        <v>PROFESSOR DE LINGUA FRANCESA</v>
      </c>
      <c r="K2041" t="s">
        <v>2666</v>
      </c>
      <c r="L2041">
        <v>0</v>
      </c>
      <c r="M2041" s="46">
        <f t="shared" si="203"/>
        <v>0</v>
      </c>
      <c r="N2041" t="str">
        <f t="shared" si="204"/>
        <v>SUBPROCURADOR DE JUSTICA MILITAR</v>
      </c>
      <c r="O2041" t="s">
        <v>2747</v>
      </c>
      <c r="P2041">
        <v>0</v>
      </c>
      <c r="Q2041" s="46">
        <f t="shared" si="205"/>
        <v>0</v>
      </c>
    </row>
    <row r="2042" spans="1:17" x14ac:dyDescent="0.25">
      <c r="A2042" t="str">
        <f t="shared" si="200"/>
        <v>FISIOTERAPEUTA RESPIRATORIA</v>
      </c>
      <c r="B2042" t="s">
        <v>2557</v>
      </c>
      <c r="C2042">
        <v>0</v>
      </c>
      <c r="D2042">
        <v>0</v>
      </c>
      <c r="E2042">
        <v>0</v>
      </c>
      <c r="F2042">
        <v>0</v>
      </c>
      <c r="G2042">
        <v>0</v>
      </c>
      <c r="H2042" s="46">
        <f t="shared" si="201"/>
        <v>0</v>
      </c>
      <c r="J2042" t="str">
        <f t="shared" si="202"/>
        <v>PROFESSOR DE LINGUA INGLESA</v>
      </c>
      <c r="K2042" t="s">
        <v>2667</v>
      </c>
      <c r="L2042">
        <v>0</v>
      </c>
      <c r="M2042" s="46">
        <f t="shared" si="203"/>
        <v>0</v>
      </c>
      <c r="N2042" t="str">
        <f t="shared" si="204"/>
        <v>SUBPROCURADOR-GERAL DA REPUBLICA</v>
      </c>
      <c r="O2042" t="s">
        <v>2748</v>
      </c>
      <c r="P2042">
        <v>0</v>
      </c>
      <c r="Q2042" s="46">
        <f t="shared" si="205"/>
        <v>0</v>
      </c>
    </row>
    <row r="2043" spans="1:17" x14ac:dyDescent="0.25">
      <c r="A2043" t="str">
        <f t="shared" si="200"/>
        <v>FISIOTERAPEUTA NEUROFUNCIONAL</v>
      </c>
      <c r="B2043" t="s">
        <v>2558</v>
      </c>
      <c r="C2043">
        <v>0</v>
      </c>
      <c r="D2043">
        <v>0</v>
      </c>
      <c r="E2043">
        <v>0</v>
      </c>
      <c r="F2043">
        <v>0</v>
      </c>
      <c r="G2043">
        <v>0</v>
      </c>
      <c r="H2043" s="46">
        <f t="shared" si="201"/>
        <v>0</v>
      </c>
      <c r="J2043" t="str">
        <f t="shared" si="202"/>
        <v>PROFESSOR DE LINGUA ESPANHOLA</v>
      </c>
      <c r="K2043" t="s">
        <v>2668</v>
      </c>
      <c r="L2043">
        <v>0</v>
      </c>
      <c r="M2043" s="46">
        <f t="shared" si="203"/>
        <v>0</v>
      </c>
      <c r="N2043" t="str">
        <f t="shared" si="204"/>
        <v>SUBPROCURADOR-GERAL DO TRABALHO</v>
      </c>
      <c r="O2043" t="s">
        <v>2749</v>
      </c>
      <c r="P2043">
        <v>0</v>
      </c>
      <c r="Q2043" s="46">
        <f t="shared" si="205"/>
        <v>0</v>
      </c>
    </row>
    <row r="2044" spans="1:17" x14ac:dyDescent="0.25">
      <c r="A2044" t="str">
        <f t="shared" si="200"/>
        <v>FISIOTERAPEUTA TRAUMATO-ORTOPEDICA FUNCIONAL</v>
      </c>
      <c r="B2044" t="s">
        <v>2559</v>
      </c>
      <c r="C2044">
        <v>0</v>
      </c>
      <c r="D2044">
        <v>0</v>
      </c>
      <c r="E2044">
        <v>0</v>
      </c>
      <c r="F2044">
        <v>0</v>
      </c>
      <c r="G2044">
        <v>0</v>
      </c>
      <c r="H2044" s="46">
        <f t="shared" si="201"/>
        <v>0</v>
      </c>
      <c r="J2044" t="str">
        <f t="shared" si="202"/>
        <v>PROFESSOR DE LINGUA PORTUGUESA</v>
      </c>
      <c r="K2044" t="s">
        <v>2669</v>
      </c>
      <c r="L2044">
        <v>0</v>
      </c>
      <c r="M2044" s="46">
        <f t="shared" si="203"/>
        <v>0</v>
      </c>
      <c r="N2044" t="str">
        <f t="shared" si="204"/>
        <v>DELEGADO DE POLICIA</v>
      </c>
      <c r="O2044" t="s">
        <v>2750</v>
      </c>
      <c r="P2044">
        <v>0</v>
      </c>
      <c r="Q2044" s="46">
        <f t="shared" si="205"/>
        <v>0</v>
      </c>
    </row>
    <row r="2045" spans="1:17" x14ac:dyDescent="0.25">
      <c r="A2045" t="str">
        <f t="shared" si="200"/>
        <v>FISIOTERAPEUTA OSTEOPATA</v>
      </c>
      <c r="B2045" t="s">
        <v>2560</v>
      </c>
      <c r="C2045">
        <v>0</v>
      </c>
      <c r="D2045">
        <v>0</v>
      </c>
      <c r="E2045">
        <v>0</v>
      </c>
      <c r="F2045">
        <v>0</v>
      </c>
      <c r="G2045">
        <v>0</v>
      </c>
      <c r="H2045" s="46">
        <f t="shared" si="201"/>
        <v>0</v>
      </c>
      <c r="J2045" t="str">
        <f t="shared" si="202"/>
        <v>PROFESSOR DE LITERATURA BRASILEIRA</v>
      </c>
      <c r="K2045" t="s">
        <v>2670</v>
      </c>
      <c r="L2045">
        <v>0</v>
      </c>
      <c r="M2045" s="46">
        <f t="shared" si="203"/>
        <v>0</v>
      </c>
      <c r="N2045" t="str">
        <f t="shared" si="204"/>
        <v>DEFENSOR PUBLICO</v>
      </c>
      <c r="O2045" t="s">
        <v>2751</v>
      </c>
      <c r="P2045">
        <v>0</v>
      </c>
      <c r="Q2045" s="46">
        <f t="shared" si="205"/>
        <v>0</v>
      </c>
    </row>
    <row r="2046" spans="1:17" x14ac:dyDescent="0.25">
      <c r="A2046" t="str">
        <f t="shared" si="200"/>
        <v>FISIOTERAPEUTA QUIROPRAXISTA</v>
      </c>
      <c r="B2046" t="s">
        <v>2561</v>
      </c>
      <c r="C2046">
        <v>0</v>
      </c>
      <c r="D2046">
        <v>0</v>
      </c>
      <c r="E2046">
        <v>0</v>
      </c>
      <c r="F2046">
        <v>0</v>
      </c>
      <c r="G2046">
        <v>0</v>
      </c>
      <c r="H2046" s="46">
        <f t="shared" si="201"/>
        <v>0</v>
      </c>
      <c r="J2046" t="str">
        <f t="shared" si="202"/>
        <v>PROFESSOR DE LITERATURA PORTUGUESA</v>
      </c>
      <c r="K2046" t="s">
        <v>2671</v>
      </c>
      <c r="L2046">
        <v>0</v>
      </c>
      <c r="M2046" s="46">
        <f t="shared" si="203"/>
        <v>0</v>
      </c>
      <c r="N2046" t="str">
        <f t="shared" si="204"/>
        <v>PROCURADOR DA ASSISTENCIA JUDICIARIA</v>
      </c>
      <c r="O2046" t="s">
        <v>2752</v>
      </c>
      <c r="P2046">
        <v>0</v>
      </c>
      <c r="Q2046" s="46">
        <f t="shared" si="205"/>
        <v>0</v>
      </c>
    </row>
    <row r="2047" spans="1:17" x14ac:dyDescent="0.25">
      <c r="A2047" t="str">
        <f t="shared" si="200"/>
        <v>FISIOTERAPEUTA ACUPUNTURISTA</v>
      </c>
      <c r="B2047" t="s">
        <v>2562</v>
      </c>
      <c r="C2047">
        <v>0</v>
      </c>
      <c r="D2047">
        <v>0</v>
      </c>
      <c r="E2047">
        <v>0</v>
      </c>
      <c r="F2047">
        <v>0</v>
      </c>
      <c r="G2047">
        <v>0</v>
      </c>
      <c r="H2047" s="46">
        <f t="shared" si="201"/>
        <v>0</v>
      </c>
      <c r="J2047" t="str">
        <f t="shared" si="202"/>
        <v>PROFESSOR DE LITERATURA ALEMA</v>
      </c>
      <c r="K2047" t="s">
        <v>2672</v>
      </c>
      <c r="L2047">
        <v>0</v>
      </c>
      <c r="M2047" s="46">
        <f t="shared" si="203"/>
        <v>0</v>
      </c>
      <c r="N2047" t="str">
        <f t="shared" si="204"/>
        <v>OFICIAL DE INTELIGENCIA</v>
      </c>
      <c r="O2047" t="s">
        <v>2753</v>
      </c>
      <c r="P2047">
        <v>0</v>
      </c>
      <c r="Q2047" s="46">
        <f t="shared" si="205"/>
        <v>0</v>
      </c>
    </row>
    <row r="2048" spans="1:17" x14ac:dyDescent="0.25">
      <c r="A2048" t="str">
        <f t="shared" si="200"/>
        <v>FISIOTERAPEUTA ESPORTIVO</v>
      </c>
      <c r="B2048" t="s">
        <v>2563</v>
      </c>
      <c r="C2048">
        <v>0</v>
      </c>
      <c r="D2048">
        <v>0</v>
      </c>
      <c r="E2048">
        <v>0</v>
      </c>
      <c r="F2048">
        <v>0</v>
      </c>
      <c r="G2048">
        <v>0</v>
      </c>
      <c r="H2048" s="46">
        <f t="shared" si="201"/>
        <v>0</v>
      </c>
      <c r="J2048" t="str">
        <f t="shared" si="202"/>
        <v>PROFESSOR DE LITERATURA COMPARADA</v>
      </c>
      <c r="K2048" t="s">
        <v>2673</v>
      </c>
      <c r="L2048">
        <v>0</v>
      </c>
      <c r="M2048" s="46">
        <f t="shared" si="203"/>
        <v>0</v>
      </c>
      <c r="N2048" t="str">
        <f t="shared" si="204"/>
        <v>OFICIAL TECNICO DE INTELIGENCIA</v>
      </c>
      <c r="O2048" t="s">
        <v>2754</v>
      </c>
      <c r="P2048">
        <v>0</v>
      </c>
      <c r="Q2048" s="46">
        <f t="shared" si="205"/>
        <v>0</v>
      </c>
    </row>
    <row r="2049" spans="1:17" x14ac:dyDescent="0.25">
      <c r="A2049" t="str">
        <f t="shared" si="200"/>
        <v>FISIOTERAPEUTA DO TRABALHO</v>
      </c>
      <c r="B2049" t="s">
        <v>2564</v>
      </c>
      <c r="C2049">
        <v>0</v>
      </c>
      <c r="D2049">
        <v>0</v>
      </c>
      <c r="E2049">
        <v>0</v>
      </c>
      <c r="F2049">
        <v>0</v>
      </c>
      <c r="G2049">
        <v>0</v>
      </c>
      <c r="H2049" s="46">
        <f t="shared" si="201"/>
        <v>0</v>
      </c>
      <c r="J2049" t="str">
        <f t="shared" si="202"/>
        <v>PROFESSOR DE LITERATURA ESPANHOLA</v>
      </c>
      <c r="K2049" t="s">
        <v>2674</v>
      </c>
      <c r="L2049">
        <v>0</v>
      </c>
      <c r="M2049" s="46">
        <f t="shared" si="203"/>
        <v>0</v>
      </c>
      <c r="N2049" t="str">
        <f t="shared" si="204"/>
        <v>ANTROPOLOGO</v>
      </c>
      <c r="O2049" t="s">
        <v>2755</v>
      </c>
      <c r="P2049">
        <v>0</v>
      </c>
      <c r="Q2049" s="46">
        <f t="shared" si="205"/>
        <v>0</v>
      </c>
    </row>
    <row r="2050" spans="1:17" x14ac:dyDescent="0.25">
      <c r="A2050" t="str">
        <f t="shared" si="200"/>
        <v>TECNICO EM ORIENTACAO E MOBILIDADE DE CEGOS E DEF VISUAIS</v>
      </c>
      <c r="B2050" t="s">
        <v>2565</v>
      </c>
      <c r="C2050">
        <v>0</v>
      </c>
      <c r="D2050">
        <v>0</v>
      </c>
      <c r="E2050">
        <v>0</v>
      </c>
      <c r="F2050">
        <v>0</v>
      </c>
      <c r="G2050">
        <v>0</v>
      </c>
      <c r="H2050" s="46">
        <f t="shared" si="201"/>
        <v>0</v>
      </c>
      <c r="J2050" t="str">
        <f t="shared" si="202"/>
        <v>PROFESSOR DE LITERATURA FRANCESA</v>
      </c>
      <c r="K2050" t="s">
        <v>2675</v>
      </c>
      <c r="L2050">
        <v>0</v>
      </c>
      <c r="M2050" s="46">
        <f t="shared" si="203"/>
        <v>0</v>
      </c>
      <c r="N2050" t="str">
        <f t="shared" si="204"/>
        <v>ARQUEOLOGO</v>
      </c>
      <c r="O2050" t="s">
        <v>2756</v>
      </c>
      <c r="P2050">
        <v>0</v>
      </c>
      <c r="Q2050" s="46">
        <f t="shared" si="205"/>
        <v>0</v>
      </c>
    </row>
    <row r="2051" spans="1:17" x14ac:dyDescent="0.25">
      <c r="A2051" t="str">
        <f t="shared" si="200"/>
        <v>FONOAUDIOLOGO GERAL</v>
      </c>
      <c r="B2051" t="s">
        <v>2568</v>
      </c>
      <c r="C2051">
        <v>0</v>
      </c>
      <c r="D2051">
        <v>0</v>
      </c>
      <c r="E2051">
        <v>0</v>
      </c>
      <c r="F2051">
        <v>0</v>
      </c>
      <c r="G2051">
        <v>0</v>
      </c>
      <c r="H2051" s="46">
        <f t="shared" si="201"/>
        <v>0</v>
      </c>
      <c r="J2051" t="str">
        <f t="shared" si="202"/>
        <v>PROFESSOR DE LITERATURA INGLESA</v>
      </c>
      <c r="K2051" t="s">
        <v>2676</v>
      </c>
      <c r="L2051">
        <v>0</v>
      </c>
      <c r="M2051" s="46">
        <f t="shared" si="203"/>
        <v>0</v>
      </c>
      <c r="N2051" t="str">
        <f t="shared" si="204"/>
        <v>CIENTISTA POLITICO</v>
      </c>
      <c r="O2051" t="s">
        <v>2757</v>
      </c>
      <c r="P2051">
        <v>0</v>
      </c>
      <c r="Q2051" s="46">
        <f t="shared" si="205"/>
        <v>0</v>
      </c>
    </row>
    <row r="2052" spans="1:17" x14ac:dyDescent="0.25">
      <c r="A2052" t="str">
        <f t="shared" si="200"/>
        <v>FONOAUDIOLOGO EDUCACIONAL</v>
      </c>
      <c r="B2052" t="s">
        <v>2569</v>
      </c>
      <c r="C2052">
        <v>0</v>
      </c>
      <c r="D2052">
        <v>0</v>
      </c>
      <c r="E2052">
        <v>0</v>
      </c>
      <c r="F2052">
        <v>0</v>
      </c>
      <c r="G2052">
        <v>0</v>
      </c>
      <c r="H2052" s="46">
        <f t="shared" si="201"/>
        <v>0</v>
      </c>
      <c r="J2052" t="str">
        <f t="shared" si="202"/>
        <v>PROFESSOR DE LITERATURA ITALIANA</v>
      </c>
      <c r="K2052" t="s">
        <v>2677</v>
      </c>
      <c r="L2052">
        <v>0</v>
      </c>
      <c r="M2052" s="46">
        <f t="shared" si="203"/>
        <v>0</v>
      </c>
      <c r="N2052" t="str">
        <f t="shared" si="204"/>
        <v>SOCIOLOGO</v>
      </c>
      <c r="O2052" t="s">
        <v>2758</v>
      </c>
      <c r="P2052">
        <v>0</v>
      </c>
      <c r="Q2052" s="46">
        <f t="shared" si="205"/>
        <v>0</v>
      </c>
    </row>
    <row r="2053" spans="1:17" x14ac:dyDescent="0.25">
      <c r="A2053" t="str">
        <f t="shared" si="200"/>
        <v>FONOAUDIOLOGO EM AUDIOLOGIA</v>
      </c>
      <c r="B2053" t="s">
        <v>2570</v>
      </c>
      <c r="C2053">
        <v>0</v>
      </c>
      <c r="D2053">
        <v>0</v>
      </c>
      <c r="E2053">
        <v>0</v>
      </c>
      <c r="F2053">
        <v>0</v>
      </c>
      <c r="G2053">
        <v>0</v>
      </c>
      <c r="H2053" s="46">
        <f t="shared" si="201"/>
        <v>0</v>
      </c>
      <c r="J2053" t="str">
        <f t="shared" si="202"/>
        <v>PROFESSOR DE LITERATURA DE LINGUAS ESTRANGEIRAS MODERNAS</v>
      </c>
      <c r="K2053" t="s">
        <v>2678</v>
      </c>
      <c r="L2053">
        <v>0</v>
      </c>
      <c r="M2053" s="46">
        <f t="shared" si="203"/>
        <v>0</v>
      </c>
      <c r="N2053" t="str">
        <f t="shared" si="204"/>
        <v>ECONOMISTA AGROINDUSTRIAL</v>
      </c>
      <c r="O2053" t="s">
        <v>2760</v>
      </c>
      <c r="P2053">
        <v>0</v>
      </c>
      <c r="Q2053" s="46">
        <f t="shared" si="205"/>
        <v>0</v>
      </c>
    </row>
    <row r="2054" spans="1:17" x14ac:dyDescent="0.25">
      <c r="A2054" t="str">
        <f t="shared" si="200"/>
        <v>FONOAUDIOLOGO EM DISFAGIA</v>
      </c>
      <c r="B2054" t="s">
        <v>2571</v>
      </c>
      <c r="C2054">
        <v>0</v>
      </c>
      <c r="D2054">
        <v>0</v>
      </c>
      <c r="E2054">
        <v>0</v>
      </c>
      <c r="F2054">
        <v>0</v>
      </c>
      <c r="G2054">
        <v>0</v>
      </c>
      <c r="H2054" s="46">
        <f t="shared" si="201"/>
        <v>0</v>
      </c>
      <c r="J2054" t="str">
        <f t="shared" si="202"/>
        <v>PROFESSOR DE OUTRAS LINGUAS E LITERATURAS</v>
      </c>
      <c r="K2054" t="s">
        <v>2679</v>
      </c>
      <c r="L2054">
        <v>0</v>
      </c>
      <c r="M2054" s="46">
        <f t="shared" si="203"/>
        <v>0</v>
      </c>
      <c r="N2054" t="str">
        <f t="shared" si="204"/>
        <v>ECONOMISTA FINANCEIRO</v>
      </c>
      <c r="O2054" t="s">
        <v>2761</v>
      </c>
      <c r="P2054">
        <v>0</v>
      </c>
      <c r="Q2054" s="46">
        <f t="shared" si="205"/>
        <v>0</v>
      </c>
    </row>
    <row r="2055" spans="1:17" x14ac:dyDescent="0.25">
      <c r="A2055" t="str">
        <f t="shared" si="200"/>
        <v>FONOAUDIOLOGO EM LINGUAGEM</v>
      </c>
      <c r="B2055" t="s">
        <v>2572</v>
      </c>
      <c r="C2055">
        <v>0</v>
      </c>
      <c r="D2055">
        <v>0</v>
      </c>
      <c r="E2055">
        <v>0</v>
      </c>
      <c r="F2055">
        <v>0</v>
      </c>
      <c r="G2055">
        <v>0</v>
      </c>
      <c r="H2055" s="46">
        <f t="shared" si="201"/>
        <v>0</v>
      </c>
      <c r="J2055" t="str">
        <f t="shared" si="202"/>
        <v>PROFESSOR DE LINGUAS ESTRANGEIRAS MODERNAS</v>
      </c>
      <c r="K2055" t="s">
        <v>2680</v>
      </c>
      <c r="L2055">
        <v>0</v>
      </c>
      <c r="M2055" s="46">
        <f t="shared" si="203"/>
        <v>0</v>
      </c>
      <c r="N2055" t="str">
        <f t="shared" si="204"/>
        <v>ECONOMISTA INDUSTRIAL</v>
      </c>
      <c r="O2055" t="s">
        <v>2762</v>
      </c>
      <c r="P2055">
        <v>0</v>
      </c>
      <c r="Q2055" s="46">
        <f t="shared" si="205"/>
        <v>0</v>
      </c>
    </row>
    <row r="2056" spans="1:17" x14ac:dyDescent="0.25">
      <c r="A2056" t="str">
        <f t="shared" si="200"/>
        <v>FONOAUDIOLOGO EM MOTRICIDADE OROFACIAL</v>
      </c>
      <c r="B2056" t="s">
        <v>2573</v>
      </c>
      <c r="C2056">
        <v>0</v>
      </c>
      <c r="D2056">
        <v>0</v>
      </c>
      <c r="E2056">
        <v>0</v>
      </c>
      <c r="F2056">
        <v>0</v>
      </c>
      <c r="G2056">
        <v>0</v>
      </c>
      <c r="H2056" s="46">
        <f t="shared" si="201"/>
        <v>0</v>
      </c>
      <c r="J2056" t="str">
        <f t="shared" si="202"/>
        <v>PROFESSOR DE LINGUISTICA E LINGUISTICA APLICADA</v>
      </c>
      <c r="K2056" t="s">
        <v>2681</v>
      </c>
      <c r="L2056">
        <v>0</v>
      </c>
      <c r="M2056" s="46">
        <f t="shared" si="203"/>
        <v>0</v>
      </c>
      <c r="N2056" t="str">
        <f t="shared" si="204"/>
        <v>ECONOMISTA DO SETOR PUBLICO</v>
      </c>
      <c r="O2056" t="s">
        <v>2763</v>
      </c>
      <c r="P2056">
        <v>0</v>
      </c>
      <c r="Q2056" s="46">
        <f t="shared" si="205"/>
        <v>0</v>
      </c>
    </row>
    <row r="2057" spans="1:17" x14ac:dyDescent="0.25">
      <c r="A2057" t="str">
        <f t="shared" si="200"/>
        <v>FONOAUDIOLOGO EM SAUDE COLETIVA</v>
      </c>
      <c r="B2057" t="s">
        <v>2574</v>
      </c>
      <c r="C2057">
        <v>0</v>
      </c>
      <c r="D2057">
        <v>0</v>
      </c>
      <c r="E2057">
        <v>0</v>
      </c>
      <c r="F2057">
        <v>0</v>
      </c>
      <c r="G2057">
        <v>0</v>
      </c>
      <c r="H2057" s="46">
        <f t="shared" si="201"/>
        <v>0</v>
      </c>
      <c r="J2057" t="str">
        <f t="shared" si="202"/>
        <v>PROFESSOR DE FILOLOGIA E CRITICA TEXTUAL</v>
      </c>
      <c r="K2057" t="s">
        <v>2682</v>
      </c>
      <c r="L2057">
        <v>0</v>
      </c>
      <c r="M2057" s="46">
        <f t="shared" si="203"/>
        <v>0</v>
      </c>
      <c r="N2057" t="str">
        <f t="shared" si="204"/>
        <v>ECONOMISTA AMBIENTAL</v>
      </c>
      <c r="O2057" t="s">
        <v>2764</v>
      </c>
      <c r="P2057">
        <v>0</v>
      </c>
      <c r="Q2057" s="46">
        <f t="shared" si="205"/>
        <v>0</v>
      </c>
    </row>
    <row r="2058" spans="1:17" x14ac:dyDescent="0.25">
      <c r="A2058" t="str">
        <f t="shared" si="200"/>
        <v>FONOAUDIOLOGO EM VOZ</v>
      </c>
      <c r="B2058" t="s">
        <v>2575</v>
      </c>
      <c r="C2058">
        <v>0</v>
      </c>
      <c r="D2058">
        <v>0</v>
      </c>
      <c r="E2058">
        <v>0</v>
      </c>
      <c r="F2058">
        <v>0</v>
      </c>
      <c r="G2058">
        <v>0</v>
      </c>
      <c r="H2058" s="46">
        <f t="shared" si="201"/>
        <v>0</v>
      </c>
      <c r="J2058" t="str">
        <f t="shared" si="202"/>
        <v>PROFESSOR DE SEMIOTICA</v>
      </c>
      <c r="K2058" t="s">
        <v>2683</v>
      </c>
      <c r="L2058">
        <v>0</v>
      </c>
      <c r="M2058" s="46">
        <f t="shared" si="203"/>
        <v>0</v>
      </c>
      <c r="N2058" t="str">
        <f t="shared" si="204"/>
        <v>ECONOMISTA REGIONAL E URBANO</v>
      </c>
      <c r="O2058" t="s">
        <v>2765</v>
      </c>
      <c r="P2058">
        <v>0</v>
      </c>
      <c r="Q2058" s="46">
        <f t="shared" si="205"/>
        <v>0</v>
      </c>
    </row>
    <row r="2059" spans="1:17" x14ac:dyDescent="0.25">
      <c r="A2059" t="str">
        <f t="shared" si="200"/>
        <v>MUSICOTERAPEUTA</v>
      </c>
      <c r="B2059" t="s">
        <v>2576</v>
      </c>
      <c r="C2059">
        <v>0</v>
      </c>
      <c r="D2059">
        <v>0</v>
      </c>
      <c r="E2059">
        <v>0</v>
      </c>
      <c r="F2059">
        <v>0</v>
      </c>
      <c r="G2059">
        <v>0</v>
      </c>
      <c r="H2059" s="46">
        <f t="shared" si="201"/>
        <v>0</v>
      </c>
      <c r="J2059" t="str">
        <f t="shared" si="202"/>
        <v>PROFESSOR DE TEORIA DA LITERATURA</v>
      </c>
      <c r="K2059" t="s">
        <v>2684</v>
      </c>
      <c r="L2059">
        <v>0</v>
      </c>
      <c r="M2059" s="46">
        <f t="shared" si="203"/>
        <v>0</v>
      </c>
      <c r="N2059" t="str">
        <f t="shared" si="204"/>
        <v>GEOGRAFO</v>
      </c>
      <c r="O2059" t="s">
        <v>2766</v>
      </c>
      <c r="P2059">
        <v>0</v>
      </c>
      <c r="Q2059" s="46">
        <f t="shared" si="205"/>
        <v>0</v>
      </c>
    </row>
    <row r="2060" spans="1:17" x14ac:dyDescent="0.25">
      <c r="A2060" t="str">
        <f t="shared" si="200"/>
        <v>AVALIADOR FISICO</v>
      </c>
      <c r="B2060" t="s">
        <v>2577</v>
      </c>
      <c r="C2060">
        <v>0</v>
      </c>
      <c r="D2060">
        <v>0</v>
      </c>
      <c r="E2060">
        <v>0</v>
      </c>
      <c r="F2060">
        <v>0</v>
      </c>
      <c r="G2060">
        <v>0</v>
      </c>
      <c r="H2060" s="46">
        <f t="shared" si="201"/>
        <v>0</v>
      </c>
      <c r="J2060" t="str">
        <f t="shared" si="202"/>
        <v>PROFESSOR DE ANTROPOLOGIA DO ENSINO SUPERIOR</v>
      </c>
      <c r="K2060" t="s">
        <v>2685</v>
      </c>
      <c r="L2060">
        <v>0</v>
      </c>
      <c r="M2060" s="46">
        <f t="shared" si="203"/>
        <v>0</v>
      </c>
      <c r="N2060" t="str">
        <f t="shared" si="204"/>
        <v>FILOSOFO</v>
      </c>
      <c r="O2060" t="s">
        <v>2767</v>
      </c>
      <c r="P2060">
        <v>0</v>
      </c>
      <c r="Q2060" s="46">
        <f t="shared" si="205"/>
        <v>0</v>
      </c>
    </row>
    <row r="2061" spans="1:17" x14ac:dyDescent="0.25">
      <c r="A2061" t="str">
        <f t="shared" si="200"/>
        <v>LUDOMOTRICISTA</v>
      </c>
      <c r="B2061" t="s">
        <v>2578</v>
      </c>
      <c r="C2061">
        <v>0</v>
      </c>
      <c r="D2061">
        <v>0</v>
      </c>
      <c r="E2061">
        <v>0</v>
      </c>
      <c r="F2061">
        <v>0</v>
      </c>
      <c r="G2061">
        <v>0</v>
      </c>
      <c r="H2061" s="46">
        <f t="shared" si="201"/>
        <v>0</v>
      </c>
      <c r="J2061" t="str">
        <f t="shared" si="202"/>
        <v>PROFESSOR DE ARQUIVOLOGIA DO ENSINO SUPERIOR</v>
      </c>
      <c r="K2061" t="s">
        <v>2686</v>
      </c>
      <c r="L2061">
        <v>0</v>
      </c>
      <c r="M2061" s="46">
        <f t="shared" si="203"/>
        <v>0</v>
      </c>
      <c r="N2061" t="str">
        <f t="shared" si="204"/>
        <v>PSICOLOGO EDUCACIONAL</v>
      </c>
      <c r="O2061" t="s">
        <v>2768</v>
      </c>
      <c r="P2061">
        <v>0</v>
      </c>
      <c r="Q2061" s="46">
        <f t="shared" si="205"/>
        <v>0</v>
      </c>
    </row>
    <row r="2062" spans="1:17" x14ac:dyDescent="0.25">
      <c r="A2062" t="str">
        <f t="shared" ref="A2062:A2125" si="206">MID(B2062,8,100)</f>
        <v>PREPARADOR DE ATLETA</v>
      </c>
      <c r="B2062" t="s">
        <v>2579</v>
      </c>
      <c r="C2062">
        <v>0</v>
      </c>
      <c r="D2062">
        <v>0</v>
      </c>
      <c r="E2062">
        <v>0</v>
      </c>
      <c r="F2062">
        <v>0</v>
      </c>
      <c r="G2062">
        <v>0</v>
      </c>
      <c r="H2062" s="46">
        <f t="shared" ref="H2062:H2125" si="207">G2062*100/G$3765</f>
        <v>0</v>
      </c>
      <c r="J2062" t="str">
        <f t="shared" ref="J2062:J2125" si="208">MID(K2062,8,100)</f>
        <v>PROFESSOR DE BIBLIOTECONOMIA DO ENSIO SUPERIOR</v>
      </c>
      <c r="K2062" t="s">
        <v>2687</v>
      </c>
      <c r="L2062">
        <v>0</v>
      </c>
      <c r="M2062" s="46">
        <f t="shared" ref="M2062:M2125" si="209">L2062*100/L$3765</f>
        <v>0</v>
      </c>
      <c r="N2062" t="str">
        <f t="shared" ref="N2062:N2125" si="210">MID(O2062,8,100)</f>
        <v>PSICOLOGO DO ESPORTE</v>
      </c>
      <c r="O2062" t="s">
        <v>2770</v>
      </c>
      <c r="P2062">
        <v>0</v>
      </c>
      <c r="Q2062" s="46">
        <f t="shared" ref="Q2062:Q2125" si="211">P2062*100/P$3765</f>
        <v>0</v>
      </c>
    </row>
    <row r="2063" spans="1:17" x14ac:dyDescent="0.25">
      <c r="A2063" t="str">
        <f t="shared" si="206"/>
        <v>TECNICO DE DESPORTO INDIVIDUAL E COLETIVO (EXCETO FUTEBOL)</v>
      </c>
      <c r="B2063" t="s">
        <v>2581</v>
      </c>
      <c r="C2063">
        <v>0</v>
      </c>
      <c r="D2063">
        <v>0</v>
      </c>
      <c r="E2063">
        <v>0</v>
      </c>
      <c r="F2063">
        <v>0</v>
      </c>
      <c r="G2063">
        <v>0</v>
      </c>
      <c r="H2063" s="46">
        <f t="shared" si="207"/>
        <v>0</v>
      </c>
      <c r="J2063" t="str">
        <f t="shared" si="208"/>
        <v>PROFESSOR DE CIENCIA POLITICA DO ENSINO SUPERIOR</v>
      </c>
      <c r="K2063" t="s">
        <v>2688</v>
      </c>
      <c r="L2063">
        <v>0</v>
      </c>
      <c r="M2063" s="46">
        <f t="shared" si="209"/>
        <v>0</v>
      </c>
      <c r="N2063" t="str">
        <f t="shared" si="210"/>
        <v>PSICOLOGO JURIDICO</v>
      </c>
      <c r="O2063" t="s">
        <v>2772</v>
      </c>
      <c r="P2063">
        <v>0</v>
      </c>
      <c r="Q2063" s="46">
        <f t="shared" si="211"/>
        <v>0</v>
      </c>
    </row>
    <row r="2064" spans="1:17" x14ac:dyDescent="0.25">
      <c r="A2064" t="str">
        <f t="shared" si="206"/>
        <v>TECNICO DE LABORATORIO E FISCALIZACAO DESPORTIVA</v>
      </c>
      <c r="B2064" t="s">
        <v>2582</v>
      </c>
      <c r="C2064">
        <v>0</v>
      </c>
      <c r="D2064">
        <v>0</v>
      </c>
      <c r="E2064">
        <v>0</v>
      </c>
      <c r="F2064">
        <v>0</v>
      </c>
      <c r="G2064">
        <v>0</v>
      </c>
      <c r="H2064" s="46">
        <f t="shared" si="207"/>
        <v>0</v>
      </c>
      <c r="J2064" t="str">
        <f t="shared" si="208"/>
        <v>PROFESSOR DE COMUNICACAO SOCIAL DO ENSINO SUPERIOR</v>
      </c>
      <c r="K2064" t="s">
        <v>2689</v>
      </c>
      <c r="L2064">
        <v>0</v>
      </c>
      <c r="M2064" s="46">
        <f t="shared" si="209"/>
        <v>0</v>
      </c>
      <c r="N2064" t="str">
        <f t="shared" si="210"/>
        <v>PSICOLOGO DO TRANSITO</v>
      </c>
      <c r="O2064" t="s">
        <v>2774</v>
      </c>
      <c r="P2064">
        <v>0</v>
      </c>
      <c r="Q2064" s="46">
        <f t="shared" si="211"/>
        <v>0</v>
      </c>
    </row>
    <row r="2065" spans="1:17" x14ac:dyDescent="0.25">
      <c r="A2065" t="str">
        <f t="shared" si="206"/>
        <v>TREINADOR PROFISSIONAL DE FUTEBOL</v>
      </c>
      <c r="B2065" t="s">
        <v>2583</v>
      </c>
      <c r="C2065">
        <v>0</v>
      </c>
      <c r="D2065">
        <v>0</v>
      </c>
      <c r="E2065">
        <v>0</v>
      </c>
      <c r="F2065">
        <v>0</v>
      </c>
      <c r="G2065">
        <v>0</v>
      </c>
      <c r="H2065" s="46">
        <f t="shared" si="207"/>
        <v>0</v>
      </c>
      <c r="J2065" t="str">
        <f t="shared" si="208"/>
        <v>PROFESSOR DE DIREITO DO ENSINO SUPERIOR</v>
      </c>
      <c r="K2065" t="s">
        <v>2690</v>
      </c>
      <c r="L2065">
        <v>0</v>
      </c>
      <c r="M2065" s="46">
        <f t="shared" si="209"/>
        <v>0</v>
      </c>
      <c r="N2065" t="str">
        <f t="shared" si="210"/>
        <v>NEUROPSICOLOGO</v>
      </c>
      <c r="O2065" t="s">
        <v>2776</v>
      </c>
      <c r="P2065">
        <v>0</v>
      </c>
      <c r="Q2065" s="46">
        <f t="shared" si="211"/>
        <v>0</v>
      </c>
    </row>
    <row r="2066" spans="1:17" x14ac:dyDescent="0.25">
      <c r="A2066" t="str">
        <f t="shared" si="206"/>
        <v>MEDICO ONCOLOGISTA CLINICO</v>
      </c>
      <c r="B2066" t="s">
        <v>2584</v>
      </c>
      <c r="C2066">
        <v>0</v>
      </c>
      <c r="D2066">
        <v>0</v>
      </c>
      <c r="E2066">
        <v>0</v>
      </c>
      <c r="F2066">
        <v>0</v>
      </c>
      <c r="G2066">
        <v>0</v>
      </c>
      <c r="H2066" s="46">
        <f t="shared" si="207"/>
        <v>0</v>
      </c>
      <c r="J2066" t="str">
        <f t="shared" si="208"/>
        <v>PROFESSOR DE FILOSOFIA DO ENSINO SUPERIOR</v>
      </c>
      <c r="K2066" t="s">
        <v>2691</v>
      </c>
      <c r="L2066">
        <v>0</v>
      </c>
      <c r="M2066" s="46">
        <f t="shared" si="209"/>
        <v>0</v>
      </c>
      <c r="N2066" t="str">
        <f t="shared" si="210"/>
        <v>PSICOLOGO ACUPUNTURISTA</v>
      </c>
      <c r="O2066" t="s">
        <v>2778</v>
      </c>
      <c r="P2066">
        <v>0</v>
      </c>
      <c r="Q2066" s="46">
        <f t="shared" si="211"/>
        <v>0</v>
      </c>
    </row>
    <row r="2067" spans="1:17" x14ac:dyDescent="0.25">
      <c r="A2067" t="str">
        <f t="shared" si="206"/>
        <v>MEDICO CANCEROLOGISTA PEDIATRICO</v>
      </c>
      <c r="B2067" t="s">
        <v>2585</v>
      </c>
      <c r="C2067">
        <v>0</v>
      </c>
      <c r="D2067">
        <v>0</v>
      </c>
      <c r="E2067">
        <v>0</v>
      </c>
      <c r="F2067">
        <v>0</v>
      </c>
      <c r="G2067">
        <v>0</v>
      </c>
      <c r="H2067" s="46">
        <f t="shared" si="207"/>
        <v>0</v>
      </c>
      <c r="J2067" t="str">
        <f t="shared" si="208"/>
        <v>PROFESSOR DE GEOGRAFIA DO ENSINO SUPERIOR</v>
      </c>
      <c r="K2067" t="s">
        <v>2692</v>
      </c>
      <c r="L2067">
        <v>0</v>
      </c>
      <c r="M2067" s="46">
        <f t="shared" si="209"/>
        <v>0</v>
      </c>
      <c r="N2067" t="str">
        <f t="shared" si="210"/>
        <v>ECONOMISTA DOMESTICO</v>
      </c>
      <c r="O2067" t="s">
        <v>2780</v>
      </c>
      <c r="P2067">
        <v>0</v>
      </c>
      <c r="Q2067" s="46">
        <f t="shared" si="211"/>
        <v>0</v>
      </c>
    </row>
    <row r="2068" spans="1:17" x14ac:dyDescent="0.25">
      <c r="A2068" t="str">
        <f t="shared" si="206"/>
        <v>MEDICO EM CIRURGIA VASCULAR</v>
      </c>
      <c r="B2068" t="s">
        <v>2587</v>
      </c>
      <c r="C2068">
        <v>0</v>
      </c>
      <c r="D2068">
        <v>0</v>
      </c>
      <c r="E2068">
        <v>0</v>
      </c>
      <c r="F2068">
        <v>0</v>
      </c>
      <c r="G2068">
        <v>0</v>
      </c>
      <c r="H2068" s="46">
        <f t="shared" si="207"/>
        <v>0</v>
      </c>
      <c r="J2068" t="str">
        <f t="shared" si="208"/>
        <v>PROFESSOR DE JORNALISMO</v>
      </c>
      <c r="K2068" t="s">
        <v>2694</v>
      </c>
      <c r="L2068">
        <v>0</v>
      </c>
      <c r="M2068" s="46">
        <f t="shared" si="209"/>
        <v>0</v>
      </c>
      <c r="N2068" t="str">
        <f t="shared" si="210"/>
        <v>AUDITOR (CONTADORES E AFINS)</v>
      </c>
      <c r="O2068" t="s">
        <v>2782</v>
      </c>
      <c r="P2068">
        <v>0</v>
      </c>
      <c r="Q2068" s="46">
        <f t="shared" si="211"/>
        <v>0</v>
      </c>
    </row>
    <row r="2069" spans="1:17" x14ac:dyDescent="0.25">
      <c r="A2069" t="str">
        <f t="shared" si="206"/>
        <v>MEDICO COLOPROCTOLOGISTA</v>
      </c>
      <c r="B2069" t="s">
        <v>2588</v>
      </c>
      <c r="C2069">
        <v>0</v>
      </c>
      <c r="D2069">
        <v>0</v>
      </c>
      <c r="E2069">
        <v>0</v>
      </c>
      <c r="F2069">
        <v>0</v>
      </c>
      <c r="G2069">
        <v>0</v>
      </c>
      <c r="H2069" s="46">
        <f t="shared" si="207"/>
        <v>0</v>
      </c>
      <c r="J2069" t="str">
        <f t="shared" si="208"/>
        <v>PROFESSOR DE MUSEOLOGIA DO ENSINO SUPERIOR</v>
      </c>
      <c r="K2069" t="s">
        <v>2695</v>
      </c>
      <c r="L2069">
        <v>0</v>
      </c>
      <c r="M2069" s="46">
        <f t="shared" si="209"/>
        <v>0</v>
      </c>
      <c r="N2069" t="str">
        <f t="shared" si="210"/>
        <v>PERITO CONTABIL</v>
      </c>
      <c r="O2069" t="s">
        <v>2784</v>
      </c>
      <c r="P2069">
        <v>0</v>
      </c>
      <c r="Q2069" s="46">
        <f t="shared" si="211"/>
        <v>0</v>
      </c>
    </row>
    <row r="2070" spans="1:17" x14ac:dyDescent="0.25">
      <c r="A2070" t="str">
        <f t="shared" si="206"/>
        <v>MEDICO CANCEROLOGISTA CIRURGICO</v>
      </c>
      <c r="B2070" t="s">
        <v>2589</v>
      </c>
      <c r="C2070">
        <v>0</v>
      </c>
      <c r="D2070">
        <v>0</v>
      </c>
      <c r="E2070">
        <v>0</v>
      </c>
      <c r="F2070">
        <v>0</v>
      </c>
      <c r="G2070">
        <v>0</v>
      </c>
      <c r="H2070" s="46">
        <f t="shared" si="207"/>
        <v>0</v>
      </c>
      <c r="J2070" t="str">
        <f t="shared" si="208"/>
        <v>PROFESSOR DE PSICOLOGIA DO ENSINO SUPERIOR</v>
      </c>
      <c r="K2070" t="s">
        <v>2696</v>
      </c>
      <c r="L2070">
        <v>0</v>
      </c>
      <c r="M2070" s="46">
        <f t="shared" si="209"/>
        <v>0</v>
      </c>
      <c r="N2070" t="str">
        <f t="shared" si="210"/>
        <v>SECRETARIO BILINGUE</v>
      </c>
      <c r="O2070" t="s">
        <v>2786</v>
      </c>
      <c r="P2070">
        <v>0</v>
      </c>
      <c r="Q2070" s="46">
        <f t="shared" si="211"/>
        <v>0</v>
      </c>
    </row>
    <row r="2071" spans="1:17" x14ac:dyDescent="0.25">
      <c r="A2071" t="str">
        <f t="shared" si="206"/>
        <v>MEDICO PATOLOGISTA</v>
      </c>
      <c r="B2071" t="s">
        <v>2591</v>
      </c>
      <c r="C2071">
        <v>0</v>
      </c>
      <c r="D2071">
        <v>0</v>
      </c>
      <c r="E2071">
        <v>0</v>
      </c>
      <c r="F2071">
        <v>0</v>
      </c>
      <c r="G2071">
        <v>0</v>
      </c>
      <c r="H2071" s="46">
        <f t="shared" si="207"/>
        <v>0</v>
      </c>
      <c r="J2071" t="str">
        <f t="shared" si="208"/>
        <v>PROFESSOR DE SERVICO SOCIAL DO ENSINO SUPERIOR</v>
      </c>
      <c r="K2071" t="s">
        <v>2697</v>
      </c>
      <c r="L2071">
        <v>0</v>
      </c>
      <c r="M2071" s="46">
        <f t="shared" si="209"/>
        <v>0</v>
      </c>
      <c r="N2071" t="str">
        <f t="shared" si="210"/>
        <v>SECRETARIA TRILINGUE</v>
      </c>
      <c r="O2071" t="s">
        <v>2787</v>
      </c>
      <c r="P2071">
        <v>0</v>
      </c>
      <c r="Q2071" s="46">
        <f t="shared" si="211"/>
        <v>0</v>
      </c>
    </row>
    <row r="2072" spans="1:17" x14ac:dyDescent="0.25">
      <c r="A2072" t="str">
        <f t="shared" si="206"/>
        <v>MEDICO PATOLOGISTA CLINICO / MEDICINA LABORATORIAL</v>
      </c>
      <c r="B2072" t="s">
        <v>2592</v>
      </c>
      <c r="C2072">
        <v>0</v>
      </c>
      <c r="D2072">
        <v>0</v>
      </c>
      <c r="E2072">
        <v>0</v>
      </c>
      <c r="F2072">
        <v>0</v>
      </c>
      <c r="G2072">
        <v>0</v>
      </c>
      <c r="H2072" s="46">
        <f t="shared" si="207"/>
        <v>0</v>
      </c>
      <c r="J2072" t="str">
        <f t="shared" si="208"/>
        <v>PROFESSOR DE SOCIOLOGIA DO ENSINO SUPERIOR</v>
      </c>
      <c r="K2072" t="s">
        <v>2698</v>
      </c>
      <c r="L2072">
        <v>0</v>
      </c>
      <c r="M2072" s="46">
        <f t="shared" si="209"/>
        <v>0</v>
      </c>
      <c r="N2072" t="str">
        <f t="shared" si="210"/>
        <v>TECNOLOGO EM SECRETARIADO ESCOLAR</v>
      </c>
      <c r="O2072" t="s">
        <v>2788</v>
      </c>
      <c r="P2072">
        <v>0</v>
      </c>
      <c r="Q2072" s="46">
        <f t="shared" si="211"/>
        <v>0</v>
      </c>
    </row>
    <row r="2073" spans="1:17" x14ac:dyDescent="0.25">
      <c r="A2073" t="str">
        <f t="shared" si="206"/>
        <v>MEDICO HIPERBARISTA</v>
      </c>
      <c r="B2073" t="s">
        <v>2593</v>
      </c>
      <c r="C2073">
        <v>0</v>
      </c>
      <c r="D2073">
        <v>0</v>
      </c>
      <c r="E2073">
        <v>0</v>
      </c>
      <c r="F2073">
        <v>0</v>
      </c>
      <c r="G2073">
        <v>0</v>
      </c>
      <c r="H2073" s="46">
        <f t="shared" si="207"/>
        <v>0</v>
      </c>
      <c r="J2073" t="str">
        <f t="shared" si="208"/>
        <v>PROFESSOR DE ECONOMIA</v>
      </c>
      <c r="K2073" t="s">
        <v>2699</v>
      </c>
      <c r="L2073">
        <v>0</v>
      </c>
      <c r="M2073" s="46">
        <f t="shared" si="209"/>
        <v>0</v>
      </c>
      <c r="N2073" t="str">
        <f t="shared" si="210"/>
        <v>ADMINISTRADOR DE FUNDOS E CARTEIRAS DE INVESTIMENTO</v>
      </c>
      <c r="O2073" t="s">
        <v>2790</v>
      </c>
      <c r="P2073">
        <v>0</v>
      </c>
      <c r="Q2073" s="46">
        <f t="shared" si="211"/>
        <v>0</v>
      </c>
    </row>
    <row r="2074" spans="1:17" x14ac:dyDescent="0.25">
      <c r="A2074" t="str">
        <f t="shared" si="206"/>
        <v>MEDICO NEUROFISIOLOGISTA CLINICO</v>
      </c>
      <c r="B2074" t="s">
        <v>2594</v>
      </c>
      <c r="C2074">
        <v>0</v>
      </c>
      <c r="D2074">
        <v>0</v>
      </c>
      <c r="E2074">
        <v>0</v>
      </c>
      <c r="F2074">
        <v>0</v>
      </c>
      <c r="G2074">
        <v>0</v>
      </c>
      <c r="H2074" s="46">
        <f t="shared" si="207"/>
        <v>0</v>
      </c>
      <c r="J2074" t="str">
        <f t="shared" si="208"/>
        <v>PROFESSOR DE ADMINISTRACAO</v>
      </c>
      <c r="K2074" t="s">
        <v>2700</v>
      </c>
      <c r="L2074">
        <v>0</v>
      </c>
      <c r="M2074" s="46">
        <f t="shared" si="209"/>
        <v>0</v>
      </c>
      <c r="N2074" t="str">
        <f t="shared" si="210"/>
        <v>ANALISTA DE CAMBIO</v>
      </c>
      <c r="O2074" t="s">
        <v>2791</v>
      </c>
      <c r="P2074">
        <v>0</v>
      </c>
      <c r="Q2074" s="46">
        <f t="shared" si="211"/>
        <v>0</v>
      </c>
    </row>
    <row r="2075" spans="1:17" x14ac:dyDescent="0.25">
      <c r="A2075" t="str">
        <f t="shared" si="206"/>
        <v>OSTEOPATA</v>
      </c>
      <c r="B2075" t="s">
        <v>2595</v>
      </c>
      <c r="C2075">
        <v>0</v>
      </c>
      <c r="D2075">
        <v>0</v>
      </c>
      <c r="E2075">
        <v>0</v>
      </c>
      <c r="F2075">
        <v>0</v>
      </c>
      <c r="G2075">
        <v>0</v>
      </c>
      <c r="H2075" s="46">
        <f t="shared" si="207"/>
        <v>0</v>
      </c>
      <c r="J2075" t="str">
        <f t="shared" si="208"/>
        <v>PROFESSOR DE CONTABILIDADE</v>
      </c>
      <c r="K2075" t="s">
        <v>2701</v>
      </c>
      <c r="L2075">
        <v>0</v>
      </c>
      <c r="M2075" s="46">
        <f t="shared" si="209"/>
        <v>0</v>
      </c>
      <c r="N2075" t="str">
        <f t="shared" si="210"/>
        <v>ANALISTA DE COBRANCA (INSTITUICOES FINANCEIRAS)</v>
      </c>
      <c r="O2075" t="s">
        <v>2792</v>
      </c>
      <c r="P2075">
        <v>0</v>
      </c>
      <c r="Q2075" s="46">
        <f t="shared" si="211"/>
        <v>0</v>
      </c>
    </row>
    <row r="2076" spans="1:17" x14ac:dyDescent="0.25">
      <c r="A2076" t="str">
        <f t="shared" si="206"/>
        <v>ARTETERAPEUTA</v>
      </c>
      <c r="B2076" t="s">
        <v>2596</v>
      </c>
      <c r="C2076">
        <v>0</v>
      </c>
      <c r="D2076">
        <v>0</v>
      </c>
      <c r="E2076">
        <v>0</v>
      </c>
      <c r="F2076">
        <v>0</v>
      </c>
      <c r="G2076">
        <v>0</v>
      </c>
      <c r="H2076" s="46">
        <f t="shared" si="207"/>
        <v>0</v>
      </c>
      <c r="J2076" t="str">
        <f t="shared" si="208"/>
        <v>PROFESSOR DE ARTES DO ESPETACULO NO ENSINO SUPERIOR</v>
      </c>
      <c r="K2076" t="s">
        <v>2702</v>
      </c>
      <c r="L2076">
        <v>0</v>
      </c>
      <c r="M2076" s="46">
        <f t="shared" si="209"/>
        <v>0</v>
      </c>
      <c r="N2076" t="str">
        <f t="shared" si="210"/>
        <v>ANALISTA DE CREDITO RURAL</v>
      </c>
      <c r="O2076" t="s">
        <v>2794</v>
      </c>
      <c r="P2076">
        <v>0</v>
      </c>
      <c r="Q2076" s="46">
        <f t="shared" si="211"/>
        <v>0</v>
      </c>
    </row>
    <row r="2077" spans="1:17" x14ac:dyDescent="0.25">
      <c r="A2077" t="str">
        <f t="shared" si="206"/>
        <v>EQUOTERAPEUTA</v>
      </c>
      <c r="B2077" t="s">
        <v>2597</v>
      </c>
      <c r="C2077">
        <v>0</v>
      </c>
      <c r="D2077">
        <v>0</v>
      </c>
      <c r="E2077">
        <v>0</v>
      </c>
      <c r="F2077">
        <v>0</v>
      </c>
      <c r="G2077">
        <v>0</v>
      </c>
      <c r="H2077" s="46">
        <f t="shared" si="207"/>
        <v>0</v>
      </c>
      <c r="J2077" t="str">
        <f t="shared" si="208"/>
        <v>PROFESSOR DE ARTES VISUAIS NO ENSINO SUPERIOR (ARTES PLASTICAS E MULTIMIDIA)</v>
      </c>
      <c r="K2077" t="s">
        <v>2703</v>
      </c>
      <c r="L2077">
        <v>0</v>
      </c>
      <c r="M2077" s="46">
        <f t="shared" si="209"/>
        <v>0</v>
      </c>
      <c r="N2077" t="str">
        <f t="shared" si="210"/>
        <v>ANALISTA DE LEASING</v>
      </c>
      <c r="O2077" t="s">
        <v>2795</v>
      </c>
      <c r="P2077">
        <v>0</v>
      </c>
      <c r="Q2077" s="46">
        <f t="shared" si="211"/>
        <v>0</v>
      </c>
    </row>
    <row r="2078" spans="1:17" x14ac:dyDescent="0.25">
      <c r="A2078" t="str">
        <f t="shared" si="206"/>
        <v>PROFESSOR DE NIVEL SUPERIOR NA EDUCACAO INFANTIL (QUATRO A SEIS ANOS)</v>
      </c>
      <c r="B2078" t="s">
        <v>2598</v>
      </c>
      <c r="C2078">
        <v>0</v>
      </c>
      <c r="D2078">
        <v>0</v>
      </c>
      <c r="E2078">
        <v>0</v>
      </c>
      <c r="F2078">
        <v>0</v>
      </c>
      <c r="G2078">
        <v>0</v>
      </c>
      <c r="H2078" s="46">
        <f t="shared" si="207"/>
        <v>0</v>
      </c>
      <c r="J2078" t="str">
        <f t="shared" si="208"/>
        <v>PROFESSOR DE MUSICA NO ENSINO SUPERIOR</v>
      </c>
      <c r="K2078" t="s">
        <v>2704</v>
      </c>
      <c r="L2078">
        <v>0</v>
      </c>
      <c r="M2078" s="46">
        <f t="shared" si="209"/>
        <v>0</v>
      </c>
      <c r="N2078" t="str">
        <f t="shared" si="210"/>
        <v>ANALISTA DE PRODUTOS BANCARIOS</v>
      </c>
      <c r="O2078" t="s">
        <v>2796</v>
      </c>
      <c r="P2078">
        <v>0</v>
      </c>
      <c r="Q2078" s="46">
        <f t="shared" si="211"/>
        <v>0</v>
      </c>
    </row>
    <row r="2079" spans="1:17" x14ac:dyDescent="0.25">
      <c r="A2079" t="str">
        <f t="shared" si="206"/>
        <v>PROFESSOR DE NIVEL SUPERIOR NA EDUCACAO INFANTIL (ZERO A TRES ANOS)</v>
      </c>
      <c r="B2079" t="s">
        <v>2599</v>
      </c>
      <c r="C2079">
        <v>0</v>
      </c>
      <c r="D2079">
        <v>0</v>
      </c>
      <c r="E2079">
        <v>0</v>
      </c>
      <c r="F2079">
        <v>0</v>
      </c>
      <c r="G2079">
        <v>0</v>
      </c>
      <c r="H2079" s="46">
        <f t="shared" si="207"/>
        <v>0</v>
      </c>
      <c r="J2079" t="str">
        <f t="shared" si="208"/>
        <v>PROFESSOR DE ALUNOS COM DEFICIENCIA AUDITIVA E SURDOS</v>
      </c>
      <c r="K2079" t="s">
        <v>2705</v>
      </c>
      <c r="L2079">
        <v>0</v>
      </c>
      <c r="M2079" s="46">
        <f t="shared" si="209"/>
        <v>0</v>
      </c>
      <c r="N2079" t="str">
        <f t="shared" si="210"/>
        <v>GESTOR EM SEGURANCA</v>
      </c>
      <c r="O2079" t="s">
        <v>2798</v>
      </c>
      <c r="P2079">
        <v>0</v>
      </c>
      <c r="Q2079" s="46">
        <f t="shared" si="211"/>
        <v>0</v>
      </c>
    </row>
    <row r="2080" spans="1:17" x14ac:dyDescent="0.25">
      <c r="A2080" t="str">
        <f t="shared" si="206"/>
        <v>PROFESSOR DE NIVEL SUPERIOR DO ENSINO FUNDAMENTAL (PRIMEIRA A QUARTA SERIE)</v>
      </c>
      <c r="B2080" t="s">
        <v>2601</v>
      </c>
      <c r="C2080">
        <v>0</v>
      </c>
      <c r="D2080">
        <v>0</v>
      </c>
      <c r="E2080">
        <v>0</v>
      </c>
      <c r="F2080">
        <v>0</v>
      </c>
      <c r="G2080">
        <v>0</v>
      </c>
      <c r="H2080" s="46">
        <f t="shared" si="207"/>
        <v>0</v>
      </c>
      <c r="J2080" t="str">
        <f t="shared" si="208"/>
        <v>PROFESSOR DE ALUNOS COM DEFICIENCIA FISICA</v>
      </c>
      <c r="K2080" t="s">
        <v>2706</v>
      </c>
      <c r="L2080">
        <v>0</v>
      </c>
      <c r="M2080" s="46">
        <f t="shared" si="209"/>
        <v>0</v>
      </c>
      <c r="N2080" t="str">
        <f t="shared" si="210"/>
        <v>RELACOES PUBLICAS</v>
      </c>
      <c r="O2080" t="s">
        <v>2799</v>
      </c>
      <c r="P2080">
        <v>0</v>
      </c>
      <c r="Q2080" s="46">
        <f t="shared" si="211"/>
        <v>0</v>
      </c>
    </row>
    <row r="2081" spans="1:17" x14ac:dyDescent="0.25">
      <c r="A2081" t="str">
        <f t="shared" si="206"/>
        <v>PROFESSOR DE CIENCIAS EXATAS E NATURAIS DO ENSINO FUNDAMENTAL</v>
      </c>
      <c r="B2081" t="s">
        <v>2602</v>
      </c>
      <c r="C2081">
        <v>0</v>
      </c>
      <c r="D2081">
        <v>0</v>
      </c>
      <c r="E2081">
        <v>0</v>
      </c>
      <c r="F2081">
        <v>0</v>
      </c>
      <c r="G2081">
        <v>0</v>
      </c>
      <c r="H2081" s="46">
        <f t="shared" si="207"/>
        <v>0</v>
      </c>
      <c r="J2081" t="str">
        <f t="shared" si="208"/>
        <v>PROFESSOR DE ALUNOS COM DEFICIENCIA MENTAL</v>
      </c>
      <c r="K2081" t="s">
        <v>2707</v>
      </c>
      <c r="L2081">
        <v>0</v>
      </c>
      <c r="M2081" s="46">
        <f t="shared" si="209"/>
        <v>0</v>
      </c>
      <c r="N2081" t="str">
        <f t="shared" si="210"/>
        <v>REDATOR DE PUBLICIDADE</v>
      </c>
      <c r="O2081" t="s">
        <v>2800</v>
      </c>
      <c r="P2081">
        <v>0</v>
      </c>
      <c r="Q2081" s="46">
        <f t="shared" si="211"/>
        <v>0</v>
      </c>
    </row>
    <row r="2082" spans="1:17" x14ac:dyDescent="0.25">
      <c r="A2082" t="str">
        <f t="shared" si="206"/>
        <v>PROFESSOR DE EDUCACAO ARTISTICA DO ENSINO FUNDAMENTAL</v>
      </c>
      <c r="B2082" t="s">
        <v>2603</v>
      </c>
      <c r="C2082">
        <v>0</v>
      </c>
      <c r="D2082">
        <v>0</v>
      </c>
      <c r="E2082">
        <v>0</v>
      </c>
      <c r="F2082">
        <v>0</v>
      </c>
      <c r="G2082">
        <v>0</v>
      </c>
      <c r="H2082" s="46">
        <f t="shared" si="207"/>
        <v>0</v>
      </c>
      <c r="J2082" t="str">
        <f t="shared" si="208"/>
        <v>PROFESSOR DE ALUNOS COM DEFICIENCIA MULTIPLA</v>
      </c>
      <c r="K2082" t="s">
        <v>2708</v>
      </c>
      <c r="L2082">
        <v>0</v>
      </c>
      <c r="M2082" s="46">
        <f t="shared" si="209"/>
        <v>0</v>
      </c>
      <c r="N2082" t="str">
        <f t="shared" si="210"/>
        <v>AGENTE PUBLICITARIO</v>
      </c>
      <c r="O2082" t="s">
        <v>2801</v>
      </c>
      <c r="P2082">
        <v>0</v>
      </c>
      <c r="Q2082" s="46">
        <f t="shared" si="211"/>
        <v>0</v>
      </c>
    </row>
    <row r="2083" spans="1:17" x14ac:dyDescent="0.25">
      <c r="A2083" t="str">
        <f t="shared" si="206"/>
        <v>PROFESSOR DE EDUCACAO FISICA DO ENSINO FUNDAMENTAL</v>
      </c>
      <c r="B2083" t="s">
        <v>2604</v>
      </c>
      <c r="C2083">
        <v>0</v>
      </c>
      <c r="D2083">
        <v>0</v>
      </c>
      <c r="E2083">
        <v>0</v>
      </c>
      <c r="F2083">
        <v>0</v>
      </c>
      <c r="G2083">
        <v>0</v>
      </c>
      <c r="H2083" s="46">
        <f t="shared" si="207"/>
        <v>0</v>
      </c>
      <c r="J2083" t="str">
        <f t="shared" si="208"/>
        <v>PROFESSOR DE ALUNOS COM DEFICIENCIA VISUAL</v>
      </c>
      <c r="K2083" t="s">
        <v>2709</v>
      </c>
      <c r="L2083">
        <v>0</v>
      </c>
      <c r="M2083" s="46">
        <f t="shared" si="209"/>
        <v>0</v>
      </c>
      <c r="N2083" t="str">
        <f t="shared" si="210"/>
        <v>ANALISTA DE NEGOCIOS</v>
      </c>
      <c r="O2083" t="s">
        <v>2802</v>
      </c>
      <c r="P2083">
        <v>0</v>
      </c>
      <c r="Q2083" s="46">
        <f t="shared" si="211"/>
        <v>0</v>
      </c>
    </row>
    <row r="2084" spans="1:17" x14ac:dyDescent="0.25">
      <c r="A2084" t="str">
        <f t="shared" si="206"/>
        <v>PROFESSOR DE LINGUA ESTRANGEIRA MODERNA DO ENSINO FUNDAMENTAL</v>
      </c>
      <c r="B2084" t="s">
        <v>2607</v>
      </c>
      <c r="C2084">
        <v>0</v>
      </c>
      <c r="D2084">
        <v>0</v>
      </c>
      <c r="E2084">
        <v>0</v>
      </c>
      <c r="F2084">
        <v>0</v>
      </c>
      <c r="G2084">
        <v>0</v>
      </c>
      <c r="H2084" s="46">
        <f t="shared" si="207"/>
        <v>0</v>
      </c>
      <c r="J2084" t="str">
        <f t="shared" si="208"/>
        <v>ORIENTADOR EDUCACIONAL</v>
      </c>
      <c r="K2084" t="s">
        <v>2711</v>
      </c>
      <c r="L2084">
        <v>0</v>
      </c>
      <c r="M2084" s="46">
        <f t="shared" si="209"/>
        <v>0</v>
      </c>
      <c r="N2084" t="str">
        <f t="shared" si="210"/>
        <v>ANALISTA DE PESQUISA DE MERCADO</v>
      </c>
      <c r="O2084" t="s">
        <v>2803</v>
      </c>
      <c r="P2084">
        <v>0</v>
      </c>
      <c r="Q2084" s="46">
        <f t="shared" si="211"/>
        <v>0</v>
      </c>
    </row>
    <row r="2085" spans="1:17" x14ac:dyDescent="0.25">
      <c r="A2085" t="str">
        <f t="shared" si="206"/>
        <v>PROFESSOR DE FISICA NO ENSINO MEDIO</v>
      </c>
      <c r="B2085" t="s">
        <v>2615</v>
      </c>
      <c r="C2085">
        <v>0</v>
      </c>
      <c r="D2085">
        <v>0</v>
      </c>
      <c r="E2085">
        <v>0</v>
      </c>
      <c r="F2085">
        <v>0</v>
      </c>
      <c r="G2085">
        <v>0</v>
      </c>
      <c r="H2085" s="46">
        <f t="shared" si="207"/>
        <v>0</v>
      </c>
      <c r="J2085" t="str">
        <f t="shared" si="208"/>
        <v>PEDAGOGO</v>
      </c>
      <c r="K2085" t="s">
        <v>2712</v>
      </c>
      <c r="L2085">
        <v>0</v>
      </c>
      <c r="M2085" s="46">
        <f t="shared" si="209"/>
        <v>0</v>
      </c>
      <c r="N2085" t="str">
        <f t="shared" si="210"/>
        <v>GERENTE DE CAPTACAO (FUNDOS E INVESTIMENTOS INSTITUCIONAIS)</v>
      </c>
      <c r="O2085" t="s">
        <v>2804</v>
      </c>
      <c r="P2085">
        <v>0</v>
      </c>
      <c r="Q2085" s="46">
        <f t="shared" si="211"/>
        <v>0</v>
      </c>
    </row>
    <row r="2086" spans="1:17" x14ac:dyDescent="0.25">
      <c r="A2086" t="str">
        <f t="shared" si="206"/>
        <v>PROFESSOR DE GEOGRAFIA NO ENSINO MEDIO</v>
      </c>
      <c r="B2086" t="s">
        <v>2616</v>
      </c>
      <c r="C2086">
        <v>0</v>
      </c>
      <c r="D2086">
        <v>0</v>
      </c>
      <c r="E2086">
        <v>0</v>
      </c>
      <c r="F2086">
        <v>0</v>
      </c>
      <c r="G2086">
        <v>0</v>
      </c>
      <c r="H2086" s="46">
        <f t="shared" si="207"/>
        <v>0</v>
      </c>
      <c r="J2086" t="str">
        <f t="shared" si="208"/>
        <v>PROFESSOR DE TECNICAS E RECURSOS AUDIOVISUAIS</v>
      </c>
      <c r="K2086" t="s">
        <v>2713</v>
      </c>
      <c r="L2086">
        <v>0</v>
      </c>
      <c r="M2086" s="46">
        <f t="shared" si="209"/>
        <v>0</v>
      </c>
      <c r="N2086" t="str">
        <f t="shared" si="210"/>
        <v>GERENTE DE CLIENTES ESPECIAIS (PRIVATE)</v>
      </c>
      <c r="O2086" t="s">
        <v>2805</v>
      </c>
      <c r="P2086">
        <v>0</v>
      </c>
      <c r="Q2086" s="46">
        <f t="shared" si="211"/>
        <v>0</v>
      </c>
    </row>
    <row r="2087" spans="1:17" x14ac:dyDescent="0.25">
      <c r="A2087" t="str">
        <f t="shared" si="206"/>
        <v>PROFESSOR DE HISTORIA NO ENSINO MEDIO</v>
      </c>
      <c r="B2087" t="s">
        <v>2617</v>
      </c>
      <c r="C2087">
        <v>0</v>
      </c>
      <c r="D2087">
        <v>0</v>
      </c>
      <c r="E2087">
        <v>0</v>
      </c>
      <c r="F2087">
        <v>0</v>
      </c>
      <c r="G2087">
        <v>0</v>
      </c>
      <c r="H2087" s="46">
        <f t="shared" si="207"/>
        <v>0</v>
      </c>
      <c r="J2087" t="str">
        <f t="shared" si="208"/>
        <v>PSICOPEDAGOGO</v>
      </c>
      <c r="K2087" t="s">
        <v>2714</v>
      </c>
      <c r="L2087">
        <v>0</v>
      </c>
      <c r="M2087" s="46">
        <f t="shared" si="209"/>
        <v>0</v>
      </c>
      <c r="N2087" t="str">
        <f t="shared" si="210"/>
        <v>GERENTE DE CONTAS - PESSOA FISICA E JURIDICA</v>
      </c>
      <c r="O2087" t="s">
        <v>2806</v>
      </c>
      <c r="P2087">
        <v>0</v>
      </c>
      <c r="Q2087" s="46">
        <f t="shared" si="211"/>
        <v>0</v>
      </c>
    </row>
    <row r="2088" spans="1:17" x14ac:dyDescent="0.25">
      <c r="A2088" t="str">
        <f t="shared" si="206"/>
        <v>PROFESSOR DE LINGUA ESTRANGEIRA MODERNA NO ENSINO MEDIO</v>
      </c>
      <c r="B2088" t="s">
        <v>2619</v>
      </c>
      <c r="C2088">
        <v>0</v>
      </c>
      <c r="D2088">
        <v>0</v>
      </c>
      <c r="E2088">
        <v>0</v>
      </c>
      <c r="F2088">
        <v>0</v>
      </c>
      <c r="G2088">
        <v>0</v>
      </c>
      <c r="H2088" s="46">
        <f t="shared" si="207"/>
        <v>0</v>
      </c>
      <c r="J2088" t="str">
        <f t="shared" si="208"/>
        <v>SUPERVISOR DE ENSINO</v>
      </c>
      <c r="K2088" t="s">
        <v>2715</v>
      </c>
      <c r="L2088">
        <v>0</v>
      </c>
      <c r="M2088" s="46">
        <f t="shared" si="209"/>
        <v>0</v>
      </c>
      <c r="N2088" t="str">
        <f t="shared" si="210"/>
        <v>GERENTE DE GRANDES CONTAS (CORPORATE)</v>
      </c>
      <c r="O2088" t="s">
        <v>2807</v>
      </c>
      <c r="P2088">
        <v>0</v>
      </c>
      <c r="Q2088" s="46">
        <f t="shared" si="211"/>
        <v>0</v>
      </c>
    </row>
    <row r="2089" spans="1:17" x14ac:dyDescent="0.25">
      <c r="A2089" t="str">
        <f t="shared" si="206"/>
        <v>PROFESSOR DE PSICOLOGIA NO ENSINO MEDIO</v>
      </c>
      <c r="B2089" t="s">
        <v>2621</v>
      </c>
      <c r="C2089">
        <v>0</v>
      </c>
      <c r="D2089">
        <v>0</v>
      </c>
      <c r="E2089">
        <v>0</v>
      </c>
      <c r="F2089">
        <v>0</v>
      </c>
      <c r="G2089">
        <v>0</v>
      </c>
      <c r="H2089" s="46">
        <f t="shared" si="207"/>
        <v>0</v>
      </c>
      <c r="J2089" t="str">
        <f t="shared" si="208"/>
        <v>DESIGNER EDUCACIONAL</v>
      </c>
      <c r="K2089" t="s">
        <v>2716</v>
      </c>
      <c r="L2089">
        <v>0</v>
      </c>
      <c r="M2089" s="46">
        <f t="shared" si="209"/>
        <v>0</v>
      </c>
      <c r="N2089" t="str">
        <f t="shared" si="210"/>
        <v>OPERADOR DE NEGOCIOS</v>
      </c>
      <c r="O2089" t="s">
        <v>2808</v>
      </c>
      <c r="P2089">
        <v>0</v>
      </c>
      <c r="Q2089" s="46">
        <f t="shared" si="211"/>
        <v>0</v>
      </c>
    </row>
    <row r="2090" spans="1:17" x14ac:dyDescent="0.25">
      <c r="A2090" t="str">
        <f t="shared" si="206"/>
        <v>PROFESSOR DE QUIMICA NO ENSINO MEDIO</v>
      </c>
      <c r="B2090" t="s">
        <v>2622</v>
      </c>
      <c r="C2090">
        <v>0</v>
      </c>
      <c r="D2090">
        <v>0</v>
      </c>
      <c r="E2090">
        <v>0</v>
      </c>
      <c r="F2090">
        <v>0</v>
      </c>
      <c r="G2090">
        <v>0</v>
      </c>
      <c r="H2090" s="46">
        <f t="shared" si="207"/>
        <v>0</v>
      </c>
      <c r="J2090" t="str">
        <f t="shared" si="208"/>
        <v>ADVOGADO (DIREITO CIVIL)</v>
      </c>
      <c r="K2090" t="s">
        <v>2719</v>
      </c>
      <c r="L2090">
        <v>0</v>
      </c>
      <c r="M2090" s="46">
        <f t="shared" si="209"/>
        <v>0</v>
      </c>
      <c r="N2090" t="str">
        <f t="shared" si="210"/>
        <v>CORRETOR DE VALORES, ATIVOS FINANCEIROS, MERCADORIAS E DERIVATIVOS</v>
      </c>
      <c r="O2090" t="s">
        <v>2809</v>
      </c>
      <c r="P2090">
        <v>0</v>
      </c>
      <c r="Q2090" s="46">
        <f t="shared" si="211"/>
        <v>0</v>
      </c>
    </row>
    <row r="2091" spans="1:17" x14ac:dyDescent="0.25">
      <c r="A2091" t="str">
        <f t="shared" si="206"/>
        <v>PROFESSOR DA AREA DE MEIO AMBIENTE</v>
      </c>
      <c r="B2091" t="s">
        <v>2624</v>
      </c>
      <c r="C2091">
        <v>0</v>
      </c>
      <c r="D2091">
        <v>0</v>
      </c>
      <c r="E2091">
        <v>0</v>
      </c>
      <c r="F2091">
        <v>0</v>
      </c>
      <c r="G2091">
        <v>0</v>
      </c>
      <c r="H2091" s="46">
        <f t="shared" si="207"/>
        <v>0</v>
      </c>
      <c r="J2091" t="str">
        <f t="shared" si="208"/>
        <v>ADVOGADO (DIREITO PUBLICO)</v>
      </c>
      <c r="K2091" t="s">
        <v>2720</v>
      </c>
      <c r="L2091">
        <v>0</v>
      </c>
      <c r="M2091" s="46">
        <f t="shared" si="209"/>
        <v>0</v>
      </c>
      <c r="N2091" t="str">
        <f t="shared" si="210"/>
        <v>AUDITOR-FISCAL DA RECEITA FEDERAL</v>
      </c>
      <c r="O2091" t="s">
        <v>2810</v>
      </c>
      <c r="P2091">
        <v>0</v>
      </c>
      <c r="Q2091" s="46">
        <f t="shared" si="211"/>
        <v>0</v>
      </c>
    </row>
    <row r="2092" spans="1:17" x14ac:dyDescent="0.25">
      <c r="A2092" t="str">
        <f t="shared" si="206"/>
        <v>PROFESSOR DE DESENHO TECNICO</v>
      </c>
      <c r="B2092" t="s">
        <v>2625</v>
      </c>
      <c r="C2092">
        <v>0</v>
      </c>
      <c r="D2092">
        <v>0</v>
      </c>
      <c r="E2092">
        <v>0</v>
      </c>
      <c r="F2092">
        <v>0</v>
      </c>
      <c r="G2092">
        <v>0</v>
      </c>
      <c r="H2092" s="46">
        <f t="shared" si="207"/>
        <v>0</v>
      </c>
      <c r="J2092" t="str">
        <f t="shared" si="208"/>
        <v>ADVOGADO (DIREITO PENAL)</v>
      </c>
      <c r="K2092" t="s">
        <v>2721</v>
      </c>
      <c r="L2092">
        <v>0</v>
      </c>
      <c r="M2092" s="46">
        <f t="shared" si="209"/>
        <v>0</v>
      </c>
      <c r="N2092" t="str">
        <f t="shared" si="210"/>
        <v>TECNICO DA RECEITA FEDERAL</v>
      </c>
      <c r="O2092" t="s">
        <v>2811</v>
      </c>
      <c r="P2092">
        <v>0</v>
      </c>
      <c r="Q2092" s="46">
        <f t="shared" si="211"/>
        <v>0</v>
      </c>
    </row>
    <row r="2093" spans="1:17" x14ac:dyDescent="0.25">
      <c r="A2093" t="str">
        <f t="shared" si="206"/>
        <v>PROFESSOR DE TECNICAS AGRICOLAS</v>
      </c>
      <c r="B2093" t="s">
        <v>2626</v>
      </c>
      <c r="C2093">
        <v>0</v>
      </c>
      <c r="D2093">
        <v>0</v>
      </c>
      <c r="E2093">
        <v>0</v>
      </c>
      <c r="F2093">
        <v>0</v>
      </c>
      <c r="G2093">
        <v>0</v>
      </c>
      <c r="H2093" s="46">
        <f t="shared" si="207"/>
        <v>0</v>
      </c>
      <c r="J2093" t="str">
        <f t="shared" si="208"/>
        <v>ADVOGADO (AREAS ESPECIAIS)</v>
      </c>
      <c r="K2093" t="s">
        <v>2722</v>
      </c>
      <c r="L2093">
        <v>0</v>
      </c>
      <c r="M2093" s="46">
        <f t="shared" si="209"/>
        <v>0</v>
      </c>
      <c r="N2093" t="str">
        <f t="shared" si="210"/>
        <v>AUDITOR-FISCAL DA PREVIDENCIA SOCIAL</v>
      </c>
      <c r="O2093" t="s">
        <v>2812</v>
      </c>
      <c r="P2093">
        <v>0</v>
      </c>
      <c r="Q2093" s="46">
        <f t="shared" si="211"/>
        <v>0</v>
      </c>
    </row>
    <row r="2094" spans="1:17" x14ac:dyDescent="0.25">
      <c r="A2094" t="str">
        <f t="shared" si="206"/>
        <v>PROFESSOR DE TECNICAS COMERCIAIS E SECRETARIAIS</v>
      </c>
      <c r="B2094" t="s">
        <v>2627</v>
      </c>
      <c r="C2094">
        <v>0</v>
      </c>
      <c r="D2094">
        <v>0</v>
      </c>
      <c r="E2094">
        <v>0</v>
      </c>
      <c r="F2094">
        <v>0</v>
      </c>
      <c r="G2094">
        <v>0</v>
      </c>
      <c r="H2094" s="46">
        <f t="shared" si="207"/>
        <v>0</v>
      </c>
      <c r="J2094" t="str">
        <f t="shared" si="208"/>
        <v>ADVOGADO (DIREITO DO TRABALHO)</v>
      </c>
      <c r="K2094" t="s">
        <v>2723</v>
      </c>
      <c r="L2094">
        <v>0</v>
      </c>
      <c r="M2094" s="46">
        <f t="shared" si="209"/>
        <v>0</v>
      </c>
      <c r="N2094" t="str">
        <f t="shared" si="210"/>
        <v>AUDITOR-FISCAL DO TRABALHO</v>
      </c>
      <c r="O2094" t="s">
        <v>2813</v>
      </c>
      <c r="P2094">
        <v>0</v>
      </c>
      <c r="Q2094" s="46">
        <f t="shared" si="211"/>
        <v>0</v>
      </c>
    </row>
    <row r="2095" spans="1:17" x14ac:dyDescent="0.25">
      <c r="A2095" t="str">
        <f t="shared" si="206"/>
        <v>PROFESSOR DE TECNICAS DE ENFERMAGEM</v>
      </c>
      <c r="B2095" t="s">
        <v>2628</v>
      </c>
      <c r="C2095">
        <v>0</v>
      </c>
      <c r="D2095">
        <v>0</v>
      </c>
      <c r="E2095">
        <v>0</v>
      </c>
      <c r="F2095">
        <v>0</v>
      </c>
      <c r="G2095">
        <v>0</v>
      </c>
      <c r="H2095" s="46">
        <f t="shared" si="207"/>
        <v>0</v>
      </c>
      <c r="J2095" t="str">
        <f t="shared" si="208"/>
        <v>CONSULTOR JURIDICO</v>
      </c>
      <c r="K2095" t="s">
        <v>2724</v>
      </c>
      <c r="L2095">
        <v>0</v>
      </c>
      <c r="M2095" s="46">
        <f t="shared" si="209"/>
        <v>0</v>
      </c>
      <c r="N2095" t="str">
        <f t="shared" si="210"/>
        <v>FISCAL DE TRIBUTOS ESTADUAL</v>
      </c>
      <c r="O2095" t="s">
        <v>2815</v>
      </c>
      <c r="P2095">
        <v>0</v>
      </c>
      <c r="Q2095" s="46">
        <f t="shared" si="211"/>
        <v>0</v>
      </c>
    </row>
    <row r="2096" spans="1:17" x14ac:dyDescent="0.25">
      <c r="A2096" t="str">
        <f t="shared" si="206"/>
        <v>PROFESSOR DE TECNICAS INDUSTRIAIS</v>
      </c>
      <c r="B2096" t="s">
        <v>2629</v>
      </c>
      <c r="C2096">
        <v>0</v>
      </c>
      <c r="D2096">
        <v>0</v>
      </c>
      <c r="E2096">
        <v>0</v>
      </c>
      <c r="F2096">
        <v>0</v>
      </c>
      <c r="G2096">
        <v>0</v>
      </c>
      <c r="H2096" s="46">
        <f t="shared" si="207"/>
        <v>0</v>
      </c>
      <c r="J2096" t="str">
        <f t="shared" si="208"/>
        <v>ADVOGADO DA UNIAO</v>
      </c>
      <c r="K2096" t="s">
        <v>2725</v>
      </c>
      <c r="L2096">
        <v>0</v>
      </c>
      <c r="M2096" s="46">
        <f t="shared" si="209"/>
        <v>0</v>
      </c>
      <c r="N2096" t="str">
        <f t="shared" si="210"/>
        <v>FISCAL DE TRIBUTOS MUNICIPAL</v>
      </c>
      <c r="O2096" t="s">
        <v>2816</v>
      </c>
      <c r="P2096">
        <v>0</v>
      </c>
      <c r="Q2096" s="46">
        <f t="shared" si="211"/>
        <v>0</v>
      </c>
    </row>
    <row r="2097" spans="1:17" x14ac:dyDescent="0.25">
      <c r="A2097" t="str">
        <f t="shared" si="206"/>
        <v>PROFESSOR DE TECNOLOGIA E CALCULO TECNICO</v>
      </c>
      <c r="B2097" t="s">
        <v>2630</v>
      </c>
      <c r="C2097">
        <v>0</v>
      </c>
      <c r="D2097">
        <v>0</v>
      </c>
      <c r="E2097">
        <v>0</v>
      </c>
      <c r="F2097">
        <v>0</v>
      </c>
      <c r="G2097">
        <v>0</v>
      </c>
      <c r="H2097" s="46">
        <f t="shared" si="207"/>
        <v>0</v>
      </c>
      <c r="J2097" t="str">
        <f t="shared" si="208"/>
        <v>PROCURADOR AUTARQUICO</v>
      </c>
      <c r="K2097" t="s">
        <v>2726</v>
      </c>
      <c r="L2097">
        <v>0</v>
      </c>
      <c r="M2097" s="46">
        <f t="shared" si="209"/>
        <v>0</v>
      </c>
      <c r="N2097" t="str">
        <f t="shared" si="210"/>
        <v>TECNICO DE TRIBUTOS ESTADUAL</v>
      </c>
      <c r="O2097" t="s">
        <v>2817</v>
      </c>
      <c r="P2097">
        <v>0</v>
      </c>
      <c r="Q2097" s="46">
        <f t="shared" si="211"/>
        <v>0</v>
      </c>
    </row>
    <row r="2098" spans="1:17" x14ac:dyDescent="0.25">
      <c r="A2098" t="str">
        <f t="shared" si="206"/>
        <v>INSTRUTOR DE APRENDIZAGEM E TREINAMENTO AGROPECUARIO</v>
      </c>
      <c r="B2098" t="s">
        <v>2631</v>
      </c>
      <c r="C2098">
        <v>0</v>
      </c>
      <c r="D2098">
        <v>0</v>
      </c>
      <c r="E2098">
        <v>0</v>
      </c>
      <c r="F2098">
        <v>0</v>
      </c>
      <c r="G2098">
        <v>0</v>
      </c>
      <c r="H2098" s="46">
        <f t="shared" si="207"/>
        <v>0</v>
      </c>
      <c r="J2098" t="str">
        <f t="shared" si="208"/>
        <v>PROCURADOR DA FAZENDA NACIONAL</v>
      </c>
      <c r="K2098" t="s">
        <v>2727</v>
      </c>
      <c r="L2098">
        <v>0</v>
      </c>
      <c r="M2098" s="46">
        <f t="shared" si="209"/>
        <v>0</v>
      </c>
      <c r="N2098" t="str">
        <f t="shared" si="210"/>
        <v>ARQUIVISTA PESQUISADOR (JORNALISMO)</v>
      </c>
      <c r="O2098" t="s">
        <v>2819</v>
      </c>
      <c r="P2098">
        <v>0</v>
      </c>
      <c r="Q2098" s="46">
        <f t="shared" si="211"/>
        <v>0</v>
      </c>
    </row>
    <row r="2099" spans="1:17" x14ac:dyDescent="0.25">
      <c r="A2099" t="str">
        <f t="shared" si="206"/>
        <v>INSTRUTOR DE APRENDIZAGEM E TREINAMENTO INDUSTRIAL</v>
      </c>
      <c r="B2099" t="s">
        <v>2632</v>
      </c>
      <c r="C2099">
        <v>0</v>
      </c>
      <c r="D2099">
        <v>0</v>
      </c>
      <c r="E2099">
        <v>0</v>
      </c>
      <c r="F2099">
        <v>0</v>
      </c>
      <c r="G2099">
        <v>0</v>
      </c>
      <c r="H2099" s="46">
        <f t="shared" si="207"/>
        <v>0</v>
      </c>
      <c r="J2099" t="str">
        <f t="shared" si="208"/>
        <v>PROCURADOR DO ESTADO</v>
      </c>
      <c r="K2099" t="s">
        <v>2728</v>
      </c>
      <c r="L2099">
        <v>0</v>
      </c>
      <c r="M2099" s="46">
        <f t="shared" si="209"/>
        <v>0</v>
      </c>
      <c r="N2099" t="str">
        <f t="shared" si="210"/>
        <v>ASSESSOR DE IMPRENSA</v>
      </c>
      <c r="O2099" t="s">
        <v>2820</v>
      </c>
      <c r="P2099">
        <v>0</v>
      </c>
      <c r="Q2099" s="46">
        <f t="shared" si="211"/>
        <v>0</v>
      </c>
    </row>
    <row r="2100" spans="1:17" x14ac:dyDescent="0.25">
      <c r="A2100" t="str">
        <f t="shared" si="206"/>
        <v>PROFESSOR DE APRENDIZAGEM E TREINAMENTO COMERCIAL</v>
      </c>
      <c r="B2100" t="s">
        <v>2633</v>
      </c>
      <c r="C2100">
        <v>0</v>
      </c>
      <c r="D2100">
        <v>0</v>
      </c>
      <c r="E2100">
        <v>0</v>
      </c>
      <c r="F2100">
        <v>0</v>
      </c>
      <c r="G2100">
        <v>0</v>
      </c>
      <c r="H2100" s="46">
        <f t="shared" si="207"/>
        <v>0</v>
      </c>
      <c r="J2100" t="str">
        <f t="shared" si="208"/>
        <v>PROCURADOR DO MUNICIPIO</v>
      </c>
      <c r="K2100" t="s">
        <v>2729</v>
      </c>
      <c r="L2100">
        <v>0</v>
      </c>
      <c r="M2100" s="46">
        <f t="shared" si="209"/>
        <v>0</v>
      </c>
      <c r="N2100" t="str">
        <f t="shared" si="210"/>
        <v>DIRETOR DE REDACAO</v>
      </c>
      <c r="O2100" t="s">
        <v>2821</v>
      </c>
      <c r="P2100">
        <v>0</v>
      </c>
      <c r="Q2100" s="46">
        <f t="shared" si="211"/>
        <v>0</v>
      </c>
    </row>
    <row r="2101" spans="1:17" x14ac:dyDescent="0.25">
      <c r="A2101" t="str">
        <f t="shared" si="206"/>
        <v>PROFESSOR INSTRUTOR DE ENSINO E APRENDIZAGEM AGROFLORESTAL</v>
      </c>
      <c r="B2101" t="s">
        <v>2634</v>
      </c>
      <c r="C2101">
        <v>0</v>
      </c>
      <c r="D2101">
        <v>0</v>
      </c>
      <c r="E2101">
        <v>0</v>
      </c>
      <c r="F2101">
        <v>0</v>
      </c>
      <c r="G2101">
        <v>0</v>
      </c>
      <c r="H2101" s="46">
        <f t="shared" si="207"/>
        <v>0</v>
      </c>
      <c r="J2101" t="str">
        <f t="shared" si="208"/>
        <v>PROCURADOR FEDERAL</v>
      </c>
      <c r="K2101" t="s">
        <v>2730</v>
      </c>
      <c r="L2101">
        <v>0</v>
      </c>
      <c r="M2101" s="46">
        <f t="shared" si="209"/>
        <v>0</v>
      </c>
      <c r="N2101" t="str">
        <f t="shared" si="210"/>
        <v>EDITOR</v>
      </c>
      <c r="O2101" t="s">
        <v>2822</v>
      </c>
      <c r="P2101">
        <v>0</v>
      </c>
      <c r="Q2101" s="46">
        <f t="shared" si="211"/>
        <v>0</v>
      </c>
    </row>
    <row r="2102" spans="1:17" x14ac:dyDescent="0.25">
      <c r="A2102" t="str">
        <f t="shared" si="206"/>
        <v>PROFESSOR INSTRUTOR DE ENSINO E APRENDIZAGEM EM SERVICOS</v>
      </c>
      <c r="B2102" t="s">
        <v>2635</v>
      </c>
      <c r="C2102">
        <v>0</v>
      </c>
      <c r="D2102">
        <v>0</v>
      </c>
      <c r="E2102">
        <v>0</v>
      </c>
      <c r="F2102">
        <v>0</v>
      </c>
      <c r="G2102">
        <v>0</v>
      </c>
      <c r="H2102" s="46">
        <f t="shared" si="207"/>
        <v>0</v>
      </c>
      <c r="J2102" t="str">
        <f t="shared" si="208"/>
        <v>PROCURADOR FUNDACIONAL</v>
      </c>
      <c r="K2102" t="s">
        <v>2731</v>
      </c>
      <c r="L2102">
        <v>0</v>
      </c>
      <c r="M2102" s="46">
        <f t="shared" si="209"/>
        <v>0</v>
      </c>
      <c r="N2102" t="str">
        <f t="shared" si="210"/>
        <v>JORNALISTA</v>
      </c>
      <c r="O2102" t="s">
        <v>2823</v>
      </c>
      <c r="P2102">
        <v>0</v>
      </c>
      <c r="Q2102" s="46">
        <f t="shared" si="211"/>
        <v>0</v>
      </c>
    </row>
    <row r="2103" spans="1:17" x14ac:dyDescent="0.25">
      <c r="A2103" t="str">
        <f t="shared" si="206"/>
        <v>PROFESSOR DE MATEMATICA APLICADA (NO ENSINO SUPERIOR)</v>
      </c>
      <c r="B2103" t="s">
        <v>2636</v>
      </c>
      <c r="C2103">
        <v>0</v>
      </c>
      <c r="D2103">
        <v>0</v>
      </c>
      <c r="E2103">
        <v>0</v>
      </c>
      <c r="F2103">
        <v>0</v>
      </c>
      <c r="G2103">
        <v>0</v>
      </c>
      <c r="H2103" s="46">
        <f t="shared" si="207"/>
        <v>0</v>
      </c>
      <c r="J2103" t="str">
        <f t="shared" si="208"/>
        <v>OFICIAL DE REGISTRO DE CONTRATOS MARITIMOS</v>
      </c>
      <c r="K2103" t="s">
        <v>2732</v>
      </c>
      <c r="L2103">
        <v>0</v>
      </c>
      <c r="M2103" s="46">
        <f t="shared" si="209"/>
        <v>0</v>
      </c>
      <c r="N2103" t="str">
        <f t="shared" si="210"/>
        <v>PRODUTOR DE TEXTO</v>
      </c>
      <c r="O2103" t="s">
        <v>2824</v>
      </c>
      <c r="P2103">
        <v>0</v>
      </c>
      <c r="Q2103" s="46">
        <f t="shared" si="211"/>
        <v>0</v>
      </c>
    </row>
    <row r="2104" spans="1:17" x14ac:dyDescent="0.25">
      <c r="A2104" t="str">
        <f t="shared" si="206"/>
        <v>PROFESSOR DE MATEMATICA PURA (NO ENSINO SUPERIOR)</v>
      </c>
      <c r="B2104" t="s">
        <v>2637</v>
      </c>
      <c r="C2104">
        <v>0</v>
      </c>
      <c r="D2104">
        <v>0</v>
      </c>
      <c r="E2104">
        <v>0</v>
      </c>
      <c r="F2104">
        <v>0</v>
      </c>
      <c r="G2104">
        <v>0</v>
      </c>
      <c r="H2104" s="46">
        <f t="shared" si="207"/>
        <v>0</v>
      </c>
      <c r="J2104" t="str">
        <f t="shared" si="208"/>
        <v>OFICIAL DO REGISTRO CIVIL DE PESSOAS JURIDICAS</v>
      </c>
      <c r="K2104" t="s">
        <v>2733</v>
      </c>
      <c r="L2104">
        <v>0</v>
      </c>
      <c r="M2104" s="46">
        <f t="shared" si="209"/>
        <v>0</v>
      </c>
      <c r="N2104" t="str">
        <f t="shared" si="210"/>
        <v>REPORTER (EXCLUSIVE RADIO E TELEVISAO)</v>
      </c>
      <c r="O2104" t="s">
        <v>2825</v>
      </c>
      <c r="P2104">
        <v>0</v>
      </c>
      <c r="Q2104" s="46">
        <f t="shared" si="211"/>
        <v>0</v>
      </c>
    </row>
    <row r="2105" spans="1:17" x14ac:dyDescent="0.25">
      <c r="A2105" t="str">
        <f t="shared" si="206"/>
        <v>PROFESSOR DE ESTATISTICA (NO ENSINO SUPERIOR)</v>
      </c>
      <c r="B2105" t="s">
        <v>2638</v>
      </c>
      <c r="C2105">
        <v>0</v>
      </c>
      <c r="D2105">
        <v>0</v>
      </c>
      <c r="E2105">
        <v>0</v>
      </c>
      <c r="F2105">
        <v>0</v>
      </c>
      <c r="G2105">
        <v>0</v>
      </c>
      <c r="H2105" s="46">
        <f t="shared" si="207"/>
        <v>0</v>
      </c>
      <c r="J2105" t="str">
        <f t="shared" si="208"/>
        <v>OFICIAL DO REGISTRO CIVIL DE PESSOAS NATURAIS</v>
      </c>
      <c r="K2105" t="s">
        <v>2734</v>
      </c>
      <c r="L2105">
        <v>0</v>
      </c>
      <c r="M2105" s="46">
        <f t="shared" si="209"/>
        <v>0</v>
      </c>
      <c r="N2105" t="str">
        <f t="shared" si="210"/>
        <v>BIBLIOTECARIO</v>
      </c>
      <c r="O2105" t="s">
        <v>2827</v>
      </c>
      <c r="P2105">
        <v>0</v>
      </c>
      <c r="Q2105" s="46">
        <f t="shared" si="211"/>
        <v>0</v>
      </c>
    </row>
    <row r="2106" spans="1:17" x14ac:dyDescent="0.25">
      <c r="A2106" t="str">
        <f t="shared" si="206"/>
        <v>PROFESSOR DE COMPUTACAO (NO ENSINO SUPERIOR)</v>
      </c>
      <c r="B2106" t="s">
        <v>2639</v>
      </c>
      <c r="C2106">
        <v>0</v>
      </c>
      <c r="D2106">
        <v>0</v>
      </c>
      <c r="E2106">
        <v>0</v>
      </c>
      <c r="F2106">
        <v>0</v>
      </c>
      <c r="G2106">
        <v>0</v>
      </c>
      <c r="H2106" s="46">
        <f t="shared" si="207"/>
        <v>0</v>
      </c>
      <c r="J2106" t="str">
        <f t="shared" si="208"/>
        <v>OFICIAL DO REGISTRO DE DISTRIBUICOES</v>
      </c>
      <c r="K2106" t="s">
        <v>2735</v>
      </c>
      <c r="L2106">
        <v>0</v>
      </c>
      <c r="M2106" s="46">
        <f t="shared" si="209"/>
        <v>0</v>
      </c>
      <c r="N2106" t="str">
        <f t="shared" si="210"/>
        <v>DOCUMENTALISTA</v>
      </c>
      <c r="O2106" t="s">
        <v>2828</v>
      </c>
      <c r="P2106">
        <v>0</v>
      </c>
      <c r="Q2106" s="46">
        <f t="shared" si="211"/>
        <v>0</v>
      </c>
    </row>
    <row r="2107" spans="1:17" x14ac:dyDescent="0.25">
      <c r="A2107" t="str">
        <f t="shared" si="206"/>
        <v>PROFESSOR DE PESQUISA OPERACIONAL (NO ENSINO SUPERIOR)</v>
      </c>
      <c r="B2107" t="s">
        <v>2640</v>
      </c>
      <c r="C2107">
        <v>0</v>
      </c>
      <c r="D2107">
        <v>0</v>
      </c>
      <c r="E2107">
        <v>0</v>
      </c>
      <c r="F2107">
        <v>0</v>
      </c>
      <c r="G2107">
        <v>0</v>
      </c>
      <c r="H2107" s="46">
        <f t="shared" si="207"/>
        <v>0</v>
      </c>
      <c r="J2107" t="str">
        <f t="shared" si="208"/>
        <v>OFICIAL DO REGISTRO DE IMOVEIS</v>
      </c>
      <c r="K2107" t="s">
        <v>2736</v>
      </c>
      <c r="L2107">
        <v>0</v>
      </c>
      <c r="M2107" s="46">
        <f t="shared" si="209"/>
        <v>0</v>
      </c>
      <c r="N2107" t="str">
        <f t="shared" si="210"/>
        <v>ANALISTA DE INFORMACOES (PESQUISADOR DE INFORMACOES DE REDE)</v>
      </c>
      <c r="O2107" t="s">
        <v>2829</v>
      </c>
      <c r="P2107">
        <v>0</v>
      </c>
      <c r="Q2107" s="46">
        <f t="shared" si="211"/>
        <v>0</v>
      </c>
    </row>
    <row r="2108" spans="1:17" x14ac:dyDescent="0.25">
      <c r="A2108" t="str">
        <f t="shared" si="206"/>
        <v>PROFESSOR DE FISICA (ENSINO SUPERIOR)</v>
      </c>
      <c r="B2108" t="s">
        <v>2641</v>
      </c>
      <c r="C2108">
        <v>0</v>
      </c>
      <c r="D2108">
        <v>0</v>
      </c>
      <c r="E2108">
        <v>0</v>
      </c>
      <c r="F2108">
        <v>0</v>
      </c>
      <c r="G2108">
        <v>0</v>
      </c>
      <c r="H2108" s="46">
        <f t="shared" si="207"/>
        <v>0</v>
      </c>
      <c r="J2108" t="str">
        <f t="shared" si="208"/>
        <v>OFICIAL DO REGISTRO DE TITULOS E DOCUMENTOS</v>
      </c>
      <c r="K2108" t="s">
        <v>2737</v>
      </c>
      <c r="L2108">
        <v>0</v>
      </c>
      <c r="M2108" s="46">
        <f t="shared" si="209"/>
        <v>0</v>
      </c>
      <c r="N2108" t="str">
        <f t="shared" si="210"/>
        <v>ARQUIVISTA</v>
      </c>
      <c r="O2108" t="s">
        <v>2830</v>
      </c>
      <c r="P2108">
        <v>0</v>
      </c>
      <c r="Q2108" s="46">
        <f t="shared" si="211"/>
        <v>0</v>
      </c>
    </row>
    <row r="2109" spans="1:17" x14ac:dyDescent="0.25">
      <c r="A2109" t="str">
        <f t="shared" si="206"/>
        <v>PROFESSOR DE QUIMICA (ENSINO SUPERIOR)</v>
      </c>
      <c r="B2109" t="s">
        <v>2642</v>
      </c>
      <c r="C2109">
        <v>0</v>
      </c>
      <c r="D2109">
        <v>0</v>
      </c>
      <c r="E2109">
        <v>0</v>
      </c>
      <c r="F2109">
        <v>0</v>
      </c>
      <c r="G2109">
        <v>0</v>
      </c>
      <c r="H2109" s="46">
        <f t="shared" si="207"/>
        <v>0</v>
      </c>
      <c r="J2109" t="str">
        <f t="shared" si="208"/>
        <v>TABELIAO DE NOTAS</v>
      </c>
      <c r="K2109" t="s">
        <v>2738</v>
      </c>
      <c r="L2109">
        <v>0</v>
      </c>
      <c r="M2109" s="46">
        <f t="shared" si="209"/>
        <v>0</v>
      </c>
      <c r="N2109" t="str">
        <f t="shared" si="210"/>
        <v>MUSEOLOGO</v>
      </c>
      <c r="O2109" t="s">
        <v>2831</v>
      </c>
      <c r="P2109">
        <v>0</v>
      </c>
      <c r="Q2109" s="46">
        <f t="shared" si="211"/>
        <v>0</v>
      </c>
    </row>
    <row r="2110" spans="1:17" x14ac:dyDescent="0.25">
      <c r="A2110" t="str">
        <f t="shared" si="206"/>
        <v>PROFESSOR DE ARQUITETURA</v>
      </c>
      <c r="B2110" t="s">
        <v>2644</v>
      </c>
      <c r="C2110">
        <v>0</v>
      </c>
      <c r="D2110">
        <v>0</v>
      </c>
      <c r="E2110">
        <v>0</v>
      </c>
      <c r="F2110">
        <v>0</v>
      </c>
      <c r="G2110">
        <v>0</v>
      </c>
      <c r="H2110" s="46">
        <f t="shared" si="207"/>
        <v>0</v>
      </c>
      <c r="J2110" t="str">
        <f t="shared" si="208"/>
        <v>TABELIAO DE PROTESTOS</v>
      </c>
      <c r="K2110" t="s">
        <v>2739</v>
      </c>
      <c r="L2110">
        <v>0</v>
      </c>
      <c r="M2110" s="46">
        <f t="shared" si="209"/>
        <v>0</v>
      </c>
      <c r="N2110" t="str">
        <f t="shared" si="210"/>
        <v>FILOLOGO</v>
      </c>
      <c r="O2110" t="s">
        <v>2832</v>
      </c>
      <c r="P2110">
        <v>0</v>
      </c>
      <c r="Q2110" s="46">
        <f t="shared" si="211"/>
        <v>0</v>
      </c>
    </row>
    <row r="2111" spans="1:17" x14ac:dyDescent="0.25">
      <c r="A2111" t="str">
        <f t="shared" si="206"/>
        <v>PROFESSOR DE ENGENHARIA</v>
      </c>
      <c r="B2111" t="s">
        <v>2645</v>
      </c>
      <c r="C2111">
        <v>0</v>
      </c>
      <c r="D2111">
        <v>0</v>
      </c>
      <c r="E2111">
        <v>0</v>
      </c>
      <c r="F2111">
        <v>0</v>
      </c>
      <c r="G2111">
        <v>0</v>
      </c>
      <c r="H2111" s="46">
        <f t="shared" si="207"/>
        <v>0</v>
      </c>
      <c r="J2111" t="str">
        <f t="shared" si="208"/>
        <v>PROCURADOR DA REPUBLICA</v>
      </c>
      <c r="K2111" t="s">
        <v>2740</v>
      </c>
      <c r="L2111">
        <v>0</v>
      </c>
      <c r="M2111" s="46">
        <f t="shared" si="209"/>
        <v>0</v>
      </c>
      <c r="N2111" t="str">
        <f t="shared" si="210"/>
        <v>INTERPRETE</v>
      </c>
      <c r="O2111" t="s">
        <v>2833</v>
      </c>
      <c r="P2111">
        <v>0</v>
      </c>
      <c r="Q2111" s="46">
        <f t="shared" si="211"/>
        <v>0</v>
      </c>
    </row>
    <row r="2112" spans="1:17" x14ac:dyDescent="0.25">
      <c r="A2112" t="str">
        <f t="shared" si="206"/>
        <v>PROFESSOR DE GEOFISICA</v>
      </c>
      <c r="B2112" t="s">
        <v>2646</v>
      </c>
      <c r="C2112">
        <v>0</v>
      </c>
      <c r="D2112">
        <v>0</v>
      </c>
      <c r="E2112">
        <v>0</v>
      </c>
      <c r="F2112">
        <v>0</v>
      </c>
      <c r="G2112">
        <v>0</v>
      </c>
      <c r="H2112" s="46">
        <f t="shared" si="207"/>
        <v>0</v>
      </c>
      <c r="J2112" t="str">
        <f t="shared" si="208"/>
        <v>PROCURADOR DE JUSTICA</v>
      </c>
      <c r="K2112" t="s">
        <v>2741</v>
      </c>
      <c r="L2112">
        <v>0</v>
      </c>
      <c r="M2112" s="46">
        <f t="shared" si="209"/>
        <v>0</v>
      </c>
      <c r="N2112" t="str">
        <f t="shared" si="210"/>
        <v>LINGUISTA</v>
      </c>
      <c r="O2112" t="s">
        <v>2834</v>
      </c>
      <c r="P2112">
        <v>0</v>
      </c>
      <c r="Q2112" s="46">
        <f t="shared" si="211"/>
        <v>0</v>
      </c>
    </row>
    <row r="2113" spans="1:17" x14ac:dyDescent="0.25">
      <c r="A2113" t="str">
        <f t="shared" si="206"/>
        <v>PROFESSOR DE GEOLOGIA</v>
      </c>
      <c r="B2113" t="s">
        <v>2647</v>
      </c>
      <c r="C2113">
        <v>0</v>
      </c>
      <c r="D2113">
        <v>0</v>
      </c>
      <c r="E2113">
        <v>0</v>
      </c>
      <c r="F2113">
        <v>0</v>
      </c>
      <c r="G2113">
        <v>0</v>
      </c>
      <c r="H2113" s="46">
        <f t="shared" si="207"/>
        <v>0</v>
      </c>
      <c r="J2113" t="str">
        <f t="shared" si="208"/>
        <v>PROCURADOR DE JUSTICA MILITAR</v>
      </c>
      <c r="K2113" t="s">
        <v>2742</v>
      </c>
      <c r="L2113">
        <v>0</v>
      </c>
      <c r="M2113" s="46">
        <f t="shared" si="209"/>
        <v>0</v>
      </c>
      <c r="N2113" t="str">
        <f t="shared" si="210"/>
        <v>TRADUTOR</v>
      </c>
      <c r="O2113" t="s">
        <v>2835</v>
      </c>
      <c r="P2113">
        <v>0</v>
      </c>
      <c r="Q2113" s="46">
        <f t="shared" si="211"/>
        <v>0</v>
      </c>
    </row>
    <row r="2114" spans="1:17" x14ac:dyDescent="0.25">
      <c r="A2114" t="str">
        <f t="shared" si="206"/>
        <v>PROFESSOR DE CIENCIAS BIOLOGICAS DO ENSINO SUPERIOR</v>
      </c>
      <c r="B2114" t="s">
        <v>2648</v>
      </c>
      <c r="C2114">
        <v>0</v>
      </c>
      <c r="D2114">
        <v>0</v>
      </c>
      <c r="E2114">
        <v>0</v>
      </c>
      <c r="F2114">
        <v>0</v>
      </c>
      <c r="G2114">
        <v>0</v>
      </c>
      <c r="H2114" s="46">
        <f t="shared" si="207"/>
        <v>0</v>
      </c>
      <c r="J2114" t="str">
        <f t="shared" si="208"/>
        <v>PROCURADOR DO TRABALHO</v>
      </c>
      <c r="K2114" t="s">
        <v>2743</v>
      </c>
      <c r="L2114">
        <v>0</v>
      </c>
      <c r="M2114" s="46">
        <f t="shared" si="209"/>
        <v>0</v>
      </c>
      <c r="N2114" t="str">
        <f t="shared" si="210"/>
        <v>INTERPRETE DE LINGUA DE SINAIS</v>
      </c>
      <c r="O2114" t="s">
        <v>2836</v>
      </c>
      <c r="P2114">
        <v>0</v>
      </c>
      <c r="Q2114" s="46">
        <f t="shared" si="211"/>
        <v>0</v>
      </c>
    </row>
    <row r="2115" spans="1:17" x14ac:dyDescent="0.25">
      <c r="A2115" t="str">
        <f t="shared" si="206"/>
        <v>PROFESSOR DE FISIOTERAPIA</v>
      </c>
      <c r="B2115" t="s">
        <v>2652</v>
      </c>
      <c r="C2115">
        <v>0</v>
      </c>
      <c r="D2115">
        <v>0</v>
      </c>
      <c r="E2115">
        <v>0</v>
      </c>
      <c r="F2115">
        <v>0</v>
      </c>
      <c r="G2115">
        <v>0</v>
      </c>
      <c r="H2115" s="46">
        <f t="shared" si="207"/>
        <v>0</v>
      </c>
      <c r="J2115" t="str">
        <f t="shared" si="208"/>
        <v>PROCURADOR REGIONAL DA REPUBLICA</v>
      </c>
      <c r="K2115" t="s">
        <v>2744</v>
      </c>
      <c r="L2115">
        <v>0</v>
      </c>
      <c r="M2115" s="46">
        <f t="shared" si="209"/>
        <v>0</v>
      </c>
      <c r="N2115" t="str">
        <f t="shared" si="210"/>
        <v>AUDIODESCRITOR</v>
      </c>
      <c r="O2115" t="s">
        <v>2837</v>
      </c>
      <c r="P2115">
        <v>0</v>
      </c>
      <c r="Q2115" s="46">
        <f t="shared" si="211"/>
        <v>0</v>
      </c>
    </row>
    <row r="2116" spans="1:17" x14ac:dyDescent="0.25">
      <c r="A2116" t="str">
        <f t="shared" si="206"/>
        <v>PROFESSOR DE FONOAUDIOLOGIA</v>
      </c>
      <c r="B2116" t="s">
        <v>2653</v>
      </c>
      <c r="C2116">
        <v>0</v>
      </c>
      <c r="D2116">
        <v>0</v>
      </c>
      <c r="E2116">
        <v>0</v>
      </c>
      <c r="F2116">
        <v>0</v>
      </c>
      <c r="G2116">
        <v>0</v>
      </c>
      <c r="H2116" s="46">
        <f t="shared" si="207"/>
        <v>0</v>
      </c>
      <c r="J2116" t="str">
        <f t="shared" si="208"/>
        <v>PROCURADOR REGIONAL DO TRABALHO</v>
      </c>
      <c r="K2116" t="s">
        <v>2745</v>
      </c>
      <c r="L2116">
        <v>0</v>
      </c>
      <c r="M2116" s="46">
        <f t="shared" si="209"/>
        <v>0</v>
      </c>
      <c r="N2116" t="str">
        <f t="shared" si="210"/>
        <v>AUTOR-ROTEIRISTA</v>
      </c>
      <c r="O2116" t="s">
        <v>2838</v>
      </c>
      <c r="P2116">
        <v>0</v>
      </c>
      <c r="Q2116" s="46">
        <f t="shared" si="211"/>
        <v>0</v>
      </c>
    </row>
    <row r="2117" spans="1:17" x14ac:dyDescent="0.25">
      <c r="A2117" t="str">
        <f t="shared" si="206"/>
        <v>PROFESSOR DE MEDICINA</v>
      </c>
      <c r="B2117" t="s">
        <v>2654</v>
      </c>
      <c r="C2117">
        <v>0</v>
      </c>
      <c r="D2117">
        <v>0</v>
      </c>
      <c r="E2117">
        <v>0</v>
      </c>
      <c r="F2117">
        <v>0</v>
      </c>
      <c r="G2117">
        <v>0</v>
      </c>
      <c r="H2117" s="46">
        <f t="shared" si="207"/>
        <v>0</v>
      </c>
      <c r="J2117" t="str">
        <f t="shared" si="208"/>
        <v>PROMOTOR DE JUSTICA</v>
      </c>
      <c r="K2117" t="s">
        <v>2746</v>
      </c>
      <c r="L2117">
        <v>0</v>
      </c>
      <c r="M2117" s="46">
        <f t="shared" si="209"/>
        <v>0</v>
      </c>
      <c r="N2117" t="str">
        <f t="shared" si="210"/>
        <v>CRITICO</v>
      </c>
      <c r="O2117" t="s">
        <v>2839</v>
      </c>
      <c r="P2117">
        <v>0</v>
      </c>
      <c r="Q2117" s="46">
        <f t="shared" si="211"/>
        <v>0</v>
      </c>
    </row>
    <row r="2118" spans="1:17" x14ac:dyDescent="0.25">
      <c r="A2118" t="str">
        <f t="shared" si="206"/>
        <v>PROFESSOR DE MEDICINA VETERINARIA</v>
      </c>
      <c r="B2118" t="s">
        <v>2655</v>
      </c>
      <c r="C2118">
        <v>0</v>
      </c>
      <c r="D2118">
        <v>0</v>
      </c>
      <c r="E2118">
        <v>0</v>
      </c>
      <c r="F2118">
        <v>0</v>
      </c>
      <c r="G2118">
        <v>0</v>
      </c>
      <c r="H2118" s="46">
        <f t="shared" si="207"/>
        <v>0</v>
      </c>
      <c r="J2118" t="str">
        <f t="shared" si="208"/>
        <v>SUBPROCURADOR DE JUSTICA MILITAR</v>
      </c>
      <c r="K2118" t="s">
        <v>2747</v>
      </c>
      <c r="L2118">
        <v>0</v>
      </c>
      <c r="M2118" s="46">
        <f t="shared" si="209"/>
        <v>0</v>
      </c>
      <c r="N2118" t="str">
        <f t="shared" si="210"/>
        <v>ESCRITOR DE FICCAO</v>
      </c>
      <c r="O2118" t="s">
        <v>2840</v>
      </c>
      <c r="P2118">
        <v>0</v>
      </c>
      <c r="Q2118" s="46">
        <f t="shared" si="211"/>
        <v>0</v>
      </c>
    </row>
    <row r="2119" spans="1:17" x14ac:dyDescent="0.25">
      <c r="A2119" t="str">
        <f t="shared" si="206"/>
        <v>PROFESSOR DE NUTRICAO</v>
      </c>
      <c r="B2119" t="s">
        <v>2656</v>
      </c>
      <c r="C2119">
        <v>0</v>
      </c>
      <c r="D2119">
        <v>0</v>
      </c>
      <c r="E2119">
        <v>0</v>
      </c>
      <c r="F2119">
        <v>0</v>
      </c>
      <c r="G2119">
        <v>0</v>
      </c>
      <c r="H2119" s="46">
        <f t="shared" si="207"/>
        <v>0</v>
      </c>
      <c r="J2119" t="str">
        <f t="shared" si="208"/>
        <v>SUBPROCURADOR-GERAL DA REPUBLICA</v>
      </c>
      <c r="K2119" t="s">
        <v>2748</v>
      </c>
      <c r="L2119">
        <v>0</v>
      </c>
      <c r="M2119" s="46">
        <f t="shared" si="209"/>
        <v>0</v>
      </c>
      <c r="N2119" t="str">
        <f t="shared" si="210"/>
        <v>ESCRITOR DE NAO FICCAO</v>
      </c>
      <c r="O2119" t="s">
        <v>2841</v>
      </c>
      <c r="P2119">
        <v>0</v>
      </c>
      <c r="Q2119" s="46">
        <f t="shared" si="211"/>
        <v>0</v>
      </c>
    </row>
    <row r="2120" spans="1:17" x14ac:dyDescent="0.25">
      <c r="A2120" t="str">
        <f t="shared" si="206"/>
        <v>PROFESSOR DE ODONTOLOGIA</v>
      </c>
      <c r="B2120" t="s">
        <v>2657</v>
      </c>
      <c r="C2120">
        <v>0</v>
      </c>
      <c r="D2120">
        <v>0</v>
      </c>
      <c r="E2120">
        <v>0</v>
      </c>
      <c r="F2120">
        <v>0</v>
      </c>
      <c r="G2120">
        <v>0</v>
      </c>
      <c r="H2120" s="46">
        <f t="shared" si="207"/>
        <v>0</v>
      </c>
      <c r="J2120" t="str">
        <f t="shared" si="208"/>
        <v>SUBPROCURADOR-GERAL DO TRABALHO</v>
      </c>
      <c r="K2120" t="s">
        <v>2749</v>
      </c>
      <c r="L2120">
        <v>0</v>
      </c>
      <c r="M2120" s="46">
        <f t="shared" si="209"/>
        <v>0</v>
      </c>
      <c r="N2120" t="str">
        <f t="shared" si="210"/>
        <v>POETA</v>
      </c>
      <c r="O2120" t="s">
        <v>2842</v>
      </c>
      <c r="P2120">
        <v>0</v>
      </c>
      <c r="Q2120" s="46">
        <f t="shared" si="211"/>
        <v>0</v>
      </c>
    </row>
    <row r="2121" spans="1:17" x14ac:dyDescent="0.25">
      <c r="A2121" t="str">
        <f t="shared" si="206"/>
        <v>PROFESSOR DE TERAPIA OCUPACIONAL</v>
      </c>
      <c r="B2121" t="s">
        <v>2658</v>
      </c>
      <c r="C2121">
        <v>0</v>
      </c>
      <c r="D2121">
        <v>0</v>
      </c>
      <c r="E2121">
        <v>0</v>
      </c>
      <c r="F2121">
        <v>0</v>
      </c>
      <c r="G2121">
        <v>0</v>
      </c>
      <c r="H2121" s="46">
        <f t="shared" si="207"/>
        <v>0</v>
      </c>
      <c r="J2121" t="str">
        <f t="shared" si="208"/>
        <v>DEFENSOR PUBLICO</v>
      </c>
      <c r="K2121" t="s">
        <v>2751</v>
      </c>
      <c r="L2121">
        <v>0</v>
      </c>
      <c r="M2121" s="46">
        <f t="shared" si="209"/>
        <v>0</v>
      </c>
      <c r="N2121" t="str">
        <f t="shared" si="210"/>
        <v>REDATOR DE TEXTOS TECNICOS</v>
      </c>
      <c r="O2121" t="s">
        <v>2843</v>
      </c>
      <c r="P2121">
        <v>0</v>
      </c>
      <c r="Q2121" s="46">
        <f t="shared" si="211"/>
        <v>0</v>
      </c>
    </row>
    <row r="2122" spans="1:17" x14ac:dyDescent="0.25">
      <c r="A2122" t="str">
        <f t="shared" si="206"/>
        <v>PROFESSOR DE ZOOTECNIA DO ENSINO SUPERIOR</v>
      </c>
      <c r="B2122" t="s">
        <v>2659</v>
      </c>
      <c r="C2122">
        <v>0</v>
      </c>
      <c r="D2122">
        <v>0</v>
      </c>
      <c r="E2122">
        <v>0</v>
      </c>
      <c r="F2122">
        <v>0</v>
      </c>
      <c r="G2122">
        <v>0</v>
      </c>
      <c r="H2122" s="46">
        <f t="shared" si="207"/>
        <v>0</v>
      </c>
      <c r="J2122" t="str">
        <f t="shared" si="208"/>
        <v>PROCURADOR DA ASSISTENCIA JUDICIARIA</v>
      </c>
      <c r="K2122" t="s">
        <v>2752</v>
      </c>
      <c r="L2122">
        <v>0</v>
      </c>
      <c r="M2122" s="46">
        <f t="shared" si="209"/>
        <v>0</v>
      </c>
      <c r="N2122" t="str">
        <f t="shared" si="210"/>
        <v>EDITOR DE JORNAL</v>
      </c>
      <c r="O2122" t="s">
        <v>2844</v>
      </c>
      <c r="P2122">
        <v>0</v>
      </c>
      <c r="Q2122" s="46">
        <f t="shared" si="211"/>
        <v>0</v>
      </c>
    </row>
    <row r="2123" spans="1:17" x14ac:dyDescent="0.25">
      <c r="A2123" t="str">
        <f t="shared" si="206"/>
        <v>PROFESSOR DE ENSINO SUPERIOR NA AREA DE DIDATICA</v>
      </c>
      <c r="B2123" t="s">
        <v>2660</v>
      </c>
      <c r="C2123">
        <v>0</v>
      </c>
      <c r="D2123">
        <v>0</v>
      </c>
      <c r="E2123">
        <v>0</v>
      </c>
      <c r="F2123">
        <v>0</v>
      </c>
      <c r="G2123">
        <v>0</v>
      </c>
      <c r="H2123" s="46">
        <f t="shared" si="207"/>
        <v>0</v>
      </c>
      <c r="J2123" t="str">
        <f t="shared" si="208"/>
        <v>OFICIAL DE INTELIGENCIA</v>
      </c>
      <c r="K2123" t="s">
        <v>2753</v>
      </c>
      <c r="L2123">
        <v>0</v>
      </c>
      <c r="M2123" s="46">
        <f t="shared" si="209"/>
        <v>0</v>
      </c>
      <c r="N2123" t="str">
        <f t="shared" si="210"/>
        <v>EDITOR DE LIVRO</v>
      </c>
      <c r="O2123" t="s">
        <v>2845</v>
      </c>
      <c r="P2123">
        <v>0</v>
      </c>
      <c r="Q2123" s="46">
        <f t="shared" si="211"/>
        <v>0</v>
      </c>
    </row>
    <row r="2124" spans="1:17" x14ac:dyDescent="0.25">
      <c r="A2124" t="str">
        <f t="shared" si="206"/>
        <v>PROFESSOR DE ENSINO SUPERIOR NA AREA DE ORIENTACAO EDUCACIONAL</v>
      </c>
      <c r="B2124" t="s">
        <v>2661</v>
      </c>
      <c r="C2124">
        <v>0</v>
      </c>
      <c r="D2124">
        <v>0</v>
      </c>
      <c r="E2124">
        <v>0</v>
      </c>
      <c r="F2124">
        <v>0</v>
      </c>
      <c r="G2124">
        <v>0</v>
      </c>
      <c r="H2124" s="46">
        <f t="shared" si="207"/>
        <v>0</v>
      </c>
      <c r="J2124" t="str">
        <f t="shared" si="208"/>
        <v>OFICIAL TECNICO DE INTELIGENCIA</v>
      </c>
      <c r="K2124" t="s">
        <v>2754</v>
      </c>
      <c r="L2124">
        <v>0</v>
      </c>
      <c r="M2124" s="46">
        <f t="shared" si="209"/>
        <v>0</v>
      </c>
      <c r="N2124" t="str">
        <f t="shared" si="210"/>
        <v>EDITOR DE MIDIA ELETRONICA</v>
      </c>
      <c r="O2124" t="s">
        <v>2846</v>
      </c>
      <c r="P2124">
        <v>0</v>
      </c>
      <c r="Q2124" s="46">
        <f t="shared" si="211"/>
        <v>0</v>
      </c>
    </row>
    <row r="2125" spans="1:17" x14ac:dyDescent="0.25">
      <c r="A2125" t="str">
        <f t="shared" si="206"/>
        <v>PROFESSOR DE ENSINO SUPERIOR NA AREA DE PESQUISA EDUCACIONAL</v>
      </c>
      <c r="B2125" t="s">
        <v>2662</v>
      </c>
      <c r="C2125">
        <v>0</v>
      </c>
      <c r="D2125">
        <v>0</v>
      </c>
      <c r="E2125">
        <v>0</v>
      </c>
      <c r="F2125">
        <v>0</v>
      </c>
      <c r="G2125">
        <v>0</v>
      </c>
      <c r="H2125" s="46">
        <f t="shared" si="207"/>
        <v>0</v>
      </c>
      <c r="J2125" t="str">
        <f t="shared" si="208"/>
        <v>ANTROPOLOGO</v>
      </c>
      <c r="K2125" t="s">
        <v>2755</v>
      </c>
      <c r="L2125">
        <v>0</v>
      </c>
      <c r="M2125" s="46">
        <f t="shared" si="209"/>
        <v>0</v>
      </c>
      <c r="N2125" t="str">
        <f t="shared" si="210"/>
        <v>EDITOR DE REVISTA</v>
      </c>
      <c r="O2125" t="s">
        <v>2847</v>
      </c>
      <c r="P2125">
        <v>0</v>
      </c>
      <c r="Q2125" s="46">
        <f t="shared" si="211"/>
        <v>0</v>
      </c>
    </row>
    <row r="2126" spans="1:17" x14ac:dyDescent="0.25">
      <c r="A2126" t="str">
        <f t="shared" ref="A2126:A2189" si="212">MID(B2126,8,100)</f>
        <v>PROFESSOR DE LINGUA ALEMA</v>
      </c>
      <c r="B2126" t="s">
        <v>2664</v>
      </c>
      <c r="C2126">
        <v>0</v>
      </c>
      <c r="D2126">
        <v>0</v>
      </c>
      <c r="E2126">
        <v>0</v>
      </c>
      <c r="F2126">
        <v>0</v>
      </c>
      <c r="G2126">
        <v>0</v>
      </c>
      <c r="H2126" s="46">
        <f t="shared" ref="H2126:H2189" si="213">G2126*100/G$3765</f>
        <v>0</v>
      </c>
      <c r="J2126" t="str">
        <f t="shared" ref="J2126:J2189" si="214">MID(K2126,8,100)</f>
        <v>ARQUEOLOGO</v>
      </c>
      <c r="K2126" t="s">
        <v>2756</v>
      </c>
      <c r="L2126">
        <v>0</v>
      </c>
      <c r="M2126" s="46">
        <f t="shared" ref="M2126:M2189" si="215">L2126*100/L$3765</f>
        <v>0</v>
      </c>
      <c r="N2126" t="str">
        <f t="shared" ref="N2126:N2189" si="216">MID(O2126,8,100)</f>
        <v>EDITOR DE REVISTA CIENTIFICA</v>
      </c>
      <c r="O2126" t="s">
        <v>2848</v>
      </c>
      <c r="P2126">
        <v>0</v>
      </c>
      <c r="Q2126" s="46">
        <f t="shared" ref="Q2126:Q2189" si="217">P2126*100/P$3765</f>
        <v>0</v>
      </c>
    </row>
    <row r="2127" spans="1:17" x14ac:dyDescent="0.25">
      <c r="A2127" t="str">
        <f t="shared" si="212"/>
        <v>PROFESSOR DE LINGUA ITALIANA</v>
      </c>
      <c r="B2127" t="s">
        <v>2665</v>
      </c>
      <c r="C2127">
        <v>0</v>
      </c>
      <c r="D2127">
        <v>0</v>
      </c>
      <c r="E2127">
        <v>0</v>
      </c>
      <c r="F2127">
        <v>0</v>
      </c>
      <c r="G2127">
        <v>0</v>
      </c>
      <c r="H2127" s="46">
        <f t="shared" si="213"/>
        <v>0</v>
      </c>
      <c r="J2127" t="str">
        <f t="shared" si="214"/>
        <v>CIENTISTA POLITICO</v>
      </c>
      <c r="K2127" t="s">
        <v>2757</v>
      </c>
      <c r="L2127">
        <v>0</v>
      </c>
      <c r="M2127" s="46">
        <f t="shared" si="215"/>
        <v>0</v>
      </c>
      <c r="N2127" t="str">
        <f t="shared" si="216"/>
        <v>ANCORA DE RADIO E TELEVISAO</v>
      </c>
      <c r="O2127" t="s">
        <v>2849</v>
      </c>
      <c r="P2127">
        <v>0</v>
      </c>
      <c r="Q2127" s="46">
        <f t="shared" si="217"/>
        <v>0</v>
      </c>
    </row>
    <row r="2128" spans="1:17" x14ac:dyDescent="0.25">
      <c r="A2128" t="str">
        <f t="shared" si="212"/>
        <v>PROFESSOR DE LINGUA FRANCESA</v>
      </c>
      <c r="B2128" t="s">
        <v>2666</v>
      </c>
      <c r="C2128">
        <v>0</v>
      </c>
      <c r="D2128">
        <v>0</v>
      </c>
      <c r="E2128">
        <v>0</v>
      </c>
      <c r="F2128">
        <v>0</v>
      </c>
      <c r="G2128">
        <v>0</v>
      </c>
      <c r="H2128" s="46">
        <f t="shared" si="213"/>
        <v>0</v>
      </c>
      <c r="J2128" t="str">
        <f t="shared" si="214"/>
        <v>SOCIOLOGO</v>
      </c>
      <c r="K2128" t="s">
        <v>2758</v>
      </c>
      <c r="L2128">
        <v>0</v>
      </c>
      <c r="M2128" s="46">
        <f t="shared" si="215"/>
        <v>0</v>
      </c>
      <c r="N2128" t="str">
        <f t="shared" si="216"/>
        <v>COMENTARISTA DE RADIO E TELEVISAO</v>
      </c>
      <c r="O2128" t="s">
        <v>2850</v>
      </c>
      <c r="P2128">
        <v>0</v>
      </c>
      <c r="Q2128" s="46">
        <f t="shared" si="217"/>
        <v>0</v>
      </c>
    </row>
    <row r="2129" spans="1:17" x14ac:dyDescent="0.25">
      <c r="A2129" t="str">
        <f t="shared" si="212"/>
        <v>PROFESSOR DE LINGUA INGLESA</v>
      </c>
      <c r="B2129" t="s">
        <v>2667</v>
      </c>
      <c r="C2129">
        <v>0</v>
      </c>
      <c r="D2129">
        <v>0</v>
      </c>
      <c r="E2129">
        <v>0</v>
      </c>
      <c r="F2129">
        <v>0</v>
      </c>
      <c r="G2129">
        <v>0</v>
      </c>
      <c r="H2129" s="46">
        <f t="shared" si="213"/>
        <v>0</v>
      </c>
      <c r="J2129" t="str">
        <f t="shared" si="214"/>
        <v>ECONOMISTA</v>
      </c>
      <c r="K2129" t="s">
        <v>2759</v>
      </c>
      <c r="L2129">
        <v>0</v>
      </c>
      <c r="M2129" s="46">
        <f t="shared" si="215"/>
        <v>0</v>
      </c>
      <c r="N2129" t="str">
        <f t="shared" si="216"/>
        <v>LOCUTOR DE RADIO E TELEVISAO</v>
      </c>
      <c r="O2129" t="s">
        <v>2851</v>
      </c>
      <c r="P2129">
        <v>0</v>
      </c>
      <c r="Q2129" s="46">
        <f t="shared" si="217"/>
        <v>0</v>
      </c>
    </row>
    <row r="2130" spans="1:17" x14ac:dyDescent="0.25">
      <c r="A2130" t="str">
        <f t="shared" si="212"/>
        <v>PROFESSOR DE LINGUA ESPANHOLA</v>
      </c>
      <c r="B2130" t="s">
        <v>2668</v>
      </c>
      <c r="C2130">
        <v>0</v>
      </c>
      <c r="D2130">
        <v>0</v>
      </c>
      <c r="E2130">
        <v>0</v>
      </c>
      <c r="F2130">
        <v>0</v>
      </c>
      <c r="G2130">
        <v>0</v>
      </c>
      <c r="H2130" s="46">
        <f t="shared" si="213"/>
        <v>0</v>
      </c>
      <c r="J2130" t="str">
        <f t="shared" si="214"/>
        <v>ECONOMISTA AGROINDUSTRIAL</v>
      </c>
      <c r="K2130" t="s">
        <v>2760</v>
      </c>
      <c r="L2130">
        <v>0</v>
      </c>
      <c r="M2130" s="46">
        <f t="shared" si="215"/>
        <v>0</v>
      </c>
      <c r="N2130" t="str">
        <f t="shared" si="216"/>
        <v>LOCUTOR PUBLICITARIO DE RADIO E TELEVISAO</v>
      </c>
      <c r="O2130" t="s">
        <v>2852</v>
      </c>
      <c r="P2130">
        <v>0</v>
      </c>
      <c r="Q2130" s="46">
        <f t="shared" si="217"/>
        <v>0</v>
      </c>
    </row>
    <row r="2131" spans="1:17" x14ac:dyDescent="0.25">
      <c r="A2131" t="str">
        <f t="shared" si="212"/>
        <v>PROFESSOR DE LINGUA PORTUGUESA</v>
      </c>
      <c r="B2131" t="s">
        <v>2669</v>
      </c>
      <c r="C2131">
        <v>0</v>
      </c>
      <c r="D2131">
        <v>0</v>
      </c>
      <c r="E2131">
        <v>0</v>
      </c>
      <c r="F2131">
        <v>0</v>
      </c>
      <c r="G2131">
        <v>0</v>
      </c>
      <c r="H2131" s="46">
        <f t="shared" si="213"/>
        <v>0</v>
      </c>
      <c r="J2131" t="str">
        <f t="shared" si="214"/>
        <v>ECONOMISTA FINANCEIRO</v>
      </c>
      <c r="K2131" t="s">
        <v>2761</v>
      </c>
      <c r="L2131">
        <v>0</v>
      </c>
      <c r="M2131" s="46">
        <f t="shared" si="215"/>
        <v>0</v>
      </c>
      <c r="N2131" t="str">
        <f t="shared" si="216"/>
        <v>NARRADOR EM PROGRAMAS DE RADIO E TELEVISAO</v>
      </c>
      <c r="O2131" t="s">
        <v>2853</v>
      </c>
      <c r="P2131">
        <v>0</v>
      </c>
      <c r="Q2131" s="46">
        <f t="shared" si="217"/>
        <v>0</v>
      </c>
    </row>
    <row r="2132" spans="1:17" x14ac:dyDescent="0.25">
      <c r="A2132" t="str">
        <f t="shared" si="212"/>
        <v>PROFESSOR DE LITERATURA BRASILEIRA</v>
      </c>
      <c r="B2132" t="s">
        <v>2670</v>
      </c>
      <c r="C2132">
        <v>0</v>
      </c>
      <c r="D2132">
        <v>0</v>
      </c>
      <c r="E2132">
        <v>0</v>
      </c>
      <c r="F2132">
        <v>0</v>
      </c>
      <c r="G2132">
        <v>0</v>
      </c>
      <c r="H2132" s="46">
        <f t="shared" si="213"/>
        <v>0</v>
      </c>
      <c r="J2132" t="str">
        <f t="shared" si="214"/>
        <v>ECONOMISTA INDUSTRIAL</v>
      </c>
      <c r="K2132" t="s">
        <v>2762</v>
      </c>
      <c r="L2132">
        <v>0</v>
      </c>
      <c r="M2132" s="46">
        <f t="shared" si="215"/>
        <v>0</v>
      </c>
      <c r="N2132" t="str">
        <f t="shared" si="216"/>
        <v>REPORTER DE RADIO E TELEVISAO</v>
      </c>
      <c r="O2132" t="s">
        <v>2854</v>
      </c>
      <c r="P2132">
        <v>0</v>
      </c>
      <c r="Q2132" s="46">
        <f t="shared" si="217"/>
        <v>0</v>
      </c>
    </row>
    <row r="2133" spans="1:17" x14ac:dyDescent="0.25">
      <c r="A2133" t="str">
        <f t="shared" si="212"/>
        <v>PROFESSOR DE LITERATURA ALEMA</v>
      </c>
      <c r="B2133" t="s">
        <v>2672</v>
      </c>
      <c r="C2133">
        <v>0</v>
      </c>
      <c r="D2133">
        <v>0</v>
      </c>
      <c r="E2133">
        <v>0</v>
      </c>
      <c r="F2133">
        <v>0</v>
      </c>
      <c r="G2133">
        <v>0</v>
      </c>
      <c r="H2133" s="46">
        <f t="shared" si="213"/>
        <v>0</v>
      </c>
      <c r="J2133" t="str">
        <f t="shared" si="214"/>
        <v>ECONOMISTA DO SETOR PUBLICO</v>
      </c>
      <c r="K2133" t="s">
        <v>2763</v>
      </c>
      <c r="L2133">
        <v>0</v>
      </c>
      <c r="M2133" s="46">
        <f t="shared" si="215"/>
        <v>0</v>
      </c>
      <c r="N2133" t="str">
        <f t="shared" si="216"/>
        <v>FOTOGRAFO</v>
      </c>
      <c r="O2133" t="s">
        <v>2855</v>
      </c>
      <c r="P2133">
        <v>0</v>
      </c>
      <c r="Q2133" s="46">
        <f t="shared" si="217"/>
        <v>0</v>
      </c>
    </row>
    <row r="2134" spans="1:17" x14ac:dyDescent="0.25">
      <c r="A2134" t="str">
        <f t="shared" si="212"/>
        <v>PROFESSOR DE LITERATURA COMPARADA</v>
      </c>
      <c r="B2134" t="s">
        <v>2673</v>
      </c>
      <c r="C2134">
        <v>0</v>
      </c>
      <c r="D2134">
        <v>0</v>
      </c>
      <c r="E2134">
        <v>0</v>
      </c>
      <c r="F2134">
        <v>0</v>
      </c>
      <c r="G2134">
        <v>0</v>
      </c>
      <c r="H2134" s="46">
        <f t="shared" si="213"/>
        <v>0</v>
      </c>
      <c r="J2134" t="str">
        <f t="shared" si="214"/>
        <v>ECONOMISTA AMBIENTAL</v>
      </c>
      <c r="K2134" t="s">
        <v>2764</v>
      </c>
      <c r="L2134">
        <v>0</v>
      </c>
      <c r="M2134" s="46">
        <f t="shared" si="215"/>
        <v>0</v>
      </c>
      <c r="N2134" t="str">
        <f t="shared" si="216"/>
        <v>FOTOGRAFO PUBLICITARIO</v>
      </c>
      <c r="O2134" t="s">
        <v>2856</v>
      </c>
      <c r="P2134">
        <v>0</v>
      </c>
      <c r="Q2134" s="46">
        <f t="shared" si="217"/>
        <v>0</v>
      </c>
    </row>
    <row r="2135" spans="1:17" x14ac:dyDescent="0.25">
      <c r="A2135" t="str">
        <f t="shared" si="212"/>
        <v>PROFESSOR DE LITERATURA ESPANHOLA</v>
      </c>
      <c r="B2135" t="s">
        <v>2674</v>
      </c>
      <c r="C2135">
        <v>0</v>
      </c>
      <c r="D2135">
        <v>0</v>
      </c>
      <c r="E2135">
        <v>0</v>
      </c>
      <c r="F2135">
        <v>0</v>
      </c>
      <c r="G2135">
        <v>0</v>
      </c>
      <c r="H2135" s="46">
        <f t="shared" si="213"/>
        <v>0</v>
      </c>
      <c r="J2135" t="str">
        <f t="shared" si="214"/>
        <v>ECONOMISTA REGIONAL E URBANO</v>
      </c>
      <c r="K2135" t="s">
        <v>2765</v>
      </c>
      <c r="L2135">
        <v>0</v>
      </c>
      <c r="M2135" s="46">
        <f t="shared" si="215"/>
        <v>0</v>
      </c>
      <c r="N2135" t="str">
        <f t="shared" si="216"/>
        <v>FOTOGRAFO RETRATISTA</v>
      </c>
      <c r="O2135" t="s">
        <v>2857</v>
      </c>
      <c r="P2135">
        <v>0</v>
      </c>
      <c r="Q2135" s="46">
        <f t="shared" si="217"/>
        <v>0</v>
      </c>
    </row>
    <row r="2136" spans="1:17" x14ac:dyDescent="0.25">
      <c r="A2136" t="str">
        <f t="shared" si="212"/>
        <v>PROFESSOR DE LITERATURA FRANCESA</v>
      </c>
      <c r="B2136" t="s">
        <v>2675</v>
      </c>
      <c r="C2136">
        <v>0</v>
      </c>
      <c r="D2136">
        <v>0</v>
      </c>
      <c r="E2136">
        <v>0</v>
      </c>
      <c r="F2136">
        <v>0</v>
      </c>
      <c r="G2136">
        <v>0</v>
      </c>
      <c r="H2136" s="46">
        <f t="shared" si="213"/>
        <v>0</v>
      </c>
      <c r="J2136" t="str">
        <f t="shared" si="214"/>
        <v>GEOGRAFO</v>
      </c>
      <c r="K2136" t="s">
        <v>2766</v>
      </c>
      <c r="L2136">
        <v>0</v>
      </c>
      <c r="M2136" s="46">
        <f t="shared" si="215"/>
        <v>0</v>
      </c>
      <c r="N2136" t="str">
        <f t="shared" si="216"/>
        <v>REPOTER FOTOGRAFICO</v>
      </c>
      <c r="O2136" t="s">
        <v>2858</v>
      </c>
      <c r="P2136">
        <v>0</v>
      </c>
      <c r="Q2136" s="46">
        <f t="shared" si="217"/>
        <v>0</v>
      </c>
    </row>
    <row r="2137" spans="1:17" x14ac:dyDescent="0.25">
      <c r="A2137" t="str">
        <f t="shared" si="212"/>
        <v>PROFESSOR DE LITERATURA INGLESA</v>
      </c>
      <c r="B2137" t="s">
        <v>2676</v>
      </c>
      <c r="C2137">
        <v>0</v>
      </c>
      <c r="D2137">
        <v>0</v>
      </c>
      <c r="E2137">
        <v>0</v>
      </c>
      <c r="F2137">
        <v>0</v>
      </c>
      <c r="G2137">
        <v>0</v>
      </c>
      <c r="H2137" s="46">
        <f t="shared" si="213"/>
        <v>0</v>
      </c>
      <c r="J2137" t="str">
        <f t="shared" si="214"/>
        <v>FILOSOFO</v>
      </c>
      <c r="K2137" t="s">
        <v>2767</v>
      </c>
      <c r="L2137">
        <v>0</v>
      </c>
      <c r="M2137" s="46">
        <f t="shared" si="215"/>
        <v>0</v>
      </c>
      <c r="N2137" t="str">
        <f t="shared" si="216"/>
        <v>EMPRESARIO DE ESPETACULO</v>
      </c>
      <c r="O2137" t="s">
        <v>2859</v>
      </c>
      <c r="P2137">
        <v>0</v>
      </c>
      <c r="Q2137" s="46">
        <f t="shared" si="217"/>
        <v>0</v>
      </c>
    </row>
    <row r="2138" spans="1:17" x14ac:dyDescent="0.25">
      <c r="A2138" t="str">
        <f t="shared" si="212"/>
        <v>PROFESSOR DE LITERATURA ITALIANA</v>
      </c>
      <c r="B2138" t="s">
        <v>2677</v>
      </c>
      <c r="C2138">
        <v>0</v>
      </c>
      <c r="D2138">
        <v>0</v>
      </c>
      <c r="E2138">
        <v>0</v>
      </c>
      <c r="F2138">
        <v>0</v>
      </c>
      <c r="G2138">
        <v>0</v>
      </c>
      <c r="H2138" s="46">
        <f t="shared" si="213"/>
        <v>0</v>
      </c>
      <c r="J2138" t="str">
        <f t="shared" si="214"/>
        <v>PSICOLOGO EDUCACIONAL</v>
      </c>
      <c r="K2138" t="s">
        <v>2768</v>
      </c>
      <c r="L2138">
        <v>0</v>
      </c>
      <c r="M2138" s="46">
        <f t="shared" si="215"/>
        <v>0</v>
      </c>
      <c r="N2138" t="str">
        <f t="shared" si="216"/>
        <v>PRODUTOR CINEMATOGRAFICO</v>
      </c>
      <c r="O2138" t="s">
        <v>2860</v>
      </c>
      <c r="P2138">
        <v>0</v>
      </c>
      <c r="Q2138" s="46">
        <f t="shared" si="217"/>
        <v>0</v>
      </c>
    </row>
    <row r="2139" spans="1:17" x14ac:dyDescent="0.25">
      <c r="A2139" t="str">
        <f t="shared" si="212"/>
        <v>PROFESSOR DE LITERATURA DE LINGUAS ESTRANGEIRAS MODERNAS</v>
      </c>
      <c r="B2139" t="s">
        <v>2678</v>
      </c>
      <c r="C2139">
        <v>0</v>
      </c>
      <c r="D2139">
        <v>0</v>
      </c>
      <c r="E2139">
        <v>0</v>
      </c>
      <c r="F2139">
        <v>0</v>
      </c>
      <c r="G2139">
        <v>0</v>
      </c>
      <c r="H2139" s="46">
        <f t="shared" si="213"/>
        <v>0</v>
      </c>
      <c r="J2139" t="str">
        <f t="shared" si="214"/>
        <v>PSICOLOGO DO ESPORTE</v>
      </c>
      <c r="K2139" t="s">
        <v>2770</v>
      </c>
      <c r="L2139">
        <v>0</v>
      </c>
      <c r="M2139" s="46">
        <f t="shared" si="215"/>
        <v>0</v>
      </c>
      <c r="N2139" t="str">
        <f t="shared" si="216"/>
        <v>PRODUTOR DE RADIO</v>
      </c>
      <c r="O2139" t="s">
        <v>2861</v>
      </c>
      <c r="P2139">
        <v>0</v>
      </c>
      <c r="Q2139" s="46">
        <f t="shared" si="217"/>
        <v>0</v>
      </c>
    </row>
    <row r="2140" spans="1:17" x14ac:dyDescent="0.25">
      <c r="A2140" t="str">
        <f t="shared" si="212"/>
        <v>PROFESSOR DE OUTRAS LINGUAS E LITERATURAS</v>
      </c>
      <c r="B2140" t="s">
        <v>2679</v>
      </c>
      <c r="C2140">
        <v>0</v>
      </c>
      <c r="D2140">
        <v>0</v>
      </c>
      <c r="E2140">
        <v>0</v>
      </c>
      <c r="F2140">
        <v>0</v>
      </c>
      <c r="G2140">
        <v>0</v>
      </c>
      <c r="H2140" s="46">
        <f t="shared" si="213"/>
        <v>0</v>
      </c>
      <c r="J2140" t="str">
        <f t="shared" si="214"/>
        <v>PSICOLOGO HOSPITALAR</v>
      </c>
      <c r="K2140" t="s">
        <v>2771</v>
      </c>
      <c r="L2140">
        <v>0</v>
      </c>
      <c r="M2140" s="46">
        <f t="shared" si="215"/>
        <v>0</v>
      </c>
      <c r="N2140" t="str">
        <f t="shared" si="216"/>
        <v>PRODUTOR DE TEATRO</v>
      </c>
      <c r="O2140" t="s">
        <v>2862</v>
      </c>
      <c r="P2140">
        <v>0</v>
      </c>
      <c r="Q2140" s="46">
        <f t="shared" si="217"/>
        <v>0</v>
      </c>
    </row>
    <row r="2141" spans="1:17" x14ac:dyDescent="0.25">
      <c r="A2141" t="str">
        <f t="shared" si="212"/>
        <v>PROFESSOR DE LINGUAS ESTRANGEIRAS MODERNAS</v>
      </c>
      <c r="B2141" t="s">
        <v>2680</v>
      </c>
      <c r="C2141">
        <v>0</v>
      </c>
      <c r="D2141">
        <v>0</v>
      </c>
      <c r="E2141">
        <v>0</v>
      </c>
      <c r="F2141">
        <v>0</v>
      </c>
      <c r="G2141">
        <v>0</v>
      </c>
      <c r="H2141" s="46">
        <f t="shared" si="213"/>
        <v>0</v>
      </c>
      <c r="J2141" t="str">
        <f t="shared" si="214"/>
        <v>PSICOLOGO JURIDICO</v>
      </c>
      <c r="K2141" t="s">
        <v>2772</v>
      </c>
      <c r="L2141">
        <v>0</v>
      </c>
      <c r="M2141" s="46">
        <f t="shared" si="215"/>
        <v>0</v>
      </c>
      <c r="N2141" t="str">
        <f t="shared" si="216"/>
        <v>PRODUTOR DE TELEVISAO</v>
      </c>
      <c r="O2141" t="s">
        <v>2863</v>
      </c>
      <c r="P2141">
        <v>0</v>
      </c>
      <c r="Q2141" s="46">
        <f t="shared" si="217"/>
        <v>0</v>
      </c>
    </row>
    <row r="2142" spans="1:17" x14ac:dyDescent="0.25">
      <c r="A2142" t="str">
        <f t="shared" si="212"/>
        <v>PROFESSOR DE LINGUISTICA E LINGUISTICA APLICADA</v>
      </c>
      <c r="B2142" t="s">
        <v>2681</v>
      </c>
      <c r="C2142">
        <v>0</v>
      </c>
      <c r="D2142">
        <v>0</v>
      </c>
      <c r="E2142">
        <v>0</v>
      </c>
      <c r="F2142">
        <v>0</v>
      </c>
      <c r="G2142">
        <v>0</v>
      </c>
      <c r="H2142" s="46">
        <f t="shared" si="213"/>
        <v>0</v>
      </c>
      <c r="J2142" t="str">
        <f t="shared" si="214"/>
        <v>PSICOLOGO SOCIAL</v>
      </c>
      <c r="K2142" t="s">
        <v>2773</v>
      </c>
      <c r="L2142">
        <v>0</v>
      </c>
      <c r="M2142" s="46">
        <f t="shared" si="215"/>
        <v>0</v>
      </c>
      <c r="N2142" t="str">
        <f t="shared" si="216"/>
        <v>TECNOLOGO EM PRODUCAO FONOGRAFICA</v>
      </c>
      <c r="O2142" t="s">
        <v>2864</v>
      </c>
      <c r="P2142">
        <v>0</v>
      </c>
      <c r="Q2142" s="46">
        <f t="shared" si="217"/>
        <v>0</v>
      </c>
    </row>
    <row r="2143" spans="1:17" x14ac:dyDescent="0.25">
      <c r="A2143" t="str">
        <f t="shared" si="212"/>
        <v>PROFESSOR DE FILOLOGIA E CRITICA TEXTUAL</v>
      </c>
      <c r="B2143" t="s">
        <v>2682</v>
      </c>
      <c r="C2143">
        <v>0</v>
      </c>
      <c r="D2143">
        <v>0</v>
      </c>
      <c r="E2143">
        <v>0</v>
      </c>
      <c r="F2143">
        <v>0</v>
      </c>
      <c r="G2143">
        <v>0</v>
      </c>
      <c r="H2143" s="46">
        <f t="shared" si="213"/>
        <v>0</v>
      </c>
      <c r="J2143" t="str">
        <f t="shared" si="214"/>
        <v>PSICOLOGO DO TRANSITO</v>
      </c>
      <c r="K2143" t="s">
        <v>2774</v>
      </c>
      <c r="L2143">
        <v>0</v>
      </c>
      <c r="M2143" s="46">
        <f t="shared" si="215"/>
        <v>0</v>
      </c>
      <c r="N2143" t="str">
        <f t="shared" si="216"/>
        <v>TECNOLOGO EM PRODUCAO AUDIOVISUAL</v>
      </c>
      <c r="O2143" t="s">
        <v>2865</v>
      </c>
      <c r="P2143">
        <v>0</v>
      </c>
      <c r="Q2143" s="46">
        <f t="shared" si="217"/>
        <v>0</v>
      </c>
    </row>
    <row r="2144" spans="1:17" x14ac:dyDescent="0.25">
      <c r="A2144" t="str">
        <f t="shared" si="212"/>
        <v>PROFESSOR DE SEMIOTICA</v>
      </c>
      <c r="B2144" t="s">
        <v>2683</v>
      </c>
      <c r="C2144">
        <v>0</v>
      </c>
      <c r="D2144">
        <v>0</v>
      </c>
      <c r="E2144">
        <v>0</v>
      </c>
      <c r="F2144">
        <v>0</v>
      </c>
      <c r="G2144">
        <v>0</v>
      </c>
      <c r="H2144" s="46">
        <f t="shared" si="213"/>
        <v>0</v>
      </c>
      <c r="J2144" t="str">
        <f t="shared" si="214"/>
        <v>PSICOLOGO DO TRABALHO</v>
      </c>
      <c r="K2144" t="s">
        <v>2775</v>
      </c>
      <c r="L2144">
        <v>0</v>
      </c>
      <c r="M2144" s="46">
        <f t="shared" si="215"/>
        <v>0</v>
      </c>
      <c r="N2144" t="str">
        <f t="shared" si="216"/>
        <v>DIRETOR DE CINEMA</v>
      </c>
      <c r="O2144" t="s">
        <v>2866</v>
      </c>
      <c r="P2144">
        <v>0</v>
      </c>
      <c r="Q2144" s="46">
        <f t="shared" si="217"/>
        <v>0</v>
      </c>
    </row>
    <row r="2145" spans="1:17" x14ac:dyDescent="0.25">
      <c r="A2145" t="str">
        <f t="shared" si="212"/>
        <v>PROFESSOR DE TEORIA DA LITERATURA</v>
      </c>
      <c r="B2145" t="s">
        <v>2684</v>
      </c>
      <c r="C2145">
        <v>0</v>
      </c>
      <c r="D2145">
        <v>0</v>
      </c>
      <c r="E2145">
        <v>0</v>
      </c>
      <c r="F2145">
        <v>0</v>
      </c>
      <c r="G2145">
        <v>0</v>
      </c>
      <c r="H2145" s="46">
        <f t="shared" si="213"/>
        <v>0</v>
      </c>
      <c r="J2145" t="str">
        <f t="shared" si="214"/>
        <v>NEUROPSICOLOGO</v>
      </c>
      <c r="K2145" t="s">
        <v>2776</v>
      </c>
      <c r="L2145">
        <v>0</v>
      </c>
      <c r="M2145" s="46">
        <f t="shared" si="215"/>
        <v>0</v>
      </c>
      <c r="N2145" t="str">
        <f t="shared" si="216"/>
        <v>DIRETOR DE PROGRAMAS DE RADIO</v>
      </c>
      <c r="O2145" t="s">
        <v>2867</v>
      </c>
      <c r="P2145">
        <v>0</v>
      </c>
      <c r="Q2145" s="46">
        <f t="shared" si="217"/>
        <v>0</v>
      </c>
    </row>
    <row r="2146" spans="1:17" x14ac:dyDescent="0.25">
      <c r="A2146" t="str">
        <f t="shared" si="212"/>
        <v>PROFESSOR DE ANTROPOLOGIA DO ENSINO SUPERIOR</v>
      </c>
      <c r="B2146" t="s">
        <v>2685</v>
      </c>
      <c r="C2146">
        <v>0</v>
      </c>
      <c r="D2146">
        <v>0</v>
      </c>
      <c r="E2146">
        <v>0</v>
      </c>
      <c r="F2146">
        <v>0</v>
      </c>
      <c r="G2146">
        <v>0</v>
      </c>
      <c r="H2146" s="46">
        <f t="shared" si="213"/>
        <v>0</v>
      </c>
      <c r="J2146" t="str">
        <f t="shared" si="214"/>
        <v>PSICANALISTA</v>
      </c>
      <c r="K2146" t="s">
        <v>2777</v>
      </c>
      <c r="L2146">
        <v>0</v>
      </c>
      <c r="M2146" s="46">
        <f t="shared" si="215"/>
        <v>0</v>
      </c>
      <c r="N2146" t="str">
        <f t="shared" si="216"/>
        <v>DIRETOR DE PROGRAMAS DE TELEVISAO</v>
      </c>
      <c r="O2146" t="s">
        <v>2868</v>
      </c>
      <c r="P2146">
        <v>0</v>
      </c>
      <c r="Q2146" s="46">
        <f t="shared" si="217"/>
        <v>0</v>
      </c>
    </row>
    <row r="2147" spans="1:17" x14ac:dyDescent="0.25">
      <c r="A2147" t="str">
        <f t="shared" si="212"/>
        <v>PROFESSOR DE ARQUIVOLOGIA DO ENSINO SUPERIOR</v>
      </c>
      <c r="B2147" t="s">
        <v>2686</v>
      </c>
      <c r="C2147">
        <v>0</v>
      </c>
      <c r="D2147">
        <v>0</v>
      </c>
      <c r="E2147">
        <v>0</v>
      </c>
      <c r="F2147">
        <v>0</v>
      </c>
      <c r="G2147">
        <v>0</v>
      </c>
      <c r="H2147" s="46">
        <f t="shared" si="213"/>
        <v>0</v>
      </c>
      <c r="J2147" t="str">
        <f t="shared" si="214"/>
        <v>PSICOLOGO ACUPUNTURISTA</v>
      </c>
      <c r="K2147" t="s">
        <v>2778</v>
      </c>
      <c r="L2147">
        <v>0</v>
      </c>
      <c r="M2147" s="46">
        <f t="shared" si="215"/>
        <v>0</v>
      </c>
      <c r="N2147" t="str">
        <f t="shared" si="216"/>
        <v>DIRETOR TEATRAL</v>
      </c>
      <c r="O2147" t="s">
        <v>2869</v>
      </c>
      <c r="P2147">
        <v>0</v>
      </c>
      <c r="Q2147" s="46">
        <f t="shared" si="217"/>
        <v>0</v>
      </c>
    </row>
    <row r="2148" spans="1:17" x14ac:dyDescent="0.25">
      <c r="A2148" t="str">
        <f t="shared" si="212"/>
        <v>PROFESSOR DE CIENCIA POLITICA DO ENSINO SUPERIOR</v>
      </c>
      <c r="B2148" t="s">
        <v>2688</v>
      </c>
      <c r="C2148">
        <v>0</v>
      </c>
      <c r="D2148">
        <v>0</v>
      </c>
      <c r="E2148">
        <v>0</v>
      </c>
      <c r="F2148">
        <v>0</v>
      </c>
      <c r="G2148">
        <v>0</v>
      </c>
      <c r="H2148" s="46">
        <f t="shared" si="213"/>
        <v>0</v>
      </c>
      <c r="J2148" t="str">
        <f t="shared" si="214"/>
        <v>ECONOMISTA DOMESTICO</v>
      </c>
      <c r="K2148" t="s">
        <v>2780</v>
      </c>
      <c r="L2148">
        <v>0</v>
      </c>
      <c r="M2148" s="46">
        <f t="shared" si="215"/>
        <v>0</v>
      </c>
      <c r="N2148" t="str">
        <f t="shared" si="216"/>
        <v>CENOGRAFO CARNAVALESCO E FESTAS POPULARES</v>
      </c>
      <c r="O2148" t="s">
        <v>2870</v>
      </c>
      <c r="P2148">
        <v>0</v>
      </c>
      <c r="Q2148" s="46">
        <f t="shared" si="217"/>
        <v>0</v>
      </c>
    </row>
    <row r="2149" spans="1:17" x14ac:dyDescent="0.25">
      <c r="A2149" t="str">
        <f t="shared" si="212"/>
        <v>PROFESSOR DE COMUNICACAO SOCIAL DO ENSINO SUPERIOR</v>
      </c>
      <c r="B2149" t="s">
        <v>2689</v>
      </c>
      <c r="C2149">
        <v>0</v>
      </c>
      <c r="D2149">
        <v>0</v>
      </c>
      <c r="E2149">
        <v>0</v>
      </c>
      <c r="F2149">
        <v>0</v>
      </c>
      <c r="G2149">
        <v>0</v>
      </c>
      <c r="H2149" s="46">
        <f t="shared" si="213"/>
        <v>0</v>
      </c>
      <c r="J2149" t="str">
        <f t="shared" si="214"/>
        <v>AUDITOR (CONTADORES E AFINS)</v>
      </c>
      <c r="K2149" t="s">
        <v>2782</v>
      </c>
      <c r="L2149">
        <v>0</v>
      </c>
      <c r="M2149" s="46">
        <f t="shared" si="215"/>
        <v>0</v>
      </c>
      <c r="N2149" t="str">
        <f t="shared" si="216"/>
        <v>CENOGRAFO DE CINEMA</v>
      </c>
      <c r="O2149" t="s">
        <v>2871</v>
      </c>
      <c r="P2149">
        <v>0</v>
      </c>
      <c r="Q2149" s="46">
        <f t="shared" si="217"/>
        <v>0</v>
      </c>
    </row>
    <row r="2150" spans="1:17" x14ac:dyDescent="0.25">
      <c r="A2150" t="str">
        <f t="shared" si="212"/>
        <v>PROFESSOR DE DIREITO DO ENSINO SUPERIOR</v>
      </c>
      <c r="B2150" t="s">
        <v>2690</v>
      </c>
      <c r="C2150">
        <v>0</v>
      </c>
      <c r="D2150">
        <v>0</v>
      </c>
      <c r="E2150">
        <v>0</v>
      </c>
      <c r="F2150">
        <v>0</v>
      </c>
      <c r="G2150">
        <v>0</v>
      </c>
      <c r="H2150" s="46">
        <f t="shared" si="213"/>
        <v>0</v>
      </c>
      <c r="J2150" t="str">
        <f t="shared" si="214"/>
        <v>PERITO CONTABIL</v>
      </c>
      <c r="K2150" t="s">
        <v>2784</v>
      </c>
      <c r="L2150">
        <v>0</v>
      </c>
      <c r="M2150" s="46">
        <f t="shared" si="215"/>
        <v>0</v>
      </c>
      <c r="N2150" t="str">
        <f t="shared" si="216"/>
        <v>CENOGRAFO DE EVENTOS</v>
      </c>
      <c r="O2150" t="s">
        <v>2872</v>
      </c>
      <c r="P2150">
        <v>0</v>
      </c>
      <c r="Q2150" s="46">
        <f t="shared" si="217"/>
        <v>0</v>
      </c>
    </row>
    <row r="2151" spans="1:17" x14ac:dyDescent="0.25">
      <c r="A2151" t="str">
        <f t="shared" si="212"/>
        <v>PROFESSOR DE FILOSOFIA DO ENSINO SUPERIOR</v>
      </c>
      <c r="B2151" t="s">
        <v>2691</v>
      </c>
      <c r="C2151">
        <v>0</v>
      </c>
      <c r="D2151">
        <v>0</v>
      </c>
      <c r="E2151">
        <v>0</v>
      </c>
      <c r="F2151">
        <v>0</v>
      </c>
      <c r="G2151">
        <v>0</v>
      </c>
      <c r="H2151" s="46">
        <f t="shared" si="213"/>
        <v>0</v>
      </c>
      <c r="J2151" t="str">
        <f t="shared" si="214"/>
        <v>SECRETARIA EXECUTIVA</v>
      </c>
      <c r="K2151" t="s">
        <v>2785</v>
      </c>
      <c r="L2151">
        <v>0</v>
      </c>
      <c r="M2151" s="46">
        <f t="shared" si="215"/>
        <v>0</v>
      </c>
      <c r="N2151" t="str">
        <f t="shared" si="216"/>
        <v>CENOGRAFO DE TEATRO</v>
      </c>
      <c r="O2151" t="s">
        <v>2873</v>
      </c>
      <c r="P2151">
        <v>0</v>
      </c>
      <c r="Q2151" s="46">
        <f t="shared" si="217"/>
        <v>0</v>
      </c>
    </row>
    <row r="2152" spans="1:17" x14ac:dyDescent="0.25">
      <c r="A2152" t="str">
        <f t="shared" si="212"/>
        <v>PROFESSOR DE GEOGRAFIA DO ENSINO SUPERIOR</v>
      </c>
      <c r="B2152" t="s">
        <v>2692</v>
      </c>
      <c r="C2152">
        <v>0</v>
      </c>
      <c r="D2152">
        <v>0</v>
      </c>
      <c r="E2152">
        <v>0</v>
      </c>
      <c r="F2152">
        <v>0</v>
      </c>
      <c r="G2152">
        <v>0</v>
      </c>
      <c r="H2152" s="46">
        <f t="shared" si="213"/>
        <v>0</v>
      </c>
      <c r="J2152" t="str">
        <f t="shared" si="214"/>
        <v>SECRETARIO BILINGUE</v>
      </c>
      <c r="K2152" t="s">
        <v>2786</v>
      </c>
      <c r="L2152">
        <v>0</v>
      </c>
      <c r="M2152" s="46">
        <f t="shared" si="215"/>
        <v>0</v>
      </c>
      <c r="N2152" t="str">
        <f t="shared" si="216"/>
        <v>CENOGRAFO DE TV</v>
      </c>
      <c r="O2152" t="s">
        <v>2874</v>
      </c>
      <c r="P2152">
        <v>0</v>
      </c>
      <c r="Q2152" s="46">
        <f t="shared" si="217"/>
        <v>0</v>
      </c>
    </row>
    <row r="2153" spans="1:17" x14ac:dyDescent="0.25">
      <c r="A2153" t="str">
        <f t="shared" si="212"/>
        <v>PROFESSOR DE JORNALISMO</v>
      </c>
      <c r="B2153" t="s">
        <v>2694</v>
      </c>
      <c r="C2153">
        <v>0</v>
      </c>
      <c r="D2153">
        <v>0</v>
      </c>
      <c r="E2153">
        <v>0</v>
      </c>
      <c r="F2153">
        <v>0</v>
      </c>
      <c r="G2153">
        <v>0</v>
      </c>
      <c r="H2153" s="46">
        <f t="shared" si="213"/>
        <v>0</v>
      </c>
      <c r="J2153" t="str">
        <f t="shared" si="214"/>
        <v>SECRETARIA TRILINGUE</v>
      </c>
      <c r="K2153" t="s">
        <v>2787</v>
      </c>
      <c r="L2153">
        <v>0</v>
      </c>
      <c r="M2153" s="46">
        <f t="shared" si="215"/>
        <v>0</v>
      </c>
      <c r="N2153" t="str">
        <f t="shared" si="216"/>
        <v>DIRETOR DE ARTE</v>
      </c>
      <c r="O2153" t="s">
        <v>2875</v>
      </c>
      <c r="P2153">
        <v>0</v>
      </c>
      <c r="Q2153" s="46">
        <f t="shared" si="217"/>
        <v>0</v>
      </c>
    </row>
    <row r="2154" spans="1:17" x14ac:dyDescent="0.25">
      <c r="A2154" t="str">
        <f t="shared" si="212"/>
        <v>PROFESSOR DE MUSEOLOGIA DO ENSINO SUPERIOR</v>
      </c>
      <c r="B2154" t="s">
        <v>2695</v>
      </c>
      <c r="C2154">
        <v>0</v>
      </c>
      <c r="D2154">
        <v>0</v>
      </c>
      <c r="E2154">
        <v>0</v>
      </c>
      <c r="F2154">
        <v>0</v>
      </c>
      <c r="G2154">
        <v>0</v>
      </c>
      <c r="H2154" s="46">
        <f t="shared" si="213"/>
        <v>0</v>
      </c>
      <c r="J2154" t="str">
        <f t="shared" si="214"/>
        <v>TECNOLOGO EM SECRETARIADO ESCOLAR</v>
      </c>
      <c r="K2154" t="s">
        <v>2788</v>
      </c>
      <c r="L2154">
        <v>0</v>
      </c>
      <c r="M2154" s="46">
        <f t="shared" si="215"/>
        <v>0</v>
      </c>
      <c r="N2154" t="str">
        <f t="shared" si="216"/>
        <v>ARTISTA (ARTES VISUAIS)</v>
      </c>
      <c r="O2154" t="s">
        <v>2876</v>
      </c>
      <c r="P2154">
        <v>0</v>
      </c>
      <c r="Q2154" s="46">
        <f t="shared" si="217"/>
        <v>0</v>
      </c>
    </row>
    <row r="2155" spans="1:17" x14ac:dyDescent="0.25">
      <c r="A2155" t="str">
        <f t="shared" si="212"/>
        <v>PROFESSOR DE PSICOLOGIA DO ENSINO SUPERIOR</v>
      </c>
      <c r="B2155" t="s">
        <v>2696</v>
      </c>
      <c r="C2155">
        <v>0</v>
      </c>
      <c r="D2155">
        <v>0</v>
      </c>
      <c r="E2155">
        <v>0</v>
      </c>
      <c r="F2155">
        <v>0</v>
      </c>
      <c r="G2155">
        <v>0</v>
      </c>
      <c r="H2155" s="46">
        <f t="shared" si="213"/>
        <v>0</v>
      </c>
      <c r="J2155" t="str">
        <f t="shared" si="214"/>
        <v>ANALISTA DE RECURSOS HUMANOS</v>
      </c>
      <c r="K2155" t="s">
        <v>2789</v>
      </c>
      <c r="L2155">
        <v>0</v>
      </c>
      <c r="M2155" s="46">
        <f t="shared" si="215"/>
        <v>0</v>
      </c>
      <c r="N2155" t="str">
        <f t="shared" si="216"/>
        <v>DESENHISTA INDUSTRIAL (DESIGNER)</v>
      </c>
      <c r="O2155" t="s">
        <v>2877</v>
      </c>
      <c r="P2155">
        <v>0</v>
      </c>
      <c r="Q2155" s="46">
        <f t="shared" si="217"/>
        <v>0</v>
      </c>
    </row>
    <row r="2156" spans="1:17" x14ac:dyDescent="0.25">
      <c r="A2156" t="str">
        <f t="shared" si="212"/>
        <v>PROFESSOR DE SERVICO SOCIAL DO ENSINO SUPERIOR</v>
      </c>
      <c r="B2156" t="s">
        <v>2697</v>
      </c>
      <c r="C2156">
        <v>0</v>
      </c>
      <c r="D2156">
        <v>0</v>
      </c>
      <c r="E2156">
        <v>0</v>
      </c>
      <c r="F2156">
        <v>0</v>
      </c>
      <c r="G2156">
        <v>0</v>
      </c>
      <c r="H2156" s="46">
        <f t="shared" si="213"/>
        <v>0</v>
      </c>
      <c r="J2156" t="str">
        <f t="shared" si="214"/>
        <v>ADMINISTRADOR DE FUNDOS E CARTEIRAS DE INVESTIMENTO</v>
      </c>
      <c r="K2156" t="s">
        <v>2790</v>
      </c>
      <c r="L2156">
        <v>0</v>
      </c>
      <c r="M2156" s="46">
        <f t="shared" si="215"/>
        <v>0</v>
      </c>
      <c r="N2156" t="str">
        <f t="shared" si="216"/>
        <v>CONSERVADOR-RESTAURADOR DE BENS CULTURAIS</v>
      </c>
      <c r="O2156" t="s">
        <v>2878</v>
      </c>
      <c r="P2156">
        <v>0</v>
      </c>
      <c r="Q2156" s="46">
        <f t="shared" si="217"/>
        <v>0</v>
      </c>
    </row>
    <row r="2157" spans="1:17" x14ac:dyDescent="0.25">
      <c r="A2157" t="str">
        <f t="shared" si="212"/>
        <v>PROFESSOR DE SOCIOLOGIA DO ENSINO SUPERIOR</v>
      </c>
      <c r="B2157" t="s">
        <v>2698</v>
      </c>
      <c r="C2157">
        <v>0</v>
      </c>
      <c r="D2157">
        <v>0</v>
      </c>
      <c r="E2157">
        <v>0</v>
      </c>
      <c r="F2157">
        <v>0</v>
      </c>
      <c r="G2157">
        <v>0</v>
      </c>
      <c r="H2157" s="46">
        <f t="shared" si="213"/>
        <v>0</v>
      </c>
      <c r="J2157" t="str">
        <f t="shared" si="214"/>
        <v>ANALISTA DE CAMBIO</v>
      </c>
      <c r="K2157" t="s">
        <v>2791</v>
      </c>
      <c r="L2157">
        <v>0</v>
      </c>
      <c r="M2157" s="46">
        <f t="shared" si="215"/>
        <v>0</v>
      </c>
      <c r="N2157" t="str">
        <f t="shared" si="216"/>
        <v>DESENHISTA INDUSTRIAL DE PRODUTO (DESIGNER DE PRODUTO)</v>
      </c>
      <c r="O2157" t="s">
        <v>2879</v>
      </c>
      <c r="P2157">
        <v>0</v>
      </c>
      <c r="Q2157" s="46">
        <f t="shared" si="217"/>
        <v>0</v>
      </c>
    </row>
    <row r="2158" spans="1:17" x14ac:dyDescent="0.25">
      <c r="A2158" t="str">
        <f t="shared" si="212"/>
        <v>PROFESSOR DE ECONOMIA</v>
      </c>
      <c r="B2158" t="s">
        <v>2699</v>
      </c>
      <c r="C2158">
        <v>0</v>
      </c>
      <c r="D2158">
        <v>0</v>
      </c>
      <c r="E2158">
        <v>0</v>
      </c>
      <c r="F2158">
        <v>0</v>
      </c>
      <c r="G2158">
        <v>0</v>
      </c>
      <c r="H2158" s="46">
        <f t="shared" si="213"/>
        <v>0</v>
      </c>
      <c r="J2158" t="str">
        <f t="shared" si="214"/>
        <v>ANALISTA DE COBRANCA (INSTITUICOES FINANCEIRAS)</v>
      </c>
      <c r="K2158" t="s">
        <v>2792</v>
      </c>
      <c r="L2158">
        <v>0</v>
      </c>
      <c r="M2158" s="46">
        <f t="shared" si="215"/>
        <v>0</v>
      </c>
      <c r="N2158" t="str">
        <f t="shared" si="216"/>
        <v>DESENHISTA INDUSTRIAL DE PRODUTO DE MODA (DESIGNER DE MODA</v>
      </c>
      <c r="O2158" t="s">
        <v>2880</v>
      </c>
      <c r="P2158">
        <v>0</v>
      </c>
      <c r="Q2158" s="46">
        <f t="shared" si="217"/>
        <v>0</v>
      </c>
    </row>
    <row r="2159" spans="1:17" x14ac:dyDescent="0.25">
      <c r="A2159" t="str">
        <f t="shared" si="212"/>
        <v>PROFESSOR DE ADMINISTRACAO</v>
      </c>
      <c r="B2159" t="s">
        <v>2700</v>
      </c>
      <c r="C2159">
        <v>0</v>
      </c>
      <c r="D2159">
        <v>0</v>
      </c>
      <c r="E2159">
        <v>0</v>
      </c>
      <c r="F2159">
        <v>0</v>
      </c>
      <c r="G2159">
        <v>0</v>
      </c>
      <c r="H2159" s="46">
        <f t="shared" si="213"/>
        <v>0</v>
      </c>
      <c r="J2159" t="str">
        <f t="shared" si="214"/>
        <v>ANALISTA DE CREDITO (INSTITUICOES FINANCEIRAS)</v>
      </c>
      <c r="K2159" t="s">
        <v>2793</v>
      </c>
      <c r="L2159">
        <v>0</v>
      </c>
      <c r="M2159" s="46">
        <f t="shared" si="215"/>
        <v>0</v>
      </c>
      <c r="N2159" t="str">
        <f t="shared" si="216"/>
        <v>ATOR</v>
      </c>
      <c r="O2159" t="s">
        <v>2881</v>
      </c>
      <c r="P2159">
        <v>0</v>
      </c>
      <c r="Q2159" s="46">
        <f t="shared" si="217"/>
        <v>0</v>
      </c>
    </row>
    <row r="2160" spans="1:17" x14ac:dyDescent="0.25">
      <c r="A2160" t="str">
        <f t="shared" si="212"/>
        <v>PROFESSOR DE CONTABILIDADE</v>
      </c>
      <c r="B2160" t="s">
        <v>2701</v>
      </c>
      <c r="C2160">
        <v>0</v>
      </c>
      <c r="D2160">
        <v>0</v>
      </c>
      <c r="E2160">
        <v>0</v>
      </c>
      <c r="F2160">
        <v>0</v>
      </c>
      <c r="G2160">
        <v>0</v>
      </c>
      <c r="H2160" s="46">
        <f t="shared" si="213"/>
        <v>0</v>
      </c>
      <c r="J2160" t="str">
        <f t="shared" si="214"/>
        <v>ANALISTA DE CREDITO RURAL</v>
      </c>
      <c r="K2160" t="s">
        <v>2794</v>
      </c>
      <c r="L2160">
        <v>0</v>
      </c>
      <c r="M2160" s="46">
        <f t="shared" si="215"/>
        <v>0</v>
      </c>
      <c r="N2160" t="str">
        <f t="shared" si="216"/>
        <v>COMPOSITOR</v>
      </c>
      <c r="O2160" t="s">
        <v>2882</v>
      </c>
      <c r="P2160">
        <v>0</v>
      </c>
      <c r="Q2160" s="46">
        <f t="shared" si="217"/>
        <v>0</v>
      </c>
    </row>
    <row r="2161" spans="1:17" x14ac:dyDescent="0.25">
      <c r="A2161" t="str">
        <f t="shared" si="212"/>
        <v>PROFESSOR DE ARTES DO ESPETACULO NO ENSINO SUPERIOR</v>
      </c>
      <c r="B2161" t="s">
        <v>2702</v>
      </c>
      <c r="C2161">
        <v>0</v>
      </c>
      <c r="D2161">
        <v>0</v>
      </c>
      <c r="E2161">
        <v>0</v>
      </c>
      <c r="F2161">
        <v>0</v>
      </c>
      <c r="G2161">
        <v>0</v>
      </c>
      <c r="H2161" s="46">
        <f t="shared" si="213"/>
        <v>0</v>
      </c>
      <c r="J2161" t="str">
        <f t="shared" si="214"/>
        <v>ANALISTA DE LEASING</v>
      </c>
      <c r="K2161" t="s">
        <v>2795</v>
      </c>
      <c r="L2161">
        <v>0</v>
      </c>
      <c r="M2161" s="46">
        <f t="shared" si="215"/>
        <v>0</v>
      </c>
      <c r="N2161" t="str">
        <f t="shared" si="216"/>
        <v>MUSICO ARRANJADOR</v>
      </c>
      <c r="O2161" t="s">
        <v>2883</v>
      </c>
      <c r="P2161">
        <v>0</v>
      </c>
      <c r="Q2161" s="46">
        <f t="shared" si="217"/>
        <v>0</v>
      </c>
    </row>
    <row r="2162" spans="1:17" x14ac:dyDescent="0.25">
      <c r="A2162" t="str">
        <f t="shared" si="212"/>
        <v>PROFESSOR DE ARTES VISUAIS NO ENSINO SUPERIOR (ARTES PLASTICAS E MULTIMIDIA)</v>
      </c>
      <c r="B2162" t="s">
        <v>2703</v>
      </c>
      <c r="C2162">
        <v>0</v>
      </c>
      <c r="D2162">
        <v>0</v>
      </c>
      <c r="E2162">
        <v>0</v>
      </c>
      <c r="F2162">
        <v>0</v>
      </c>
      <c r="G2162">
        <v>0</v>
      </c>
      <c r="H2162" s="46">
        <f t="shared" si="213"/>
        <v>0</v>
      </c>
      <c r="J2162" t="str">
        <f t="shared" si="214"/>
        <v>ANALISTA DE PRODUTOS BANCARIOS</v>
      </c>
      <c r="K2162" t="s">
        <v>2796</v>
      </c>
      <c r="L2162">
        <v>0</v>
      </c>
      <c r="M2162" s="46">
        <f t="shared" si="215"/>
        <v>0</v>
      </c>
      <c r="N2162" t="str">
        <f t="shared" si="216"/>
        <v>MUSICO REGENTE</v>
      </c>
      <c r="O2162" t="s">
        <v>2884</v>
      </c>
      <c r="P2162">
        <v>0</v>
      </c>
      <c r="Q2162" s="46">
        <f t="shared" si="217"/>
        <v>0</v>
      </c>
    </row>
    <row r="2163" spans="1:17" x14ac:dyDescent="0.25">
      <c r="A2163" t="str">
        <f t="shared" si="212"/>
        <v>PROFESSOR DE MUSICA NO ENSINO SUPERIOR</v>
      </c>
      <c r="B2163" t="s">
        <v>2704</v>
      </c>
      <c r="C2163">
        <v>0</v>
      </c>
      <c r="D2163">
        <v>0</v>
      </c>
      <c r="E2163">
        <v>0</v>
      </c>
      <c r="F2163">
        <v>0</v>
      </c>
      <c r="G2163">
        <v>0</v>
      </c>
      <c r="H2163" s="46">
        <f t="shared" si="213"/>
        <v>0</v>
      </c>
      <c r="J2163" t="str">
        <f t="shared" si="214"/>
        <v>GESTOR EM SEGURANCA</v>
      </c>
      <c r="K2163" t="s">
        <v>2798</v>
      </c>
      <c r="L2163">
        <v>0</v>
      </c>
      <c r="M2163" s="46">
        <f t="shared" si="215"/>
        <v>0</v>
      </c>
      <c r="N2163" t="str">
        <f t="shared" si="216"/>
        <v>MUSICOLOGO</v>
      </c>
      <c r="O2163" t="s">
        <v>2885</v>
      </c>
      <c r="P2163">
        <v>0</v>
      </c>
      <c r="Q2163" s="46">
        <f t="shared" si="217"/>
        <v>0</v>
      </c>
    </row>
    <row r="2164" spans="1:17" x14ac:dyDescent="0.25">
      <c r="A2164" t="str">
        <f t="shared" si="212"/>
        <v>PROFESSOR DE ALUNOS COM DEFICIENCIA AUDITIVA E SURDOS</v>
      </c>
      <c r="B2164" t="s">
        <v>2705</v>
      </c>
      <c r="C2164">
        <v>0</v>
      </c>
      <c r="D2164">
        <v>0</v>
      </c>
      <c r="E2164">
        <v>0</v>
      </c>
      <c r="F2164">
        <v>0</v>
      </c>
      <c r="G2164">
        <v>0</v>
      </c>
      <c r="H2164" s="46">
        <f t="shared" si="213"/>
        <v>0</v>
      </c>
      <c r="J2164" t="str">
        <f t="shared" si="214"/>
        <v>RELACOES PUBLICAS</v>
      </c>
      <c r="K2164" t="s">
        <v>2799</v>
      </c>
      <c r="L2164">
        <v>0</v>
      </c>
      <c r="M2164" s="46">
        <f t="shared" si="215"/>
        <v>0</v>
      </c>
      <c r="N2164" t="str">
        <f t="shared" si="216"/>
        <v>MUSICO INTERPRETE CANTOR</v>
      </c>
      <c r="O2164" t="s">
        <v>2886</v>
      </c>
      <c r="P2164">
        <v>0</v>
      </c>
      <c r="Q2164" s="46">
        <f t="shared" si="217"/>
        <v>0</v>
      </c>
    </row>
    <row r="2165" spans="1:17" x14ac:dyDescent="0.25">
      <c r="A2165" t="str">
        <f t="shared" si="212"/>
        <v>PROFESSOR DE ALUNOS COM DEFICIENCIA FISICA</v>
      </c>
      <c r="B2165" t="s">
        <v>2706</v>
      </c>
      <c r="C2165">
        <v>0</v>
      </c>
      <c r="D2165">
        <v>0</v>
      </c>
      <c r="E2165">
        <v>0</v>
      </c>
      <c r="F2165">
        <v>0</v>
      </c>
      <c r="G2165">
        <v>0</v>
      </c>
      <c r="H2165" s="46">
        <f t="shared" si="213"/>
        <v>0</v>
      </c>
      <c r="J2165" t="str">
        <f t="shared" si="214"/>
        <v>REDATOR DE PUBLICIDADE</v>
      </c>
      <c r="K2165" t="s">
        <v>2800</v>
      </c>
      <c r="L2165">
        <v>0</v>
      </c>
      <c r="M2165" s="46">
        <f t="shared" si="215"/>
        <v>0</v>
      </c>
      <c r="N2165" t="str">
        <f t="shared" si="216"/>
        <v>MUSICO INTERPRETE INSTRUMENTISTA</v>
      </c>
      <c r="O2165" t="s">
        <v>2887</v>
      </c>
      <c r="P2165">
        <v>0</v>
      </c>
      <c r="Q2165" s="46">
        <f t="shared" si="217"/>
        <v>0</v>
      </c>
    </row>
    <row r="2166" spans="1:17" x14ac:dyDescent="0.25">
      <c r="A2166" t="str">
        <f t="shared" si="212"/>
        <v>PROFESSOR DE ALUNOS COM DEFICIENCIA MENTAL</v>
      </c>
      <c r="B2166" t="s">
        <v>2707</v>
      </c>
      <c r="C2166">
        <v>0</v>
      </c>
      <c r="D2166">
        <v>0</v>
      </c>
      <c r="E2166">
        <v>0</v>
      </c>
      <c r="F2166">
        <v>0</v>
      </c>
      <c r="G2166">
        <v>0</v>
      </c>
      <c r="H2166" s="46">
        <f t="shared" si="213"/>
        <v>0</v>
      </c>
      <c r="J2166" t="str">
        <f t="shared" si="214"/>
        <v>ANALISTA DE PESQUISA DE MERCADO</v>
      </c>
      <c r="K2166" t="s">
        <v>2803</v>
      </c>
      <c r="L2166">
        <v>0</v>
      </c>
      <c r="M2166" s="46">
        <f t="shared" si="215"/>
        <v>0</v>
      </c>
      <c r="N2166" t="str">
        <f t="shared" si="216"/>
        <v>ASSISTENTE DE COREOGRAFIA</v>
      </c>
      <c r="O2166" t="s">
        <v>2888</v>
      </c>
      <c r="P2166">
        <v>0</v>
      </c>
      <c r="Q2166" s="46">
        <f t="shared" si="217"/>
        <v>0</v>
      </c>
    </row>
    <row r="2167" spans="1:17" x14ac:dyDescent="0.25">
      <c r="A2167" t="str">
        <f t="shared" si="212"/>
        <v>PROFESSOR DE ALUNOS COM DEFICIENCIA MULTIPLA</v>
      </c>
      <c r="B2167" t="s">
        <v>2708</v>
      </c>
      <c r="C2167">
        <v>0</v>
      </c>
      <c r="D2167">
        <v>0</v>
      </c>
      <c r="E2167">
        <v>0</v>
      </c>
      <c r="F2167">
        <v>0</v>
      </c>
      <c r="G2167">
        <v>0</v>
      </c>
      <c r="H2167" s="46">
        <f t="shared" si="213"/>
        <v>0</v>
      </c>
      <c r="J2167" t="str">
        <f t="shared" si="214"/>
        <v>GERENTE DE CAPTACAO (FUNDOS E INVESTIMENTOS INSTITUCIONAIS)</v>
      </c>
      <c r="K2167" t="s">
        <v>2804</v>
      </c>
      <c r="L2167">
        <v>0</v>
      </c>
      <c r="M2167" s="46">
        <f t="shared" si="215"/>
        <v>0</v>
      </c>
      <c r="N2167" t="str">
        <f t="shared" si="216"/>
        <v>BAILARINO (EXCETO DANCAS POPULARES)</v>
      </c>
      <c r="O2167" t="s">
        <v>2889</v>
      </c>
      <c r="P2167">
        <v>0</v>
      </c>
      <c r="Q2167" s="46">
        <f t="shared" si="217"/>
        <v>0</v>
      </c>
    </row>
    <row r="2168" spans="1:17" x14ac:dyDescent="0.25">
      <c r="A2168" t="str">
        <f t="shared" si="212"/>
        <v>PROFESSOR DE ALUNOS COM DEFICIENCIA VISUAL</v>
      </c>
      <c r="B2168" t="s">
        <v>2709</v>
      </c>
      <c r="C2168">
        <v>0</v>
      </c>
      <c r="D2168">
        <v>0</v>
      </c>
      <c r="E2168">
        <v>0</v>
      </c>
      <c r="F2168">
        <v>0</v>
      </c>
      <c r="G2168">
        <v>0</v>
      </c>
      <c r="H2168" s="46">
        <f t="shared" si="213"/>
        <v>0</v>
      </c>
      <c r="J2168" t="str">
        <f t="shared" si="214"/>
        <v>GERENTE DE CLIENTES ESPECIAIS (PRIVATE)</v>
      </c>
      <c r="K2168" t="s">
        <v>2805</v>
      </c>
      <c r="L2168">
        <v>0</v>
      </c>
      <c r="M2168" s="46">
        <f t="shared" si="215"/>
        <v>0</v>
      </c>
      <c r="N2168" t="str">
        <f t="shared" si="216"/>
        <v>COREOGRAFO</v>
      </c>
      <c r="O2168" t="s">
        <v>2890</v>
      </c>
      <c r="P2168">
        <v>0</v>
      </c>
      <c r="Q2168" s="46">
        <f t="shared" si="217"/>
        <v>0</v>
      </c>
    </row>
    <row r="2169" spans="1:17" x14ac:dyDescent="0.25">
      <c r="A2169" t="str">
        <f t="shared" si="212"/>
        <v>PROFESSOR DE TECNICAS E RECURSOS AUDIOVISUAIS</v>
      </c>
      <c r="B2169" t="s">
        <v>2713</v>
      </c>
      <c r="C2169">
        <v>0</v>
      </c>
      <c r="D2169">
        <v>0</v>
      </c>
      <c r="E2169">
        <v>0</v>
      </c>
      <c r="F2169">
        <v>0</v>
      </c>
      <c r="G2169">
        <v>0</v>
      </c>
      <c r="H2169" s="46">
        <f t="shared" si="213"/>
        <v>0</v>
      </c>
      <c r="J2169" t="str">
        <f t="shared" si="214"/>
        <v>GERENTE DE CONTAS - PESSOA FISICA E JURIDICA</v>
      </c>
      <c r="K2169" t="s">
        <v>2806</v>
      </c>
      <c r="L2169">
        <v>0</v>
      </c>
      <c r="M2169" s="46">
        <f t="shared" si="215"/>
        <v>0</v>
      </c>
      <c r="N2169" t="str">
        <f t="shared" si="216"/>
        <v>DRAMATURGO DE DANCA</v>
      </c>
      <c r="O2169" t="s">
        <v>2891</v>
      </c>
      <c r="P2169">
        <v>0</v>
      </c>
      <c r="Q2169" s="46">
        <f t="shared" si="217"/>
        <v>0</v>
      </c>
    </row>
    <row r="2170" spans="1:17" x14ac:dyDescent="0.25">
      <c r="A2170" t="str">
        <f t="shared" si="212"/>
        <v>SUPERVISOR DE ENSINO</v>
      </c>
      <c r="B2170" t="s">
        <v>2715</v>
      </c>
      <c r="C2170">
        <v>0</v>
      </c>
      <c r="D2170">
        <v>0</v>
      </c>
      <c r="E2170">
        <v>0</v>
      </c>
      <c r="F2170">
        <v>0</v>
      </c>
      <c r="G2170">
        <v>0</v>
      </c>
      <c r="H2170" s="46">
        <f t="shared" si="213"/>
        <v>0</v>
      </c>
      <c r="J2170" t="str">
        <f t="shared" si="214"/>
        <v>GERENTE DE GRANDES CONTAS (CORPORATE)</v>
      </c>
      <c r="K2170" t="s">
        <v>2807</v>
      </c>
      <c r="L2170">
        <v>0</v>
      </c>
      <c r="M2170" s="46">
        <f t="shared" si="215"/>
        <v>0</v>
      </c>
      <c r="N2170" t="str">
        <f t="shared" si="216"/>
        <v>ENSAIADOR DE DANCA</v>
      </c>
      <c r="O2170" t="s">
        <v>2892</v>
      </c>
      <c r="P2170">
        <v>0</v>
      </c>
      <c r="Q2170" s="46">
        <f t="shared" si="217"/>
        <v>0</v>
      </c>
    </row>
    <row r="2171" spans="1:17" x14ac:dyDescent="0.25">
      <c r="A2171" t="str">
        <f t="shared" si="212"/>
        <v>DESIGNER EDUCACIONAL</v>
      </c>
      <c r="B2171" t="s">
        <v>2716</v>
      </c>
      <c r="C2171">
        <v>0</v>
      </c>
      <c r="D2171">
        <v>0</v>
      </c>
      <c r="E2171">
        <v>0</v>
      </c>
      <c r="F2171">
        <v>0</v>
      </c>
      <c r="G2171">
        <v>0</v>
      </c>
      <c r="H2171" s="46">
        <f t="shared" si="213"/>
        <v>0</v>
      </c>
      <c r="J2171" t="str">
        <f t="shared" si="214"/>
        <v>OPERADOR DE NEGOCIOS</v>
      </c>
      <c r="K2171" t="s">
        <v>2808</v>
      </c>
      <c r="L2171">
        <v>0</v>
      </c>
      <c r="M2171" s="46">
        <f t="shared" si="215"/>
        <v>0</v>
      </c>
      <c r="N2171" t="str">
        <f t="shared" si="216"/>
        <v>PROFESSOR DE DANCA</v>
      </c>
      <c r="O2171" t="s">
        <v>2893</v>
      </c>
      <c r="P2171">
        <v>0</v>
      </c>
      <c r="Q2171" s="46">
        <f t="shared" si="217"/>
        <v>0</v>
      </c>
    </row>
    <row r="2172" spans="1:17" x14ac:dyDescent="0.25">
      <c r="A2172" t="str">
        <f t="shared" si="212"/>
        <v>ADVOGADO (DIREITO CIVIL)</v>
      </c>
      <c r="B2172" t="s">
        <v>2719</v>
      </c>
      <c r="C2172">
        <v>0</v>
      </c>
      <c r="D2172">
        <v>0</v>
      </c>
      <c r="E2172">
        <v>0</v>
      </c>
      <c r="F2172">
        <v>0</v>
      </c>
      <c r="G2172">
        <v>0</v>
      </c>
      <c r="H2172" s="46">
        <f t="shared" si="213"/>
        <v>0</v>
      </c>
      <c r="J2172" t="str">
        <f t="shared" si="214"/>
        <v>CORRETOR DE VALORES, ATIVOS FINANCEIROS, MERCADORIAS E DERIVATIVOS</v>
      </c>
      <c r="K2172" t="s">
        <v>2809</v>
      </c>
      <c r="L2172">
        <v>0</v>
      </c>
      <c r="M2172" s="46">
        <f t="shared" si="215"/>
        <v>0</v>
      </c>
      <c r="N2172" t="str">
        <f t="shared" si="216"/>
        <v>DECORADOR DE INTERIORES DE NIVEL SUPERIOR</v>
      </c>
      <c r="O2172" t="s">
        <v>2894</v>
      </c>
      <c r="P2172">
        <v>0</v>
      </c>
      <c r="Q2172" s="46">
        <f t="shared" si="217"/>
        <v>0</v>
      </c>
    </row>
    <row r="2173" spans="1:17" x14ac:dyDescent="0.25">
      <c r="A2173" t="str">
        <f t="shared" si="212"/>
        <v>ADVOGADO (DIREITO PUBLICO)</v>
      </c>
      <c r="B2173" t="s">
        <v>2720</v>
      </c>
      <c r="C2173">
        <v>0</v>
      </c>
      <c r="D2173">
        <v>0</v>
      </c>
      <c r="E2173">
        <v>0</v>
      </c>
      <c r="F2173">
        <v>0</v>
      </c>
      <c r="G2173">
        <v>0</v>
      </c>
      <c r="H2173" s="46">
        <f t="shared" si="213"/>
        <v>0</v>
      </c>
      <c r="J2173" t="str">
        <f t="shared" si="214"/>
        <v>AUDITOR-FISCAL DA RECEITA FEDERAL</v>
      </c>
      <c r="K2173" t="s">
        <v>2810</v>
      </c>
      <c r="L2173">
        <v>0</v>
      </c>
      <c r="M2173" s="46">
        <f t="shared" si="215"/>
        <v>0</v>
      </c>
      <c r="N2173" t="str">
        <f t="shared" si="216"/>
        <v>MINISTRO DE CULTO RELIGIOSO</v>
      </c>
      <c r="O2173" t="s">
        <v>2895</v>
      </c>
      <c r="P2173">
        <v>0</v>
      </c>
      <c r="Q2173" s="46">
        <f t="shared" si="217"/>
        <v>0</v>
      </c>
    </row>
    <row r="2174" spans="1:17" x14ac:dyDescent="0.25">
      <c r="A2174" t="str">
        <f t="shared" si="212"/>
        <v>ADVOGADO (DIREITO PENAL)</v>
      </c>
      <c r="B2174" t="s">
        <v>2721</v>
      </c>
      <c r="C2174">
        <v>0</v>
      </c>
      <c r="D2174">
        <v>0</v>
      </c>
      <c r="E2174">
        <v>0</v>
      </c>
      <c r="F2174">
        <v>0</v>
      </c>
      <c r="G2174">
        <v>0</v>
      </c>
      <c r="H2174" s="46">
        <f t="shared" si="213"/>
        <v>0</v>
      </c>
      <c r="J2174" t="str">
        <f t="shared" si="214"/>
        <v>TECNICO DA RECEITA FEDERAL</v>
      </c>
      <c r="K2174" t="s">
        <v>2811</v>
      </c>
      <c r="L2174">
        <v>0</v>
      </c>
      <c r="M2174" s="46">
        <f t="shared" si="215"/>
        <v>0</v>
      </c>
      <c r="N2174" t="str">
        <f t="shared" si="216"/>
        <v>MISSIONARIO</v>
      </c>
      <c r="O2174" t="s">
        <v>2896</v>
      </c>
      <c r="P2174">
        <v>0</v>
      </c>
      <c r="Q2174" s="46">
        <f t="shared" si="217"/>
        <v>0</v>
      </c>
    </row>
    <row r="2175" spans="1:17" x14ac:dyDescent="0.25">
      <c r="A2175" t="str">
        <f t="shared" si="212"/>
        <v>ADVOGADO (AREAS ESPECIAIS)</v>
      </c>
      <c r="B2175" t="s">
        <v>2722</v>
      </c>
      <c r="C2175">
        <v>0</v>
      </c>
      <c r="D2175">
        <v>0</v>
      </c>
      <c r="E2175">
        <v>0</v>
      </c>
      <c r="F2175">
        <v>0</v>
      </c>
      <c r="G2175">
        <v>0</v>
      </c>
      <c r="H2175" s="46">
        <f t="shared" si="213"/>
        <v>0</v>
      </c>
      <c r="J2175" t="str">
        <f t="shared" si="214"/>
        <v>AUDITOR-FISCAL DA PREVIDENCIA SOCIAL</v>
      </c>
      <c r="K2175" t="s">
        <v>2812</v>
      </c>
      <c r="L2175">
        <v>0</v>
      </c>
      <c r="M2175" s="46">
        <f t="shared" si="215"/>
        <v>0</v>
      </c>
      <c r="N2175" t="str">
        <f t="shared" si="216"/>
        <v>TEOLOGO</v>
      </c>
      <c r="O2175" t="s">
        <v>2897</v>
      </c>
      <c r="P2175">
        <v>0</v>
      </c>
      <c r="Q2175" s="46">
        <f t="shared" si="217"/>
        <v>0</v>
      </c>
    </row>
    <row r="2176" spans="1:17" x14ac:dyDescent="0.25">
      <c r="A2176" t="str">
        <f t="shared" si="212"/>
        <v>ADVOGADO (DIREITO DO TRABALHO)</v>
      </c>
      <c r="B2176" t="s">
        <v>2723</v>
      </c>
      <c r="C2176">
        <v>0</v>
      </c>
      <c r="D2176">
        <v>0</v>
      </c>
      <c r="E2176">
        <v>0</v>
      </c>
      <c r="F2176">
        <v>0</v>
      </c>
      <c r="G2176">
        <v>0</v>
      </c>
      <c r="H2176" s="46">
        <f t="shared" si="213"/>
        <v>0</v>
      </c>
      <c r="J2176" t="str">
        <f t="shared" si="214"/>
        <v>FISCAL DE TRIBUTOS ESTADUAL</v>
      </c>
      <c r="K2176" t="s">
        <v>2815</v>
      </c>
      <c r="L2176">
        <v>0</v>
      </c>
      <c r="M2176" s="46">
        <f t="shared" si="215"/>
        <v>0</v>
      </c>
      <c r="N2176" t="str">
        <f t="shared" si="216"/>
        <v>TECNOLOGO EM GASTRONOMIA</v>
      </c>
      <c r="O2176" t="s">
        <v>2898</v>
      </c>
      <c r="P2176">
        <v>0</v>
      </c>
      <c r="Q2176" s="46">
        <f t="shared" si="217"/>
        <v>0</v>
      </c>
    </row>
    <row r="2177" spans="1:17" x14ac:dyDescent="0.25">
      <c r="A2177" t="str">
        <f t="shared" si="212"/>
        <v>CONSULTOR JURIDICO</v>
      </c>
      <c r="B2177" t="s">
        <v>2724</v>
      </c>
      <c r="C2177">
        <v>0</v>
      </c>
      <c r="D2177">
        <v>0</v>
      </c>
      <c r="E2177">
        <v>0</v>
      </c>
      <c r="F2177">
        <v>0</v>
      </c>
      <c r="G2177">
        <v>0</v>
      </c>
      <c r="H2177" s="46">
        <f t="shared" si="213"/>
        <v>0</v>
      </c>
      <c r="J2177" t="str">
        <f t="shared" si="214"/>
        <v>TECNICO DE TRIBUTOS ESTADUAL</v>
      </c>
      <c r="K2177" t="s">
        <v>2817</v>
      </c>
      <c r="L2177">
        <v>0</v>
      </c>
      <c r="M2177" s="46">
        <f t="shared" si="215"/>
        <v>0</v>
      </c>
      <c r="N2177" t="str">
        <f t="shared" si="216"/>
        <v>TECNICO EM MECATRONICA - AUTOMACAO DA MANUFATURA</v>
      </c>
      <c r="O2177" t="s">
        <v>2899</v>
      </c>
      <c r="P2177">
        <v>0</v>
      </c>
      <c r="Q2177" s="46">
        <f t="shared" si="217"/>
        <v>0</v>
      </c>
    </row>
    <row r="2178" spans="1:17" x14ac:dyDescent="0.25">
      <c r="A2178" t="str">
        <f t="shared" si="212"/>
        <v>ADVOGADO DA UNIAO</v>
      </c>
      <c r="B2178" t="s">
        <v>2725</v>
      </c>
      <c r="C2178">
        <v>0</v>
      </c>
      <c r="D2178">
        <v>0</v>
      </c>
      <c r="E2178">
        <v>0</v>
      </c>
      <c r="F2178">
        <v>0</v>
      </c>
      <c r="G2178">
        <v>0</v>
      </c>
      <c r="H2178" s="46">
        <f t="shared" si="213"/>
        <v>0</v>
      </c>
      <c r="J2178" t="str">
        <f t="shared" si="214"/>
        <v>ARQUIVISTA PESQUISADOR (JORNALISMO)</v>
      </c>
      <c r="K2178" t="s">
        <v>2819</v>
      </c>
      <c r="L2178">
        <v>0</v>
      </c>
      <c r="M2178" s="46">
        <f t="shared" si="215"/>
        <v>0</v>
      </c>
      <c r="N2178" t="str">
        <f t="shared" si="216"/>
        <v>TECNICO EM MECATRONICA - ROBOTICA</v>
      </c>
      <c r="O2178" t="s">
        <v>2900</v>
      </c>
      <c r="P2178">
        <v>0</v>
      </c>
      <c r="Q2178" s="46">
        <f t="shared" si="217"/>
        <v>0</v>
      </c>
    </row>
    <row r="2179" spans="1:17" x14ac:dyDescent="0.25">
      <c r="A2179" t="str">
        <f t="shared" si="212"/>
        <v>PROCURADOR AUTARQUICO</v>
      </c>
      <c r="B2179" t="s">
        <v>2726</v>
      </c>
      <c r="C2179">
        <v>0</v>
      </c>
      <c r="D2179">
        <v>0</v>
      </c>
      <c r="E2179">
        <v>0</v>
      </c>
      <c r="F2179">
        <v>0</v>
      </c>
      <c r="G2179">
        <v>0</v>
      </c>
      <c r="H2179" s="46">
        <f t="shared" si="213"/>
        <v>0</v>
      </c>
      <c r="J2179" t="str">
        <f t="shared" si="214"/>
        <v>DIRETOR DE REDACAO</v>
      </c>
      <c r="K2179" t="s">
        <v>2821</v>
      </c>
      <c r="L2179">
        <v>0</v>
      </c>
      <c r="M2179" s="46">
        <f t="shared" si="215"/>
        <v>0</v>
      </c>
      <c r="N2179" t="str">
        <f t="shared" si="216"/>
        <v>TECNICO EM ELETROMECANICA</v>
      </c>
      <c r="O2179" t="s">
        <v>2901</v>
      </c>
      <c r="P2179">
        <v>0</v>
      </c>
      <c r="Q2179" s="46">
        <f t="shared" si="217"/>
        <v>0</v>
      </c>
    </row>
    <row r="2180" spans="1:17" x14ac:dyDescent="0.25">
      <c r="A2180" t="str">
        <f t="shared" si="212"/>
        <v>PROCURADOR DA FAZENDA NACIONAL</v>
      </c>
      <c r="B2180" t="s">
        <v>2727</v>
      </c>
      <c r="C2180">
        <v>0</v>
      </c>
      <c r="D2180">
        <v>0</v>
      </c>
      <c r="E2180">
        <v>0</v>
      </c>
      <c r="F2180">
        <v>0</v>
      </c>
      <c r="G2180">
        <v>0</v>
      </c>
      <c r="H2180" s="46">
        <f t="shared" si="213"/>
        <v>0</v>
      </c>
      <c r="J2180" t="str">
        <f t="shared" si="214"/>
        <v>EDITOR</v>
      </c>
      <c r="K2180" t="s">
        <v>2822</v>
      </c>
      <c r="L2180">
        <v>0</v>
      </c>
      <c r="M2180" s="46">
        <f t="shared" si="215"/>
        <v>0</v>
      </c>
      <c r="N2180" t="str">
        <f t="shared" si="216"/>
        <v>TECNICO QUIMICO DE PETROLEO</v>
      </c>
      <c r="O2180" t="s">
        <v>2904</v>
      </c>
      <c r="P2180">
        <v>0</v>
      </c>
      <c r="Q2180" s="46">
        <f t="shared" si="217"/>
        <v>0</v>
      </c>
    </row>
    <row r="2181" spans="1:17" x14ac:dyDescent="0.25">
      <c r="A2181" t="str">
        <f t="shared" si="212"/>
        <v>PROCURADOR DO ESTADO</v>
      </c>
      <c r="B2181" t="s">
        <v>2728</v>
      </c>
      <c r="C2181">
        <v>0</v>
      </c>
      <c r="D2181">
        <v>0</v>
      </c>
      <c r="E2181">
        <v>0</v>
      </c>
      <c r="F2181">
        <v>0</v>
      </c>
      <c r="G2181">
        <v>0</v>
      </c>
      <c r="H2181" s="46">
        <f t="shared" si="213"/>
        <v>0</v>
      </c>
      <c r="J2181" t="str">
        <f t="shared" si="214"/>
        <v>PRODUTOR DE TEXTO</v>
      </c>
      <c r="K2181" t="s">
        <v>2824</v>
      </c>
      <c r="L2181">
        <v>0</v>
      </c>
      <c r="M2181" s="46">
        <f t="shared" si="215"/>
        <v>0</v>
      </c>
      <c r="N2181" t="str">
        <f t="shared" si="216"/>
        <v>TECNICO DE APOIO A BIOENGENHARIA</v>
      </c>
      <c r="O2181" t="s">
        <v>2905</v>
      </c>
      <c r="P2181">
        <v>0</v>
      </c>
      <c r="Q2181" s="46">
        <f t="shared" si="217"/>
        <v>0</v>
      </c>
    </row>
    <row r="2182" spans="1:17" x14ac:dyDescent="0.25">
      <c r="A2182" t="str">
        <f t="shared" si="212"/>
        <v>PROCURADOR DO MUNICIPIO</v>
      </c>
      <c r="B2182" t="s">
        <v>2729</v>
      </c>
      <c r="C2182">
        <v>0</v>
      </c>
      <c r="D2182">
        <v>0</v>
      </c>
      <c r="E2182">
        <v>0</v>
      </c>
      <c r="F2182">
        <v>0</v>
      </c>
      <c r="G2182">
        <v>0</v>
      </c>
      <c r="H2182" s="46">
        <f t="shared" si="213"/>
        <v>0</v>
      </c>
      <c r="J2182" t="str">
        <f t="shared" si="214"/>
        <v>REPORTER (EXCLUSIVE RADIO E TELEVISAO)</v>
      </c>
      <c r="K2182" t="s">
        <v>2825</v>
      </c>
      <c r="L2182">
        <v>0</v>
      </c>
      <c r="M2182" s="46">
        <f t="shared" si="215"/>
        <v>0</v>
      </c>
      <c r="N2182" t="str">
        <f t="shared" si="216"/>
        <v>TECNICO QUIMICO</v>
      </c>
      <c r="O2182" t="s">
        <v>2906</v>
      </c>
      <c r="P2182">
        <v>0</v>
      </c>
      <c r="Q2182" s="46">
        <f t="shared" si="217"/>
        <v>0</v>
      </c>
    </row>
    <row r="2183" spans="1:17" x14ac:dyDescent="0.25">
      <c r="A2183" t="str">
        <f t="shared" si="212"/>
        <v>PROCURADOR FEDERAL</v>
      </c>
      <c r="B2183" t="s">
        <v>2730</v>
      </c>
      <c r="C2183">
        <v>0</v>
      </c>
      <c r="D2183">
        <v>0</v>
      </c>
      <c r="E2183">
        <v>0</v>
      </c>
      <c r="F2183">
        <v>0</v>
      </c>
      <c r="G2183">
        <v>0</v>
      </c>
      <c r="H2183" s="46">
        <f t="shared" si="213"/>
        <v>0</v>
      </c>
      <c r="J2183" t="str">
        <f t="shared" si="214"/>
        <v>REVISOR</v>
      </c>
      <c r="K2183" t="s">
        <v>2826</v>
      </c>
      <c r="L2183">
        <v>0</v>
      </c>
      <c r="M2183" s="46">
        <f t="shared" si="215"/>
        <v>0</v>
      </c>
      <c r="N2183" t="str">
        <f t="shared" si="216"/>
        <v>TECNICO DE CELULOSE E PAPEL</v>
      </c>
      <c r="O2183" t="s">
        <v>2907</v>
      </c>
      <c r="P2183">
        <v>0</v>
      </c>
      <c r="Q2183" s="46">
        <f t="shared" si="217"/>
        <v>0</v>
      </c>
    </row>
    <row r="2184" spans="1:17" x14ac:dyDescent="0.25">
      <c r="A2184" t="str">
        <f t="shared" si="212"/>
        <v>PROCURADOR FUNDACIONAL</v>
      </c>
      <c r="B2184" t="s">
        <v>2731</v>
      </c>
      <c r="C2184">
        <v>0</v>
      </c>
      <c r="D2184">
        <v>0</v>
      </c>
      <c r="E2184">
        <v>0</v>
      </c>
      <c r="F2184">
        <v>0</v>
      </c>
      <c r="G2184">
        <v>0</v>
      </c>
      <c r="H2184" s="46">
        <f t="shared" si="213"/>
        <v>0</v>
      </c>
      <c r="J2184" t="str">
        <f t="shared" si="214"/>
        <v>BIBLIOTECARIO</v>
      </c>
      <c r="K2184" t="s">
        <v>2827</v>
      </c>
      <c r="L2184">
        <v>0</v>
      </c>
      <c r="M2184" s="46">
        <f t="shared" si="215"/>
        <v>0</v>
      </c>
      <c r="N2184" t="str">
        <f t="shared" si="216"/>
        <v>TECNICO EM CURTIMENTO</v>
      </c>
      <c r="O2184" t="s">
        <v>2908</v>
      </c>
      <c r="P2184">
        <v>0</v>
      </c>
      <c r="Q2184" s="46">
        <f t="shared" si="217"/>
        <v>0</v>
      </c>
    </row>
    <row r="2185" spans="1:17" x14ac:dyDescent="0.25">
      <c r="A2185" t="str">
        <f t="shared" si="212"/>
        <v>OFICIAL DE REGISTRO DE CONTRATOS MARITIMOS</v>
      </c>
      <c r="B2185" t="s">
        <v>2732</v>
      </c>
      <c r="C2185">
        <v>0</v>
      </c>
      <c r="D2185">
        <v>0</v>
      </c>
      <c r="E2185">
        <v>0</v>
      </c>
      <c r="F2185">
        <v>0</v>
      </c>
      <c r="G2185">
        <v>0</v>
      </c>
      <c r="H2185" s="46">
        <f t="shared" si="213"/>
        <v>0</v>
      </c>
      <c r="J2185" t="str">
        <f t="shared" si="214"/>
        <v>DOCUMENTALISTA</v>
      </c>
      <c r="K2185" t="s">
        <v>2828</v>
      </c>
      <c r="L2185">
        <v>0</v>
      </c>
      <c r="M2185" s="46">
        <f t="shared" si="215"/>
        <v>0</v>
      </c>
      <c r="N2185" t="str">
        <f t="shared" si="216"/>
        <v>TECNICO EM PETROQUIMICA</v>
      </c>
      <c r="O2185" t="s">
        <v>2909</v>
      </c>
      <c r="P2185">
        <v>0</v>
      </c>
      <c r="Q2185" s="46">
        <f t="shared" si="217"/>
        <v>0</v>
      </c>
    </row>
    <row r="2186" spans="1:17" x14ac:dyDescent="0.25">
      <c r="A2186" t="str">
        <f t="shared" si="212"/>
        <v>OFICIAL DO REGISTRO CIVIL DE PESSOAS JURIDICAS</v>
      </c>
      <c r="B2186" t="s">
        <v>2733</v>
      </c>
      <c r="C2186">
        <v>0</v>
      </c>
      <c r="D2186">
        <v>0</v>
      </c>
      <c r="E2186">
        <v>0</v>
      </c>
      <c r="F2186">
        <v>0</v>
      </c>
      <c r="G2186">
        <v>0</v>
      </c>
      <c r="H2186" s="46">
        <f t="shared" si="213"/>
        <v>0</v>
      </c>
      <c r="J2186" t="str">
        <f t="shared" si="214"/>
        <v>ANALISTA DE INFORMACOES (PESQUISADOR DE INFORMACOES DE REDE)</v>
      </c>
      <c r="K2186" t="s">
        <v>2829</v>
      </c>
      <c r="L2186">
        <v>0</v>
      </c>
      <c r="M2186" s="46">
        <f t="shared" si="215"/>
        <v>0</v>
      </c>
      <c r="N2186" t="str">
        <f t="shared" si="216"/>
        <v>TECNICO EM MATERIAIS, PRODUTOS CERAMICOS E VIDROS</v>
      </c>
      <c r="O2186" t="s">
        <v>2910</v>
      </c>
      <c r="P2186">
        <v>0</v>
      </c>
      <c r="Q2186" s="46">
        <f t="shared" si="217"/>
        <v>0</v>
      </c>
    </row>
    <row r="2187" spans="1:17" x14ac:dyDescent="0.25">
      <c r="A2187" t="str">
        <f t="shared" si="212"/>
        <v>OFICIAL DO REGISTRO CIVIL DE PESSOAS NATURAIS</v>
      </c>
      <c r="B2187" t="s">
        <v>2734</v>
      </c>
      <c r="C2187">
        <v>0</v>
      </c>
      <c r="D2187">
        <v>0</v>
      </c>
      <c r="E2187">
        <v>0</v>
      </c>
      <c r="F2187">
        <v>0</v>
      </c>
      <c r="G2187">
        <v>0</v>
      </c>
      <c r="H2187" s="46">
        <f t="shared" si="213"/>
        <v>0</v>
      </c>
      <c r="J2187" t="str">
        <f t="shared" si="214"/>
        <v>ARQUIVISTA</v>
      </c>
      <c r="K2187" t="s">
        <v>2830</v>
      </c>
      <c r="L2187">
        <v>0</v>
      </c>
      <c r="M2187" s="46">
        <f t="shared" si="215"/>
        <v>0</v>
      </c>
      <c r="N2187" t="str">
        <f t="shared" si="216"/>
        <v>TECNICO EM BORRACHA</v>
      </c>
      <c r="O2187" t="s">
        <v>2911</v>
      </c>
      <c r="P2187">
        <v>0</v>
      </c>
      <c r="Q2187" s="46">
        <f t="shared" si="217"/>
        <v>0</v>
      </c>
    </row>
    <row r="2188" spans="1:17" x14ac:dyDescent="0.25">
      <c r="A2188" t="str">
        <f t="shared" si="212"/>
        <v>OFICIAL DO REGISTRO DE DISTRIBUICOES</v>
      </c>
      <c r="B2188" t="s">
        <v>2735</v>
      </c>
      <c r="C2188">
        <v>0</v>
      </c>
      <c r="D2188">
        <v>0</v>
      </c>
      <c r="E2188">
        <v>0</v>
      </c>
      <c r="F2188">
        <v>0</v>
      </c>
      <c r="G2188">
        <v>0</v>
      </c>
      <c r="H2188" s="46">
        <f t="shared" si="213"/>
        <v>0</v>
      </c>
      <c r="J2188" t="str">
        <f t="shared" si="214"/>
        <v>MUSEOLOGO</v>
      </c>
      <c r="K2188" t="s">
        <v>2831</v>
      </c>
      <c r="L2188">
        <v>0</v>
      </c>
      <c r="M2188" s="46">
        <f t="shared" si="215"/>
        <v>0</v>
      </c>
      <c r="N2188" t="str">
        <f t="shared" si="216"/>
        <v>TECNICO EM PLASTICO</v>
      </c>
      <c r="O2188" t="s">
        <v>2912</v>
      </c>
      <c r="P2188">
        <v>0</v>
      </c>
      <c r="Q2188" s="46">
        <f t="shared" si="217"/>
        <v>0</v>
      </c>
    </row>
    <row r="2189" spans="1:17" x14ac:dyDescent="0.25">
      <c r="A2189" t="str">
        <f t="shared" si="212"/>
        <v>OFICIAL DO REGISTRO DE IMOVEIS</v>
      </c>
      <c r="B2189" t="s">
        <v>2736</v>
      </c>
      <c r="C2189">
        <v>0</v>
      </c>
      <c r="D2189">
        <v>0</v>
      </c>
      <c r="E2189">
        <v>0</v>
      </c>
      <c r="F2189">
        <v>0</v>
      </c>
      <c r="G2189">
        <v>0</v>
      </c>
      <c r="H2189" s="46">
        <f t="shared" si="213"/>
        <v>0</v>
      </c>
      <c r="J2189" t="str">
        <f t="shared" si="214"/>
        <v>FILOLOGO</v>
      </c>
      <c r="K2189" t="s">
        <v>2832</v>
      </c>
      <c r="L2189">
        <v>0</v>
      </c>
      <c r="M2189" s="46">
        <f t="shared" si="215"/>
        <v>0</v>
      </c>
      <c r="N2189" t="str">
        <f t="shared" si="216"/>
        <v>TECNICO DE METEOROLOGIA</v>
      </c>
      <c r="O2189" t="s">
        <v>2914</v>
      </c>
      <c r="P2189">
        <v>0</v>
      </c>
      <c r="Q2189" s="46">
        <f t="shared" si="217"/>
        <v>0</v>
      </c>
    </row>
    <row r="2190" spans="1:17" x14ac:dyDescent="0.25">
      <c r="A2190" t="str">
        <f t="shared" ref="A2190:A2253" si="218">MID(B2190,8,100)</f>
        <v>OFICIAL DO REGISTRO DE TITULOS E DOCUMENTOS</v>
      </c>
      <c r="B2190" t="s">
        <v>2737</v>
      </c>
      <c r="C2190">
        <v>0</v>
      </c>
      <c r="D2190">
        <v>0</v>
      </c>
      <c r="E2190">
        <v>0</v>
      </c>
      <c r="F2190">
        <v>0</v>
      </c>
      <c r="G2190">
        <v>0</v>
      </c>
      <c r="H2190" s="46">
        <f t="shared" ref="H2190:H2253" si="219">G2190*100/G$3765</f>
        <v>0</v>
      </c>
      <c r="J2190" t="str">
        <f t="shared" ref="J2190:J2253" si="220">MID(K2190,8,100)</f>
        <v>INTERPRETE</v>
      </c>
      <c r="K2190" t="s">
        <v>2833</v>
      </c>
      <c r="L2190">
        <v>0</v>
      </c>
      <c r="M2190" s="46">
        <f t="shared" ref="M2190:M2253" si="221">L2190*100/L$3765</f>
        <v>0</v>
      </c>
      <c r="N2190" t="str">
        <f t="shared" ref="N2190:N2253" si="222">MID(O2190,8,100)</f>
        <v>TECNICO DE UTILIDADE (PRODUCAO E DISTRIBUICAO DE VAPOR, GASES, OLEOS, COMBUSTIVEIS, ENERGIA)</v>
      </c>
      <c r="O2190" t="s">
        <v>2915</v>
      </c>
      <c r="P2190">
        <v>0</v>
      </c>
      <c r="Q2190" s="46">
        <f t="shared" ref="Q2190:Q2253" si="223">P2190*100/P$3765</f>
        <v>0</v>
      </c>
    </row>
    <row r="2191" spans="1:17" x14ac:dyDescent="0.25">
      <c r="A2191" t="str">
        <f t="shared" si="218"/>
        <v>TABELIAO DE NOTAS</v>
      </c>
      <c r="B2191" t="s">
        <v>2738</v>
      </c>
      <c r="C2191">
        <v>0</v>
      </c>
      <c r="D2191">
        <v>0</v>
      </c>
      <c r="E2191">
        <v>0</v>
      </c>
      <c r="F2191">
        <v>0</v>
      </c>
      <c r="G2191">
        <v>0</v>
      </c>
      <c r="H2191" s="46">
        <f t="shared" si="219"/>
        <v>0</v>
      </c>
      <c r="J2191" t="str">
        <f t="shared" si="220"/>
        <v>LINGUISTA</v>
      </c>
      <c r="K2191" t="s">
        <v>2834</v>
      </c>
      <c r="L2191">
        <v>0</v>
      </c>
      <c r="M2191" s="46">
        <f t="shared" si="221"/>
        <v>0</v>
      </c>
      <c r="N2191" t="str">
        <f t="shared" si="222"/>
        <v>TECNICO EM TRATAMENTO DE EFLUENTES</v>
      </c>
      <c r="O2191" t="s">
        <v>2916</v>
      </c>
      <c r="P2191">
        <v>0</v>
      </c>
      <c r="Q2191" s="46">
        <f t="shared" si="223"/>
        <v>0</v>
      </c>
    </row>
    <row r="2192" spans="1:17" x14ac:dyDescent="0.25">
      <c r="A2192" t="str">
        <f t="shared" si="218"/>
        <v>TABELIAO DE PROTESTOS</v>
      </c>
      <c r="B2192" t="s">
        <v>2739</v>
      </c>
      <c r="C2192">
        <v>0</v>
      </c>
      <c r="D2192">
        <v>0</v>
      </c>
      <c r="E2192">
        <v>0</v>
      </c>
      <c r="F2192">
        <v>0</v>
      </c>
      <c r="G2192">
        <v>0</v>
      </c>
      <c r="H2192" s="46">
        <f t="shared" si="219"/>
        <v>0</v>
      </c>
      <c r="J2192" t="str">
        <f t="shared" si="220"/>
        <v>TRADUTOR</v>
      </c>
      <c r="K2192" t="s">
        <v>2835</v>
      </c>
      <c r="L2192">
        <v>0</v>
      </c>
      <c r="M2192" s="46">
        <f t="shared" si="221"/>
        <v>0</v>
      </c>
      <c r="N2192" t="str">
        <f t="shared" si="222"/>
        <v>TECNICO TEXTIL</v>
      </c>
      <c r="O2192" t="s">
        <v>2917</v>
      </c>
      <c r="P2192">
        <v>0</v>
      </c>
      <c r="Q2192" s="46">
        <f t="shared" si="223"/>
        <v>0</v>
      </c>
    </row>
    <row r="2193" spans="1:17" x14ac:dyDescent="0.25">
      <c r="A2193" t="str">
        <f t="shared" si="218"/>
        <v>PROCURADOR DA REPUBLICA</v>
      </c>
      <c r="B2193" t="s">
        <v>2740</v>
      </c>
      <c r="C2193">
        <v>0</v>
      </c>
      <c r="D2193">
        <v>0</v>
      </c>
      <c r="E2193">
        <v>0</v>
      </c>
      <c r="F2193">
        <v>0</v>
      </c>
      <c r="G2193">
        <v>0</v>
      </c>
      <c r="H2193" s="46">
        <f t="shared" si="219"/>
        <v>0</v>
      </c>
      <c r="J2193" t="str">
        <f t="shared" si="220"/>
        <v>INTERPRETE DE LINGUA DE SINAIS</v>
      </c>
      <c r="K2193" t="s">
        <v>2836</v>
      </c>
      <c r="L2193">
        <v>0</v>
      </c>
      <c r="M2193" s="46">
        <f t="shared" si="221"/>
        <v>0</v>
      </c>
      <c r="N2193" t="str">
        <f t="shared" si="222"/>
        <v>TECNICO TEXTIL (TRATAMENTOS QUIMICOS)</v>
      </c>
      <c r="O2193" t="s">
        <v>2918</v>
      </c>
      <c r="P2193">
        <v>0</v>
      </c>
      <c r="Q2193" s="46">
        <f t="shared" si="223"/>
        <v>0</v>
      </c>
    </row>
    <row r="2194" spans="1:17" x14ac:dyDescent="0.25">
      <c r="A2194" t="str">
        <f t="shared" si="218"/>
        <v>PROCURADOR DE JUSTICA</v>
      </c>
      <c r="B2194" t="s">
        <v>2741</v>
      </c>
      <c r="C2194">
        <v>0</v>
      </c>
      <c r="D2194">
        <v>0</v>
      </c>
      <c r="E2194">
        <v>0</v>
      </c>
      <c r="F2194">
        <v>0</v>
      </c>
      <c r="G2194">
        <v>0</v>
      </c>
      <c r="H2194" s="46">
        <f t="shared" si="219"/>
        <v>0</v>
      </c>
      <c r="J2194" t="str">
        <f t="shared" si="220"/>
        <v>AUDIODESCRITOR</v>
      </c>
      <c r="K2194" t="s">
        <v>2837</v>
      </c>
      <c r="L2194">
        <v>0</v>
      </c>
      <c r="M2194" s="46">
        <f t="shared" si="221"/>
        <v>0</v>
      </c>
      <c r="N2194" t="str">
        <f t="shared" si="222"/>
        <v>TECNICO TEXTIL DE FIACAO</v>
      </c>
      <c r="O2194" t="s">
        <v>2919</v>
      </c>
      <c r="P2194">
        <v>0</v>
      </c>
      <c r="Q2194" s="46">
        <f t="shared" si="223"/>
        <v>0</v>
      </c>
    </row>
    <row r="2195" spans="1:17" x14ac:dyDescent="0.25">
      <c r="A2195" t="str">
        <f t="shared" si="218"/>
        <v>PROCURADOR DE JUSTICA MILITAR</v>
      </c>
      <c r="B2195" t="s">
        <v>2742</v>
      </c>
      <c r="C2195">
        <v>0</v>
      </c>
      <c r="D2195">
        <v>0</v>
      </c>
      <c r="E2195">
        <v>0</v>
      </c>
      <c r="F2195">
        <v>0</v>
      </c>
      <c r="G2195">
        <v>0</v>
      </c>
      <c r="H2195" s="46">
        <f t="shared" si="219"/>
        <v>0</v>
      </c>
      <c r="J2195" t="str">
        <f t="shared" si="220"/>
        <v>AUTOR-ROTEIRISTA</v>
      </c>
      <c r="K2195" t="s">
        <v>2838</v>
      </c>
      <c r="L2195">
        <v>0</v>
      </c>
      <c r="M2195" s="46">
        <f t="shared" si="221"/>
        <v>0</v>
      </c>
      <c r="N2195" t="str">
        <f t="shared" si="222"/>
        <v>TECNICO TEXTIL DE MALHARIA</v>
      </c>
      <c r="O2195" t="s">
        <v>2920</v>
      </c>
      <c r="P2195">
        <v>0</v>
      </c>
      <c r="Q2195" s="46">
        <f t="shared" si="223"/>
        <v>0</v>
      </c>
    </row>
    <row r="2196" spans="1:17" x14ac:dyDescent="0.25">
      <c r="A2196" t="str">
        <f t="shared" si="218"/>
        <v>PROCURADOR DO TRABALHO</v>
      </c>
      <c r="B2196" t="s">
        <v>2743</v>
      </c>
      <c r="C2196">
        <v>0</v>
      </c>
      <c r="D2196">
        <v>0</v>
      </c>
      <c r="E2196">
        <v>0</v>
      </c>
      <c r="F2196">
        <v>0</v>
      </c>
      <c r="G2196">
        <v>0</v>
      </c>
      <c r="H2196" s="46">
        <f t="shared" si="219"/>
        <v>0</v>
      </c>
      <c r="J2196" t="str">
        <f t="shared" si="220"/>
        <v>CRITICO</v>
      </c>
      <c r="K2196" t="s">
        <v>2839</v>
      </c>
      <c r="L2196">
        <v>0</v>
      </c>
      <c r="M2196" s="46">
        <f t="shared" si="221"/>
        <v>0</v>
      </c>
      <c r="N2196" t="str">
        <f t="shared" si="222"/>
        <v>TECNICO TEXTIL DE TECELAGEM</v>
      </c>
      <c r="O2196" t="s">
        <v>2921</v>
      </c>
      <c r="P2196">
        <v>0</v>
      </c>
      <c r="Q2196" s="46">
        <f t="shared" si="223"/>
        <v>0</v>
      </c>
    </row>
    <row r="2197" spans="1:17" x14ac:dyDescent="0.25">
      <c r="A2197" t="str">
        <f t="shared" si="218"/>
        <v>PROCURADOR REGIONAL DA REPUBLICA</v>
      </c>
      <c r="B2197" t="s">
        <v>2744</v>
      </c>
      <c r="C2197">
        <v>0</v>
      </c>
      <c r="D2197">
        <v>0</v>
      </c>
      <c r="E2197">
        <v>0</v>
      </c>
      <c r="F2197">
        <v>0</v>
      </c>
      <c r="G2197">
        <v>0</v>
      </c>
      <c r="H2197" s="46">
        <f t="shared" si="219"/>
        <v>0</v>
      </c>
      <c r="J2197" t="str">
        <f t="shared" si="220"/>
        <v>ESCRITOR DE FICCAO</v>
      </c>
      <c r="K2197" t="s">
        <v>2840</v>
      </c>
      <c r="L2197">
        <v>0</v>
      </c>
      <c r="M2197" s="46">
        <f t="shared" si="221"/>
        <v>0</v>
      </c>
      <c r="N2197" t="str">
        <f t="shared" si="222"/>
        <v>COLORISTA DE PAPEL</v>
      </c>
      <c r="O2197" t="s">
        <v>2922</v>
      </c>
      <c r="P2197">
        <v>0</v>
      </c>
      <c r="Q2197" s="46">
        <f t="shared" si="223"/>
        <v>0</v>
      </c>
    </row>
    <row r="2198" spans="1:17" x14ac:dyDescent="0.25">
      <c r="A2198" t="str">
        <f t="shared" si="218"/>
        <v>PROCURADOR REGIONAL DO TRABALHO</v>
      </c>
      <c r="B2198" t="s">
        <v>2745</v>
      </c>
      <c r="C2198">
        <v>0</v>
      </c>
      <c r="D2198">
        <v>0</v>
      </c>
      <c r="E2198">
        <v>0</v>
      </c>
      <c r="F2198">
        <v>0</v>
      </c>
      <c r="G2198">
        <v>0</v>
      </c>
      <c r="H2198" s="46">
        <f t="shared" si="219"/>
        <v>0</v>
      </c>
      <c r="J2198" t="str">
        <f t="shared" si="220"/>
        <v>ESCRITOR DE NAO FICCAO</v>
      </c>
      <c r="K2198" t="s">
        <v>2841</v>
      </c>
      <c r="L2198">
        <v>0</v>
      </c>
      <c r="M2198" s="46">
        <f t="shared" si="221"/>
        <v>0</v>
      </c>
      <c r="N2198" t="str">
        <f t="shared" si="222"/>
        <v>COLORISTA TEXTIL</v>
      </c>
      <c r="O2198" t="s">
        <v>2923</v>
      </c>
      <c r="P2198">
        <v>0</v>
      </c>
      <c r="Q2198" s="46">
        <f t="shared" si="223"/>
        <v>0</v>
      </c>
    </row>
    <row r="2199" spans="1:17" x14ac:dyDescent="0.25">
      <c r="A2199" t="str">
        <f t="shared" si="218"/>
        <v>PROMOTOR DE JUSTICA</v>
      </c>
      <c r="B2199" t="s">
        <v>2746</v>
      </c>
      <c r="C2199">
        <v>0</v>
      </c>
      <c r="D2199">
        <v>0</v>
      </c>
      <c r="E2199">
        <v>0</v>
      </c>
      <c r="F2199">
        <v>0</v>
      </c>
      <c r="G2199">
        <v>0</v>
      </c>
      <c r="H2199" s="46">
        <f t="shared" si="219"/>
        <v>0</v>
      </c>
      <c r="J2199" t="str">
        <f t="shared" si="220"/>
        <v>POETA</v>
      </c>
      <c r="K2199" t="s">
        <v>2842</v>
      </c>
      <c r="L2199">
        <v>0</v>
      </c>
      <c r="M2199" s="46">
        <f t="shared" si="221"/>
        <v>0</v>
      </c>
      <c r="N2199" t="str">
        <f t="shared" si="222"/>
        <v>PREPARADOR DE TINTAS</v>
      </c>
      <c r="O2199" t="s">
        <v>2924</v>
      </c>
      <c r="P2199">
        <v>0</v>
      </c>
      <c r="Q2199" s="46">
        <f t="shared" si="223"/>
        <v>0</v>
      </c>
    </row>
    <row r="2200" spans="1:17" x14ac:dyDescent="0.25">
      <c r="A2200" t="str">
        <f t="shared" si="218"/>
        <v>SUBPROCURADOR DE JUSTICA MILITAR</v>
      </c>
      <c r="B2200" t="s">
        <v>2747</v>
      </c>
      <c r="C2200">
        <v>0</v>
      </c>
      <c r="D2200">
        <v>0</v>
      </c>
      <c r="E2200">
        <v>0</v>
      </c>
      <c r="F2200">
        <v>0</v>
      </c>
      <c r="G2200">
        <v>0</v>
      </c>
      <c r="H2200" s="46">
        <f t="shared" si="219"/>
        <v>0</v>
      </c>
      <c r="J2200" t="str">
        <f t="shared" si="220"/>
        <v>REDATOR DE TEXTOS TECNICOS</v>
      </c>
      <c r="K2200" t="s">
        <v>2843</v>
      </c>
      <c r="L2200">
        <v>0</v>
      </c>
      <c r="M2200" s="46">
        <f t="shared" si="221"/>
        <v>0</v>
      </c>
      <c r="N2200" t="str">
        <f t="shared" si="222"/>
        <v>PREPARADOR DE TINTAS (FABRICA DE TECIDOS)</v>
      </c>
      <c r="O2200" t="s">
        <v>2925</v>
      </c>
      <c r="P2200">
        <v>0</v>
      </c>
      <c r="Q2200" s="46">
        <f t="shared" si="223"/>
        <v>0</v>
      </c>
    </row>
    <row r="2201" spans="1:17" x14ac:dyDescent="0.25">
      <c r="A2201" t="str">
        <f t="shared" si="218"/>
        <v>SUBPROCURADOR-GERAL DA REPUBLICA</v>
      </c>
      <c r="B2201" t="s">
        <v>2748</v>
      </c>
      <c r="C2201">
        <v>0</v>
      </c>
      <c r="D2201">
        <v>0</v>
      </c>
      <c r="E2201">
        <v>0</v>
      </c>
      <c r="F2201">
        <v>0</v>
      </c>
      <c r="G2201">
        <v>0</v>
      </c>
      <c r="H2201" s="46">
        <f t="shared" si="219"/>
        <v>0</v>
      </c>
      <c r="J2201" t="str">
        <f t="shared" si="220"/>
        <v>EDITOR DE JORNAL</v>
      </c>
      <c r="K2201" t="s">
        <v>2844</v>
      </c>
      <c r="L2201">
        <v>0</v>
      </c>
      <c r="M2201" s="46">
        <f t="shared" si="221"/>
        <v>0</v>
      </c>
      <c r="N2201" t="str">
        <f t="shared" si="222"/>
        <v>TINGIDOR DE COUROS E PELES</v>
      </c>
      <c r="O2201" t="s">
        <v>2926</v>
      </c>
      <c r="P2201">
        <v>0</v>
      </c>
      <c r="Q2201" s="46">
        <f t="shared" si="223"/>
        <v>0</v>
      </c>
    </row>
    <row r="2202" spans="1:17" x14ac:dyDescent="0.25">
      <c r="A2202" t="str">
        <f t="shared" si="218"/>
        <v>SUBPROCURADOR-GERAL DO TRABALHO</v>
      </c>
      <c r="B2202" t="s">
        <v>2749</v>
      </c>
      <c r="C2202">
        <v>0</v>
      </c>
      <c r="D2202">
        <v>0</v>
      </c>
      <c r="E2202">
        <v>0</v>
      </c>
      <c r="F2202">
        <v>0</v>
      </c>
      <c r="G2202">
        <v>0</v>
      </c>
      <c r="H2202" s="46">
        <f t="shared" si="219"/>
        <v>0</v>
      </c>
      <c r="J2202" t="str">
        <f t="shared" si="220"/>
        <v>EDITOR DE LIVRO</v>
      </c>
      <c r="K2202" t="s">
        <v>2845</v>
      </c>
      <c r="L2202">
        <v>0</v>
      </c>
      <c r="M2202" s="46">
        <f t="shared" si="221"/>
        <v>0</v>
      </c>
      <c r="N2202" t="str">
        <f t="shared" si="222"/>
        <v>TECNICO DE OBRAS CIVIS</v>
      </c>
      <c r="O2202" t="s">
        <v>2927</v>
      </c>
      <c r="P2202">
        <v>0</v>
      </c>
      <c r="Q2202" s="46">
        <f t="shared" si="223"/>
        <v>0</v>
      </c>
    </row>
    <row r="2203" spans="1:17" x14ac:dyDescent="0.25">
      <c r="A2203" t="str">
        <f t="shared" si="218"/>
        <v>DEFENSOR PUBLICO</v>
      </c>
      <c r="B2203" t="s">
        <v>2751</v>
      </c>
      <c r="C2203">
        <v>0</v>
      </c>
      <c r="D2203">
        <v>0</v>
      </c>
      <c r="E2203">
        <v>0</v>
      </c>
      <c r="F2203">
        <v>0</v>
      </c>
      <c r="G2203">
        <v>0</v>
      </c>
      <c r="H2203" s="46">
        <f t="shared" si="219"/>
        <v>0</v>
      </c>
      <c r="J2203" t="str">
        <f t="shared" si="220"/>
        <v>EDITOR DE MIDIA ELETRONICA</v>
      </c>
      <c r="K2203" t="s">
        <v>2846</v>
      </c>
      <c r="L2203">
        <v>0</v>
      </c>
      <c r="M2203" s="46">
        <f t="shared" si="221"/>
        <v>0</v>
      </c>
      <c r="N2203" t="str">
        <f t="shared" si="222"/>
        <v>TECNICO DE ESTRADAS</v>
      </c>
      <c r="O2203" t="s">
        <v>2928</v>
      </c>
      <c r="P2203">
        <v>0</v>
      </c>
      <c r="Q2203" s="46">
        <f t="shared" si="223"/>
        <v>0</v>
      </c>
    </row>
    <row r="2204" spans="1:17" x14ac:dyDescent="0.25">
      <c r="A2204" t="str">
        <f t="shared" si="218"/>
        <v>PROCURADOR DA ASSISTENCIA JUDICIARIA</v>
      </c>
      <c r="B2204" t="s">
        <v>2752</v>
      </c>
      <c r="C2204">
        <v>0</v>
      </c>
      <c r="D2204">
        <v>0</v>
      </c>
      <c r="E2204">
        <v>0</v>
      </c>
      <c r="F2204">
        <v>0</v>
      </c>
      <c r="G2204">
        <v>0</v>
      </c>
      <c r="H2204" s="46">
        <f t="shared" si="219"/>
        <v>0</v>
      </c>
      <c r="J2204" t="str">
        <f t="shared" si="220"/>
        <v>EDITOR DE REVISTA</v>
      </c>
      <c r="K2204" t="s">
        <v>2847</v>
      </c>
      <c r="L2204">
        <v>0</v>
      </c>
      <c r="M2204" s="46">
        <f t="shared" si="221"/>
        <v>0</v>
      </c>
      <c r="N2204" t="str">
        <f t="shared" si="222"/>
        <v>TECNICO DE SANEAMENTO</v>
      </c>
      <c r="O2204" t="s">
        <v>2929</v>
      </c>
      <c r="P2204">
        <v>0</v>
      </c>
      <c r="Q2204" s="46">
        <f t="shared" si="223"/>
        <v>0</v>
      </c>
    </row>
    <row r="2205" spans="1:17" x14ac:dyDescent="0.25">
      <c r="A2205" t="str">
        <f t="shared" si="218"/>
        <v>OFICIAL DE INTELIGENCIA</v>
      </c>
      <c r="B2205" t="s">
        <v>2753</v>
      </c>
      <c r="C2205">
        <v>0</v>
      </c>
      <c r="D2205">
        <v>0</v>
      </c>
      <c r="E2205">
        <v>0</v>
      </c>
      <c r="F2205">
        <v>0</v>
      </c>
      <c r="G2205">
        <v>0</v>
      </c>
      <c r="H2205" s="46">
        <f t="shared" si="219"/>
        <v>0</v>
      </c>
      <c r="J2205" t="str">
        <f t="shared" si="220"/>
        <v>EDITOR DE REVISTA CIENTIFICA</v>
      </c>
      <c r="K2205" t="s">
        <v>2848</v>
      </c>
      <c r="L2205">
        <v>0</v>
      </c>
      <c r="M2205" s="46">
        <f t="shared" si="221"/>
        <v>0</v>
      </c>
      <c r="N2205" t="str">
        <f t="shared" si="222"/>
        <v>TECNICO EM AGRIMENSURA</v>
      </c>
      <c r="O2205" t="s">
        <v>2930</v>
      </c>
      <c r="P2205">
        <v>0</v>
      </c>
      <c r="Q2205" s="46">
        <f t="shared" si="223"/>
        <v>0</v>
      </c>
    </row>
    <row r="2206" spans="1:17" x14ac:dyDescent="0.25">
      <c r="A2206" t="str">
        <f t="shared" si="218"/>
        <v>OFICIAL TECNICO DE INTELIGENCIA</v>
      </c>
      <c r="B2206" t="s">
        <v>2754</v>
      </c>
      <c r="C2206">
        <v>0</v>
      </c>
      <c r="D2206">
        <v>0</v>
      </c>
      <c r="E2206">
        <v>0</v>
      </c>
      <c r="F2206">
        <v>0</v>
      </c>
      <c r="G2206">
        <v>0</v>
      </c>
      <c r="H2206" s="46">
        <f t="shared" si="219"/>
        <v>0</v>
      </c>
      <c r="J2206" t="str">
        <f t="shared" si="220"/>
        <v>ANCORA DE RADIO E TELEVISAO</v>
      </c>
      <c r="K2206" t="s">
        <v>2849</v>
      </c>
      <c r="L2206">
        <v>0</v>
      </c>
      <c r="M2206" s="46">
        <f t="shared" si="221"/>
        <v>0</v>
      </c>
      <c r="N2206" t="str">
        <f t="shared" si="222"/>
        <v>TECNICO EM GEODESIA E CARTOGRAFIA</v>
      </c>
      <c r="O2206" t="s">
        <v>2931</v>
      </c>
      <c r="P2206">
        <v>0</v>
      </c>
      <c r="Q2206" s="46">
        <f t="shared" si="223"/>
        <v>0</v>
      </c>
    </row>
    <row r="2207" spans="1:17" x14ac:dyDescent="0.25">
      <c r="A2207" t="str">
        <f t="shared" si="218"/>
        <v>ANTROPOLOGO</v>
      </c>
      <c r="B2207" t="s">
        <v>2755</v>
      </c>
      <c r="C2207">
        <v>0</v>
      </c>
      <c r="D2207">
        <v>0</v>
      </c>
      <c r="E2207">
        <v>0</v>
      </c>
      <c r="F2207">
        <v>0</v>
      </c>
      <c r="G2207">
        <v>0</v>
      </c>
      <c r="H2207" s="46">
        <f t="shared" si="219"/>
        <v>0</v>
      </c>
      <c r="J2207" t="str">
        <f t="shared" si="220"/>
        <v>COMENTARISTA DE RADIO E TELEVISAO</v>
      </c>
      <c r="K2207" t="s">
        <v>2850</v>
      </c>
      <c r="L2207">
        <v>0</v>
      </c>
      <c r="M2207" s="46">
        <f t="shared" si="221"/>
        <v>0</v>
      </c>
      <c r="N2207" t="str">
        <f t="shared" si="222"/>
        <v>TECNICO EM HIDROGRAFIA</v>
      </c>
      <c r="O2207" t="s">
        <v>2932</v>
      </c>
      <c r="P2207">
        <v>0</v>
      </c>
      <c r="Q2207" s="46">
        <f t="shared" si="223"/>
        <v>0</v>
      </c>
    </row>
    <row r="2208" spans="1:17" x14ac:dyDescent="0.25">
      <c r="A2208" t="str">
        <f t="shared" si="218"/>
        <v>ARQUEOLOGO</v>
      </c>
      <c r="B2208" t="s">
        <v>2756</v>
      </c>
      <c r="C2208">
        <v>0</v>
      </c>
      <c r="D2208">
        <v>0</v>
      </c>
      <c r="E2208">
        <v>0</v>
      </c>
      <c r="F2208">
        <v>0</v>
      </c>
      <c r="G2208">
        <v>0</v>
      </c>
      <c r="H2208" s="46">
        <f t="shared" si="219"/>
        <v>0</v>
      </c>
      <c r="J2208" t="str">
        <f t="shared" si="220"/>
        <v>NARRADOR EM PROGRAMAS DE RADIO E TELEVISAO</v>
      </c>
      <c r="K2208" t="s">
        <v>2853</v>
      </c>
      <c r="L2208">
        <v>0</v>
      </c>
      <c r="M2208" s="46">
        <f t="shared" si="221"/>
        <v>0</v>
      </c>
      <c r="N2208" t="str">
        <f t="shared" si="222"/>
        <v>TOPOGRAFO</v>
      </c>
      <c r="O2208" t="s">
        <v>2933</v>
      </c>
      <c r="P2208">
        <v>0</v>
      </c>
      <c r="Q2208" s="46">
        <f t="shared" si="223"/>
        <v>0</v>
      </c>
    </row>
    <row r="2209" spans="1:17" x14ac:dyDescent="0.25">
      <c r="A2209" t="str">
        <f t="shared" si="218"/>
        <v>CIENTISTA POLITICO</v>
      </c>
      <c r="B2209" t="s">
        <v>2757</v>
      </c>
      <c r="C2209">
        <v>0</v>
      </c>
      <c r="D2209">
        <v>0</v>
      </c>
      <c r="E2209">
        <v>0</v>
      </c>
      <c r="F2209">
        <v>0</v>
      </c>
      <c r="G2209">
        <v>0</v>
      </c>
      <c r="H2209" s="46">
        <f t="shared" si="219"/>
        <v>0</v>
      </c>
      <c r="J2209" t="str">
        <f t="shared" si="220"/>
        <v>REPORTER DE RADIO E TELEVISAO</v>
      </c>
      <c r="K2209" t="s">
        <v>2854</v>
      </c>
      <c r="L2209">
        <v>0</v>
      </c>
      <c r="M2209" s="46">
        <f t="shared" si="221"/>
        <v>0</v>
      </c>
      <c r="N2209" t="str">
        <f t="shared" si="222"/>
        <v>ELETROTECNICO</v>
      </c>
      <c r="O2209" t="s">
        <v>2934</v>
      </c>
      <c r="P2209">
        <v>0</v>
      </c>
      <c r="Q2209" s="46">
        <f t="shared" si="223"/>
        <v>0</v>
      </c>
    </row>
    <row r="2210" spans="1:17" x14ac:dyDescent="0.25">
      <c r="A2210" t="str">
        <f t="shared" si="218"/>
        <v>SOCIOLOGO</v>
      </c>
      <c r="B2210" t="s">
        <v>2758</v>
      </c>
      <c r="C2210">
        <v>0</v>
      </c>
      <c r="D2210">
        <v>0</v>
      </c>
      <c r="E2210">
        <v>0</v>
      </c>
      <c r="F2210">
        <v>0</v>
      </c>
      <c r="G2210">
        <v>0</v>
      </c>
      <c r="H2210" s="46">
        <f t="shared" si="219"/>
        <v>0</v>
      </c>
      <c r="J2210" t="str">
        <f t="shared" si="220"/>
        <v>FOTOGRAFO RETRATISTA</v>
      </c>
      <c r="K2210" t="s">
        <v>2857</v>
      </c>
      <c r="L2210">
        <v>0</v>
      </c>
      <c r="M2210" s="46">
        <f t="shared" si="221"/>
        <v>0</v>
      </c>
      <c r="N2210" t="str">
        <f t="shared" si="222"/>
        <v>ELETROTECNICO (PRODUCAO DE ENERGIA)</v>
      </c>
      <c r="O2210" t="s">
        <v>2935</v>
      </c>
      <c r="P2210">
        <v>0</v>
      </c>
      <c r="Q2210" s="46">
        <f t="shared" si="223"/>
        <v>0</v>
      </c>
    </row>
    <row r="2211" spans="1:17" x14ac:dyDescent="0.25">
      <c r="A2211" t="str">
        <f t="shared" si="218"/>
        <v>ECONOMISTA AGROINDUSTRIAL</v>
      </c>
      <c r="B2211" t="s">
        <v>2760</v>
      </c>
      <c r="C2211">
        <v>0</v>
      </c>
      <c r="D2211">
        <v>0</v>
      </c>
      <c r="E2211">
        <v>0</v>
      </c>
      <c r="F2211">
        <v>0</v>
      </c>
      <c r="G2211">
        <v>0</v>
      </c>
      <c r="H2211" s="46">
        <f t="shared" si="219"/>
        <v>0</v>
      </c>
      <c r="J2211" t="str">
        <f t="shared" si="220"/>
        <v>REPOTER FOTOGRAFICO</v>
      </c>
      <c r="K2211" t="s">
        <v>2858</v>
      </c>
      <c r="L2211">
        <v>0</v>
      </c>
      <c r="M2211" s="46">
        <f t="shared" si="221"/>
        <v>0</v>
      </c>
      <c r="N2211" t="str">
        <f t="shared" si="222"/>
        <v>ELETROTENICO NA FABRICACAO, MONTAGEM E INSTALACAO DE MAQUINAS E EQUIPAMENTOS</v>
      </c>
      <c r="O2211" t="s">
        <v>2936</v>
      </c>
      <c r="P2211">
        <v>0</v>
      </c>
      <c r="Q2211" s="46">
        <f t="shared" si="223"/>
        <v>0</v>
      </c>
    </row>
    <row r="2212" spans="1:17" x14ac:dyDescent="0.25">
      <c r="A2212" t="str">
        <f t="shared" si="218"/>
        <v>ECONOMISTA FINANCEIRO</v>
      </c>
      <c r="B2212" t="s">
        <v>2761</v>
      </c>
      <c r="C2212">
        <v>0</v>
      </c>
      <c r="D2212">
        <v>0</v>
      </c>
      <c r="E2212">
        <v>0</v>
      </c>
      <c r="F2212">
        <v>0</v>
      </c>
      <c r="G2212">
        <v>0</v>
      </c>
      <c r="H2212" s="46">
        <f t="shared" si="219"/>
        <v>0</v>
      </c>
      <c r="J2212" t="str">
        <f t="shared" si="220"/>
        <v>PRODUTOR CINEMATOGRAFICO</v>
      </c>
      <c r="K2212" t="s">
        <v>2860</v>
      </c>
      <c r="L2212">
        <v>0</v>
      </c>
      <c r="M2212" s="46">
        <f t="shared" si="221"/>
        <v>0</v>
      </c>
      <c r="N2212" t="str">
        <f t="shared" si="222"/>
        <v>TECNICO DE MANUTENCAO ELETRICA</v>
      </c>
      <c r="O2212" t="s">
        <v>2937</v>
      </c>
      <c r="P2212">
        <v>0</v>
      </c>
      <c r="Q2212" s="46">
        <f t="shared" si="223"/>
        <v>0</v>
      </c>
    </row>
    <row r="2213" spans="1:17" x14ac:dyDescent="0.25">
      <c r="A2213" t="str">
        <f t="shared" si="218"/>
        <v>ECONOMISTA INDUSTRIAL</v>
      </c>
      <c r="B2213" t="s">
        <v>2762</v>
      </c>
      <c r="C2213">
        <v>0</v>
      </c>
      <c r="D2213">
        <v>0</v>
      </c>
      <c r="E2213">
        <v>0</v>
      </c>
      <c r="F2213">
        <v>0</v>
      </c>
      <c r="G2213">
        <v>0</v>
      </c>
      <c r="H2213" s="46">
        <f t="shared" si="219"/>
        <v>0</v>
      </c>
      <c r="J2213" t="str">
        <f t="shared" si="220"/>
        <v>PRODUTOR DE RADIO</v>
      </c>
      <c r="K2213" t="s">
        <v>2861</v>
      </c>
      <c r="L2213">
        <v>0</v>
      </c>
      <c r="M2213" s="46">
        <f t="shared" si="221"/>
        <v>0</v>
      </c>
      <c r="N2213" t="str">
        <f t="shared" si="222"/>
        <v>TECNICO DE MANUTENCAO ELETRICA DE MAQUINA</v>
      </c>
      <c r="O2213" t="s">
        <v>2938</v>
      </c>
      <c r="P2213">
        <v>0</v>
      </c>
      <c r="Q2213" s="46">
        <f t="shared" si="223"/>
        <v>0</v>
      </c>
    </row>
    <row r="2214" spans="1:17" x14ac:dyDescent="0.25">
      <c r="A2214" t="str">
        <f t="shared" si="218"/>
        <v>ECONOMISTA DO SETOR PUBLICO</v>
      </c>
      <c r="B2214" t="s">
        <v>2763</v>
      </c>
      <c r="C2214">
        <v>0</v>
      </c>
      <c r="D2214">
        <v>0</v>
      </c>
      <c r="E2214">
        <v>0</v>
      </c>
      <c r="F2214">
        <v>0</v>
      </c>
      <c r="G2214">
        <v>0</v>
      </c>
      <c r="H2214" s="46">
        <f t="shared" si="219"/>
        <v>0</v>
      </c>
      <c r="J2214" t="str">
        <f t="shared" si="220"/>
        <v>PRODUTOR DE TEATRO</v>
      </c>
      <c r="K2214" t="s">
        <v>2862</v>
      </c>
      <c r="L2214">
        <v>0</v>
      </c>
      <c r="M2214" s="46">
        <f t="shared" si="221"/>
        <v>0</v>
      </c>
      <c r="N2214" t="str">
        <f t="shared" si="222"/>
        <v>TECNICO ELETRICISTA</v>
      </c>
      <c r="O2214" t="s">
        <v>2939</v>
      </c>
      <c r="P2214">
        <v>0</v>
      </c>
      <c r="Q2214" s="46">
        <f t="shared" si="223"/>
        <v>0</v>
      </c>
    </row>
    <row r="2215" spans="1:17" x14ac:dyDescent="0.25">
      <c r="A2215" t="str">
        <f t="shared" si="218"/>
        <v>ECONOMISTA AMBIENTAL</v>
      </c>
      <c r="B2215" t="s">
        <v>2764</v>
      </c>
      <c r="C2215">
        <v>0</v>
      </c>
      <c r="D2215">
        <v>0</v>
      </c>
      <c r="E2215">
        <v>0</v>
      </c>
      <c r="F2215">
        <v>0</v>
      </c>
      <c r="G2215">
        <v>0</v>
      </c>
      <c r="H2215" s="46">
        <f t="shared" si="219"/>
        <v>0</v>
      </c>
      <c r="J2215" t="str">
        <f t="shared" si="220"/>
        <v>PRODUTOR DE TELEVISAO</v>
      </c>
      <c r="K2215" t="s">
        <v>2863</v>
      </c>
      <c r="L2215">
        <v>0</v>
      </c>
      <c r="M2215" s="46">
        <f t="shared" si="221"/>
        <v>0</v>
      </c>
      <c r="N2215" t="str">
        <f t="shared" si="222"/>
        <v>TECNICO DE MANUTENCAO ELETRONICA</v>
      </c>
      <c r="O2215" t="s">
        <v>2940</v>
      </c>
      <c r="P2215">
        <v>0</v>
      </c>
      <c r="Q2215" s="46">
        <f t="shared" si="223"/>
        <v>0</v>
      </c>
    </row>
    <row r="2216" spans="1:17" x14ac:dyDescent="0.25">
      <c r="A2216" t="str">
        <f t="shared" si="218"/>
        <v>ECONOMISTA REGIONAL E URBANO</v>
      </c>
      <c r="B2216" t="s">
        <v>2765</v>
      </c>
      <c r="C2216">
        <v>0</v>
      </c>
      <c r="D2216">
        <v>0</v>
      </c>
      <c r="E2216">
        <v>0</v>
      </c>
      <c r="F2216">
        <v>0</v>
      </c>
      <c r="G2216">
        <v>0</v>
      </c>
      <c r="H2216" s="46">
        <f t="shared" si="219"/>
        <v>0</v>
      </c>
      <c r="J2216" t="str">
        <f t="shared" si="220"/>
        <v>TECNOLOGO EM PRODUCAO FONOGRAFICA</v>
      </c>
      <c r="K2216" t="s">
        <v>2864</v>
      </c>
      <c r="L2216">
        <v>0</v>
      </c>
      <c r="M2216" s="46">
        <f t="shared" si="221"/>
        <v>0</v>
      </c>
      <c r="N2216" t="str">
        <f t="shared" si="222"/>
        <v>TECNICO DE MANUTENCAO ELETRONICA (CIRCUITOS DE MAQUINAS COM COMANDO NUMERICO)</v>
      </c>
      <c r="O2216" t="s">
        <v>2941</v>
      </c>
      <c r="P2216">
        <v>0</v>
      </c>
      <c r="Q2216" s="46">
        <f t="shared" si="223"/>
        <v>0</v>
      </c>
    </row>
    <row r="2217" spans="1:17" x14ac:dyDescent="0.25">
      <c r="A2217" t="str">
        <f t="shared" si="218"/>
        <v>GEOGRAFO</v>
      </c>
      <c r="B2217" t="s">
        <v>2766</v>
      </c>
      <c r="C2217">
        <v>0</v>
      </c>
      <c r="D2217">
        <v>0</v>
      </c>
      <c r="E2217">
        <v>0</v>
      </c>
      <c r="F2217">
        <v>0</v>
      </c>
      <c r="G2217">
        <v>0</v>
      </c>
      <c r="H2217" s="46">
        <f t="shared" si="219"/>
        <v>0</v>
      </c>
      <c r="J2217" t="str">
        <f t="shared" si="220"/>
        <v>TECNOLOGO EM PRODUCAO AUDIOVISUAL</v>
      </c>
      <c r="K2217" t="s">
        <v>2865</v>
      </c>
      <c r="L2217">
        <v>0</v>
      </c>
      <c r="M2217" s="46">
        <f t="shared" si="221"/>
        <v>0</v>
      </c>
      <c r="N2217" t="str">
        <f t="shared" si="222"/>
        <v>TECNICO ELETRONICO</v>
      </c>
      <c r="O2217" t="s">
        <v>2942</v>
      </c>
      <c r="P2217">
        <v>0</v>
      </c>
      <c r="Q2217" s="46">
        <f t="shared" si="223"/>
        <v>0</v>
      </c>
    </row>
    <row r="2218" spans="1:17" x14ac:dyDescent="0.25">
      <c r="A2218" t="str">
        <f t="shared" si="218"/>
        <v>FILOSOFO</v>
      </c>
      <c r="B2218" t="s">
        <v>2767</v>
      </c>
      <c r="C2218">
        <v>0</v>
      </c>
      <c r="D2218">
        <v>0</v>
      </c>
      <c r="E2218">
        <v>0</v>
      </c>
      <c r="F2218">
        <v>0</v>
      </c>
      <c r="G2218">
        <v>0</v>
      </c>
      <c r="H2218" s="46">
        <f t="shared" si="219"/>
        <v>0</v>
      </c>
      <c r="J2218" t="str">
        <f t="shared" si="220"/>
        <v>DIRETOR DE CINEMA</v>
      </c>
      <c r="K2218" t="s">
        <v>2866</v>
      </c>
      <c r="L2218">
        <v>0</v>
      </c>
      <c r="M2218" s="46">
        <f t="shared" si="221"/>
        <v>0</v>
      </c>
      <c r="N2218" t="str">
        <f t="shared" si="222"/>
        <v>TECNICO EM MANUTENCAO DE EQUIPAMENTOS DE INFORMATICA</v>
      </c>
      <c r="O2218" t="s">
        <v>2943</v>
      </c>
      <c r="P2218">
        <v>0</v>
      </c>
      <c r="Q2218" s="46">
        <f t="shared" si="223"/>
        <v>0</v>
      </c>
    </row>
    <row r="2219" spans="1:17" x14ac:dyDescent="0.25">
      <c r="A2219" t="str">
        <f t="shared" si="218"/>
        <v>PSICOLOGO EDUCACIONAL</v>
      </c>
      <c r="B2219" t="s">
        <v>2768</v>
      </c>
      <c r="C2219">
        <v>0</v>
      </c>
      <c r="D2219">
        <v>0</v>
      </c>
      <c r="E2219">
        <v>0</v>
      </c>
      <c r="F2219">
        <v>0</v>
      </c>
      <c r="G2219">
        <v>0</v>
      </c>
      <c r="H2219" s="46">
        <f t="shared" si="219"/>
        <v>0</v>
      </c>
      <c r="J2219" t="str">
        <f t="shared" si="220"/>
        <v>DIRETOR DE PROGRAMAS DE RADIO</v>
      </c>
      <c r="K2219" t="s">
        <v>2867</v>
      </c>
      <c r="L2219">
        <v>0</v>
      </c>
      <c r="M2219" s="46">
        <f t="shared" si="221"/>
        <v>0</v>
      </c>
      <c r="N2219" t="str">
        <f t="shared" si="222"/>
        <v>TECNICO DE COMUNICACAO DE DADOS</v>
      </c>
      <c r="O2219" t="s">
        <v>2944</v>
      </c>
      <c r="P2219">
        <v>0</v>
      </c>
      <c r="Q2219" s="46">
        <f t="shared" si="223"/>
        <v>0</v>
      </c>
    </row>
    <row r="2220" spans="1:17" x14ac:dyDescent="0.25">
      <c r="A2220" t="str">
        <f t="shared" si="218"/>
        <v>PSICOLOGO DO ESPORTE</v>
      </c>
      <c r="B2220" t="s">
        <v>2770</v>
      </c>
      <c r="C2220">
        <v>0</v>
      </c>
      <c r="D2220">
        <v>0</v>
      </c>
      <c r="E2220">
        <v>0</v>
      </c>
      <c r="F2220">
        <v>0</v>
      </c>
      <c r="G2220">
        <v>0</v>
      </c>
      <c r="H2220" s="46">
        <f t="shared" si="219"/>
        <v>0</v>
      </c>
      <c r="J2220" t="str">
        <f t="shared" si="220"/>
        <v>DIRETOR DE PROGRAMAS DE TELEVISAO</v>
      </c>
      <c r="K2220" t="s">
        <v>2868</v>
      </c>
      <c r="L2220">
        <v>0</v>
      </c>
      <c r="M2220" s="46">
        <f t="shared" si="221"/>
        <v>0</v>
      </c>
      <c r="N2220" t="str">
        <f t="shared" si="222"/>
        <v>TECNICO DE TELECOMUNICACOES (TELEFONIA)</v>
      </c>
      <c r="O2220" t="s">
        <v>2946</v>
      </c>
      <c r="P2220">
        <v>0</v>
      </c>
      <c r="Q2220" s="46">
        <f t="shared" si="223"/>
        <v>0</v>
      </c>
    </row>
    <row r="2221" spans="1:17" x14ac:dyDescent="0.25">
      <c r="A2221" t="str">
        <f t="shared" si="218"/>
        <v>PSICOLOGO JURIDICO</v>
      </c>
      <c r="B2221" t="s">
        <v>2772</v>
      </c>
      <c r="C2221">
        <v>0</v>
      </c>
      <c r="D2221">
        <v>0</v>
      </c>
      <c r="E2221">
        <v>0</v>
      </c>
      <c r="F2221">
        <v>0</v>
      </c>
      <c r="G2221">
        <v>0</v>
      </c>
      <c r="H2221" s="46">
        <f t="shared" si="219"/>
        <v>0</v>
      </c>
      <c r="J2221" t="str">
        <f t="shared" si="220"/>
        <v>DIRETOR TEATRAL</v>
      </c>
      <c r="K2221" t="s">
        <v>2869</v>
      </c>
      <c r="L2221">
        <v>0</v>
      </c>
      <c r="M2221" s="46">
        <f t="shared" si="221"/>
        <v>0</v>
      </c>
      <c r="N2221" t="str">
        <f t="shared" si="222"/>
        <v>TECNICO DE TRANSMISSAO (TELECOMUNICACOES)</v>
      </c>
      <c r="O2221" t="s">
        <v>2947</v>
      </c>
      <c r="P2221">
        <v>0</v>
      </c>
      <c r="Q2221" s="46">
        <f t="shared" si="223"/>
        <v>0</v>
      </c>
    </row>
    <row r="2222" spans="1:17" x14ac:dyDescent="0.25">
      <c r="A2222" t="str">
        <f t="shared" si="218"/>
        <v>PSICOLOGO DO TRANSITO</v>
      </c>
      <c r="B2222" t="s">
        <v>2774</v>
      </c>
      <c r="C2222">
        <v>0</v>
      </c>
      <c r="D2222">
        <v>0</v>
      </c>
      <c r="E2222">
        <v>0</v>
      </c>
      <c r="F2222">
        <v>0</v>
      </c>
      <c r="G2222">
        <v>0</v>
      </c>
      <c r="H2222" s="46">
        <f t="shared" si="219"/>
        <v>0</v>
      </c>
      <c r="J2222" t="str">
        <f t="shared" si="220"/>
        <v>CENOGRAFO CARNAVALESCO E FESTAS POPULARES</v>
      </c>
      <c r="K2222" t="s">
        <v>2870</v>
      </c>
      <c r="L2222">
        <v>0</v>
      </c>
      <c r="M2222" s="46">
        <f t="shared" si="221"/>
        <v>0</v>
      </c>
      <c r="N2222" t="str">
        <f t="shared" si="222"/>
        <v>TECNICO EM CALIBRACAO</v>
      </c>
      <c r="O2222" t="s">
        <v>2948</v>
      </c>
      <c r="P2222">
        <v>0</v>
      </c>
      <c r="Q2222" s="46">
        <f t="shared" si="223"/>
        <v>0</v>
      </c>
    </row>
    <row r="2223" spans="1:17" x14ac:dyDescent="0.25">
      <c r="A2223" t="str">
        <f t="shared" si="218"/>
        <v>NEUROPSICOLOGO</v>
      </c>
      <c r="B2223" t="s">
        <v>2776</v>
      </c>
      <c r="C2223">
        <v>0</v>
      </c>
      <c r="D2223">
        <v>0</v>
      </c>
      <c r="E2223">
        <v>0</v>
      </c>
      <c r="F2223">
        <v>0</v>
      </c>
      <c r="G2223">
        <v>0</v>
      </c>
      <c r="H2223" s="46">
        <f t="shared" si="219"/>
        <v>0</v>
      </c>
      <c r="J2223" t="str">
        <f t="shared" si="220"/>
        <v>CENOGRAFO DE CINEMA</v>
      </c>
      <c r="K2223" t="s">
        <v>2871</v>
      </c>
      <c r="L2223">
        <v>0</v>
      </c>
      <c r="M2223" s="46">
        <f t="shared" si="221"/>
        <v>0</v>
      </c>
      <c r="N2223" t="str">
        <f t="shared" si="222"/>
        <v>TECNICO EM INSTRUMENTACAO</v>
      </c>
      <c r="O2223" t="s">
        <v>2949</v>
      </c>
      <c r="P2223">
        <v>0</v>
      </c>
      <c r="Q2223" s="46">
        <f t="shared" si="223"/>
        <v>0</v>
      </c>
    </row>
    <row r="2224" spans="1:17" x14ac:dyDescent="0.25">
      <c r="A2224" t="str">
        <f t="shared" si="218"/>
        <v>PSICOLOGO ACUPUNTURISTA</v>
      </c>
      <c r="B2224" t="s">
        <v>2778</v>
      </c>
      <c r="C2224">
        <v>0</v>
      </c>
      <c r="D2224">
        <v>0</v>
      </c>
      <c r="E2224">
        <v>0</v>
      </c>
      <c r="F2224">
        <v>0</v>
      </c>
      <c r="G2224">
        <v>0</v>
      </c>
      <c r="H2224" s="46">
        <f t="shared" si="219"/>
        <v>0</v>
      </c>
      <c r="J2224" t="str">
        <f t="shared" si="220"/>
        <v>CENOGRAFO DE EVENTOS</v>
      </c>
      <c r="K2224" t="s">
        <v>2872</v>
      </c>
      <c r="L2224">
        <v>0</v>
      </c>
      <c r="M2224" s="46">
        <f t="shared" si="221"/>
        <v>0</v>
      </c>
      <c r="N2224" t="str">
        <f t="shared" si="222"/>
        <v>ENCARREGADO DE MANUTENCAO DE INSTRUMENTOS DE CONTROLE, MEDICAO E SIMILARES</v>
      </c>
      <c r="O2224" t="s">
        <v>2950</v>
      </c>
      <c r="P2224">
        <v>0</v>
      </c>
      <c r="Q2224" s="46">
        <f t="shared" si="223"/>
        <v>0</v>
      </c>
    </row>
    <row r="2225" spans="1:17" x14ac:dyDescent="0.25">
      <c r="A2225" t="str">
        <f t="shared" si="218"/>
        <v>ECONOMISTA DOMESTICO</v>
      </c>
      <c r="B2225" t="s">
        <v>2780</v>
      </c>
      <c r="C2225">
        <v>0</v>
      </c>
      <c r="D2225">
        <v>0</v>
      </c>
      <c r="E2225">
        <v>0</v>
      </c>
      <c r="F2225">
        <v>0</v>
      </c>
      <c r="G2225">
        <v>0</v>
      </c>
      <c r="H2225" s="46">
        <f t="shared" si="219"/>
        <v>0</v>
      </c>
      <c r="J2225" t="str">
        <f t="shared" si="220"/>
        <v>CENOGRAFO DE TEATRO</v>
      </c>
      <c r="K2225" t="s">
        <v>2873</v>
      </c>
      <c r="L2225">
        <v>0</v>
      </c>
      <c r="M2225" s="46">
        <f t="shared" si="221"/>
        <v>0</v>
      </c>
      <c r="N2225" t="str">
        <f t="shared" si="222"/>
        <v>TECNICO EM FOTONICA</v>
      </c>
      <c r="O2225" t="s">
        <v>2951</v>
      </c>
      <c r="P2225">
        <v>0</v>
      </c>
      <c r="Q2225" s="46">
        <f t="shared" si="223"/>
        <v>0</v>
      </c>
    </row>
    <row r="2226" spans="1:17" x14ac:dyDescent="0.25">
      <c r="A2226" t="str">
        <f t="shared" si="218"/>
        <v>AUDITOR (CONTADORES E AFINS)</v>
      </c>
      <c r="B2226" t="s">
        <v>2782</v>
      </c>
      <c r="C2226">
        <v>0</v>
      </c>
      <c r="D2226">
        <v>0</v>
      </c>
      <c r="E2226">
        <v>0</v>
      </c>
      <c r="F2226">
        <v>0</v>
      </c>
      <c r="G2226">
        <v>0</v>
      </c>
      <c r="H2226" s="46">
        <f t="shared" si="219"/>
        <v>0</v>
      </c>
      <c r="J2226" t="str">
        <f t="shared" si="220"/>
        <v>CENOGRAFO DE TV</v>
      </c>
      <c r="K2226" t="s">
        <v>2874</v>
      </c>
      <c r="L2226">
        <v>0</v>
      </c>
      <c r="M2226" s="46">
        <f t="shared" si="221"/>
        <v>0</v>
      </c>
      <c r="N2226" t="str">
        <f t="shared" si="222"/>
        <v>TECNICO EM REABILITACAO</v>
      </c>
      <c r="O2226" t="s">
        <v>2952</v>
      </c>
      <c r="P2226">
        <v>0</v>
      </c>
      <c r="Q2226" s="46">
        <f t="shared" si="223"/>
        <v>0</v>
      </c>
    </row>
    <row r="2227" spans="1:17" x14ac:dyDescent="0.25">
      <c r="A2227" t="str">
        <f t="shared" si="218"/>
        <v>PERITO CONTABIL</v>
      </c>
      <c r="B2227" t="s">
        <v>2784</v>
      </c>
      <c r="C2227">
        <v>0</v>
      </c>
      <c r="D2227">
        <v>0</v>
      </c>
      <c r="E2227">
        <v>0</v>
      </c>
      <c r="F2227">
        <v>0</v>
      </c>
      <c r="G2227">
        <v>0</v>
      </c>
      <c r="H2227" s="46">
        <f t="shared" si="219"/>
        <v>0</v>
      </c>
      <c r="J2227" t="str">
        <f t="shared" si="220"/>
        <v>DIRETOR DE ARTE</v>
      </c>
      <c r="K2227" t="s">
        <v>2875</v>
      </c>
      <c r="L2227">
        <v>0</v>
      </c>
      <c r="M2227" s="46">
        <f t="shared" si="221"/>
        <v>0</v>
      </c>
      <c r="N2227" t="str">
        <f t="shared" si="222"/>
        <v>TECNICO EM EQUIPAMENTO MEDICO HOSPITALAR</v>
      </c>
      <c r="O2227" t="s">
        <v>2953</v>
      </c>
      <c r="P2227">
        <v>0</v>
      </c>
      <c r="Q2227" s="46">
        <f t="shared" si="223"/>
        <v>0</v>
      </c>
    </row>
    <row r="2228" spans="1:17" x14ac:dyDescent="0.25">
      <c r="A2228" t="str">
        <f t="shared" si="218"/>
        <v>SECRETARIO BILINGUE</v>
      </c>
      <c r="B2228" t="s">
        <v>2786</v>
      </c>
      <c r="C2228">
        <v>0</v>
      </c>
      <c r="D2228">
        <v>0</v>
      </c>
      <c r="E2228">
        <v>0</v>
      </c>
      <c r="F2228">
        <v>0</v>
      </c>
      <c r="G2228">
        <v>0</v>
      </c>
      <c r="H2228" s="46">
        <f t="shared" si="219"/>
        <v>0</v>
      </c>
      <c r="J2228" t="str">
        <f t="shared" si="220"/>
        <v>ARTISTA (ARTES VISUAIS)</v>
      </c>
      <c r="K2228" t="s">
        <v>2876</v>
      </c>
      <c r="L2228">
        <v>0</v>
      </c>
      <c r="M2228" s="46">
        <f t="shared" si="221"/>
        <v>0</v>
      </c>
      <c r="N2228" t="str">
        <f t="shared" si="222"/>
        <v>TECNICO EM MECANICA DE PRECISAO</v>
      </c>
      <c r="O2228" t="s">
        <v>2954</v>
      </c>
      <c r="P2228">
        <v>0</v>
      </c>
      <c r="Q2228" s="46">
        <f t="shared" si="223"/>
        <v>0</v>
      </c>
    </row>
    <row r="2229" spans="1:17" x14ac:dyDescent="0.25">
      <c r="A2229" t="str">
        <f t="shared" si="218"/>
        <v>SECRETARIA TRILINGUE</v>
      </c>
      <c r="B2229" t="s">
        <v>2787</v>
      </c>
      <c r="C2229">
        <v>0</v>
      </c>
      <c r="D2229">
        <v>0</v>
      </c>
      <c r="E2229">
        <v>0</v>
      </c>
      <c r="F2229">
        <v>0</v>
      </c>
      <c r="G2229">
        <v>0</v>
      </c>
      <c r="H2229" s="46">
        <f t="shared" si="219"/>
        <v>0</v>
      </c>
      <c r="J2229" t="str">
        <f t="shared" si="220"/>
        <v>CONSERVADOR-RESTAURADOR DE BENS CULTURAIS</v>
      </c>
      <c r="K2229" t="s">
        <v>2878</v>
      </c>
      <c r="L2229">
        <v>0</v>
      </c>
      <c r="M2229" s="46">
        <f t="shared" si="221"/>
        <v>0</v>
      </c>
      <c r="N2229" t="str">
        <f t="shared" si="222"/>
        <v>TECNICO MECANICO</v>
      </c>
      <c r="O2229" t="s">
        <v>2955</v>
      </c>
      <c r="P2229">
        <v>0</v>
      </c>
      <c r="Q2229" s="46">
        <f t="shared" si="223"/>
        <v>0</v>
      </c>
    </row>
    <row r="2230" spans="1:17" x14ac:dyDescent="0.25">
      <c r="A2230" t="str">
        <f t="shared" si="218"/>
        <v>TECNOLOGO EM SECRETARIADO ESCOLAR</v>
      </c>
      <c r="B2230" t="s">
        <v>2788</v>
      </c>
      <c r="C2230">
        <v>0</v>
      </c>
      <c r="D2230">
        <v>0</v>
      </c>
      <c r="E2230">
        <v>0</v>
      </c>
      <c r="F2230">
        <v>0</v>
      </c>
      <c r="G2230">
        <v>0</v>
      </c>
      <c r="H2230" s="46">
        <f t="shared" si="219"/>
        <v>0</v>
      </c>
      <c r="J2230" t="str">
        <f t="shared" si="220"/>
        <v>DESENHISTA INDUSTRIAL DE PRODUTO (DESIGNER DE PRODUTO)</v>
      </c>
      <c r="K2230" t="s">
        <v>2879</v>
      </c>
      <c r="L2230">
        <v>0</v>
      </c>
      <c r="M2230" s="46">
        <f t="shared" si="221"/>
        <v>0</v>
      </c>
      <c r="N2230" t="str">
        <f t="shared" si="222"/>
        <v>TECNICO MECANICO (CALEFACAO, VENTILACAO E REFRIGERACAO)</v>
      </c>
      <c r="O2230" t="s">
        <v>2956</v>
      </c>
      <c r="P2230">
        <v>0</v>
      </c>
      <c r="Q2230" s="46">
        <f t="shared" si="223"/>
        <v>0</v>
      </c>
    </row>
    <row r="2231" spans="1:17" x14ac:dyDescent="0.25">
      <c r="A2231" t="str">
        <f t="shared" si="218"/>
        <v>ADMINISTRADOR DE FUNDOS E CARTEIRAS DE INVESTIMENTO</v>
      </c>
      <c r="B2231" t="s">
        <v>2790</v>
      </c>
      <c r="C2231">
        <v>0</v>
      </c>
      <c r="D2231">
        <v>0</v>
      </c>
      <c r="E2231">
        <v>0</v>
      </c>
      <c r="F2231">
        <v>0</v>
      </c>
      <c r="G2231">
        <v>0</v>
      </c>
      <c r="H2231" s="46">
        <f t="shared" si="219"/>
        <v>0</v>
      </c>
      <c r="J2231" t="str">
        <f t="shared" si="220"/>
        <v>DESENHISTA INDUSTRIAL DE PRODUTO DE MODA (DESIGNER DE MODA</v>
      </c>
      <c r="K2231" t="s">
        <v>2880</v>
      </c>
      <c r="L2231">
        <v>0</v>
      </c>
      <c r="M2231" s="46">
        <f t="shared" si="221"/>
        <v>0</v>
      </c>
      <c r="N2231" t="str">
        <f t="shared" si="222"/>
        <v>TECNICO MECANICO (MAQUINAS)</v>
      </c>
      <c r="O2231" t="s">
        <v>2957</v>
      </c>
      <c r="P2231">
        <v>0</v>
      </c>
      <c r="Q2231" s="46">
        <f t="shared" si="223"/>
        <v>0</v>
      </c>
    </row>
    <row r="2232" spans="1:17" x14ac:dyDescent="0.25">
      <c r="A2232" t="str">
        <f t="shared" si="218"/>
        <v>ANALISTA DE CAMBIO</v>
      </c>
      <c r="B2232" t="s">
        <v>2791</v>
      </c>
      <c r="C2232">
        <v>0</v>
      </c>
      <c r="D2232">
        <v>0</v>
      </c>
      <c r="E2232">
        <v>0</v>
      </c>
      <c r="F2232">
        <v>0</v>
      </c>
      <c r="G2232">
        <v>0</v>
      </c>
      <c r="H2232" s="46">
        <f t="shared" si="219"/>
        <v>0</v>
      </c>
      <c r="J2232" t="str">
        <f t="shared" si="220"/>
        <v>ATOR</v>
      </c>
      <c r="K2232" t="s">
        <v>2881</v>
      </c>
      <c r="L2232">
        <v>0</v>
      </c>
      <c r="M2232" s="46">
        <f t="shared" si="221"/>
        <v>0</v>
      </c>
      <c r="N2232" t="str">
        <f t="shared" si="222"/>
        <v>TECNICO MECANICO (MOTORES)</v>
      </c>
      <c r="O2232" t="s">
        <v>2958</v>
      </c>
      <c r="P2232">
        <v>0</v>
      </c>
      <c r="Q2232" s="46">
        <f t="shared" si="223"/>
        <v>0</v>
      </c>
    </row>
    <row r="2233" spans="1:17" x14ac:dyDescent="0.25">
      <c r="A2233" t="str">
        <f t="shared" si="218"/>
        <v>ANALISTA DE COBRANCA (INSTITUICOES FINANCEIRAS)</v>
      </c>
      <c r="B2233" t="s">
        <v>2792</v>
      </c>
      <c r="C2233">
        <v>0</v>
      </c>
      <c r="D2233">
        <v>0</v>
      </c>
      <c r="E2233">
        <v>0</v>
      </c>
      <c r="F2233">
        <v>0</v>
      </c>
      <c r="G2233">
        <v>0</v>
      </c>
      <c r="H2233" s="46">
        <f t="shared" si="219"/>
        <v>0</v>
      </c>
      <c r="J2233" t="str">
        <f t="shared" si="220"/>
        <v>COMPOSITOR</v>
      </c>
      <c r="K2233" t="s">
        <v>2882</v>
      </c>
      <c r="L2233">
        <v>0</v>
      </c>
      <c r="M2233" s="46">
        <f t="shared" si="221"/>
        <v>0</v>
      </c>
      <c r="N2233" t="str">
        <f t="shared" si="222"/>
        <v>TECNICO MECANICO NA FABRICACAO DE FERRAMENTAS</v>
      </c>
      <c r="O2233" t="s">
        <v>2959</v>
      </c>
      <c r="P2233">
        <v>0</v>
      </c>
      <c r="Q2233" s="46">
        <f t="shared" si="223"/>
        <v>0</v>
      </c>
    </row>
    <row r="2234" spans="1:17" x14ac:dyDescent="0.25">
      <c r="A2234" t="str">
        <f t="shared" si="218"/>
        <v>ANALISTA DE CREDITO RURAL</v>
      </c>
      <c r="B2234" t="s">
        <v>2794</v>
      </c>
      <c r="C2234">
        <v>0</v>
      </c>
      <c r="D2234">
        <v>0</v>
      </c>
      <c r="E2234">
        <v>0</v>
      </c>
      <c r="F2234">
        <v>0</v>
      </c>
      <c r="G2234">
        <v>0</v>
      </c>
      <c r="H2234" s="46">
        <f t="shared" si="219"/>
        <v>0</v>
      </c>
      <c r="J2234" t="str">
        <f t="shared" si="220"/>
        <v>MUSICO ARRANJADOR</v>
      </c>
      <c r="K2234" t="s">
        <v>2883</v>
      </c>
      <c r="L2234">
        <v>0</v>
      </c>
      <c r="M2234" s="46">
        <f t="shared" si="221"/>
        <v>0</v>
      </c>
      <c r="N2234" t="str">
        <f t="shared" si="222"/>
        <v>TECNICO MECANICO NA MANUTENCAO DE FERRAMENTAS</v>
      </c>
      <c r="O2234" t="s">
        <v>2960</v>
      </c>
      <c r="P2234">
        <v>0</v>
      </c>
      <c r="Q2234" s="46">
        <f t="shared" si="223"/>
        <v>0</v>
      </c>
    </row>
    <row r="2235" spans="1:17" x14ac:dyDescent="0.25">
      <c r="A2235" t="str">
        <f t="shared" si="218"/>
        <v>ANALISTA DE LEASING</v>
      </c>
      <c r="B2235" t="s">
        <v>2795</v>
      </c>
      <c r="C2235">
        <v>0</v>
      </c>
      <c r="D2235">
        <v>0</v>
      </c>
      <c r="E2235">
        <v>0</v>
      </c>
      <c r="F2235">
        <v>0</v>
      </c>
      <c r="G2235">
        <v>0</v>
      </c>
      <c r="H2235" s="46">
        <f t="shared" si="219"/>
        <v>0</v>
      </c>
      <c r="J2235" t="str">
        <f t="shared" si="220"/>
        <v>MUSICO REGENTE</v>
      </c>
      <c r="K2235" t="s">
        <v>2884</v>
      </c>
      <c r="L2235">
        <v>0</v>
      </c>
      <c r="M2235" s="46">
        <f t="shared" si="221"/>
        <v>0</v>
      </c>
      <c r="N2235" t="str">
        <f t="shared" si="222"/>
        <v>TECNICO EM AUTOMOBILISTICA</v>
      </c>
      <c r="O2235" t="s">
        <v>2961</v>
      </c>
      <c r="P2235">
        <v>0</v>
      </c>
      <c r="Q2235" s="46">
        <f t="shared" si="223"/>
        <v>0</v>
      </c>
    </row>
    <row r="2236" spans="1:17" x14ac:dyDescent="0.25">
      <c r="A2236" t="str">
        <f t="shared" si="218"/>
        <v>ANALISTA DE PRODUTOS BANCARIOS</v>
      </c>
      <c r="B2236" t="s">
        <v>2796</v>
      </c>
      <c r="C2236">
        <v>0</v>
      </c>
      <c r="D2236">
        <v>0</v>
      </c>
      <c r="E2236">
        <v>0</v>
      </c>
      <c r="F2236">
        <v>0</v>
      </c>
      <c r="G2236">
        <v>0</v>
      </c>
      <c r="H2236" s="46">
        <f t="shared" si="219"/>
        <v>0</v>
      </c>
      <c r="J2236" t="str">
        <f t="shared" si="220"/>
        <v>MUSICOLOGO</v>
      </c>
      <c r="K2236" t="s">
        <v>2885</v>
      </c>
      <c r="L2236">
        <v>0</v>
      </c>
      <c r="M2236" s="46">
        <f t="shared" si="221"/>
        <v>0</v>
      </c>
      <c r="N2236" t="str">
        <f t="shared" si="222"/>
        <v>TECNICO MECANICO (AERONAVES)</v>
      </c>
      <c r="O2236" t="s">
        <v>2962</v>
      </c>
      <c r="P2236">
        <v>0</v>
      </c>
      <c r="Q2236" s="46">
        <f t="shared" si="223"/>
        <v>0</v>
      </c>
    </row>
    <row r="2237" spans="1:17" x14ac:dyDescent="0.25">
      <c r="A2237" t="str">
        <f t="shared" si="218"/>
        <v>GESTOR EM SEGURANCA</v>
      </c>
      <c r="B2237" t="s">
        <v>2798</v>
      </c>
      <c r="C2237">
        <v>0</v>
      </c>
      <c r="D2237">
        <v>0</v>
      </c>
      <c r="E2237">
        <v>0</v>
      </c>
      <c r="F2237">
        <v>0</v>
      </c>
      <c r="G2237">
        <v>0</v>
      </c>
      <c r="H2237" s="46">
        <f t="shared" si="219"/>
        <v>0</v>
      </c>
      <c r="J2237" t="str">
        <f t="shared" si="220"/>
        <v>MUSICO INTERPRETE CANTOR</v>
      </c>
      <c r="K2237" t="s">
        <v>2886</v>
      </c>
      <c r="L2237">
        <v>0</v>
      </c>
      <c r="M2237" s="46">
        <f t="shared" si="221"/>
        <v>0</v>
      </c>
      <c r="N2237" t="str">
        <f t="shared" si="222"/>
        <v>TECNICO MECANICO (EMBARCACOES)</v>
      </c>
      <c r="O2237" t="s">
        <v>2963</v>
      </c>
      <c r="P2237">
        <v>0</v>
      </c>
      <c r="Q2237" s="46">
        <f t="shared" si="223"/>
        <v>0</v>
      </c>
    </row>
    <row r="2238" spans="1:17" x14ac:dyDescent="0.25">
      <c r="A2238" t="str">
        <f t="shared" si="218"/>
        <v>RELACOES PUBLICAS</v>
      </c>
      <c r="B2238" t="s">
        <v>2799</v>
      </c>
      <c r="C2238">
        <v>0</v>
      </c>
      <c r="D2238">
        <v>0</v>
      </c>
      <c r="E2238">
        <v>0</v>
      </c>
      <c r="F2238">
        <v>0</v>
      </c>
      <c r="G2238">
        <v>0</v>
      </c>
      <c r="H2238" s="46">
        <f t="shared" si="219"/>
        <v>0</v>
      </c>
      <c r="J2238" t="str">
        <f t="shared" si="220"/>
        <v>MUSICO INTERPRETE INSTRUMENTISTA</v>
      </c>
      <c r="K2238" t="s">
        <v>2887</v>
      </c>
      <c r="L2238">
        <v>0</v>
      </c>
      <c r="M2238" s="46">
        <f t="shared" si="221"/>
        <v>0</v>
      </c>
      <c r="N2238" t="str">
        <f t="shared" si="222"/>
        <v>TECNICO EM MANUTENCAO DE MAQUINAS</v>
      </c>
      <c r="O2238" t="s">
        <v>2965</v>
      </c>
      <c r="P2238">
        <v>0</v>
      </c>
      <c r="Q2238" s="46">
        <f t="shared" si="223"/>
        <v>0</v>
      </c>
    </row>
    <row r="2239" spans="1:17" x14ac:dyDescent="0.25">
      <c r="A2239" t="str">
        <f t="shared" si="218"/>
        <v>REDATOR DE PUBLICIDADE</v>
      </c>
      <c r="B2239" t="s">
        <v>2800</v>
      </c>
      <c r="C2239">
        <v>0</v>
      </c>
      <c r="D2239">
        <v>0</v>
      </c>
      <c r="E2239">
        <v>0</v>
      </c>
      <c r="F2239">
        <v>0</v>
      </c>
      <c r="G2239">
        <v>0</v>
      </c>
      <c r="H2239" s="46">
        <f t="shared" si="219"/>
        <v>0</v>
      </c>
      <c r="J2239" t="str">
        <f t="shared" si="220"/>
        <v>ASSISTENTE DE COREOGRAFIA</v>
      </c>
      <c r="K2239" t="s">
        <v>2888</v>
      </c>
      <c r="L2239">
        <v>0</v>
      </c>
      <c r="M2239" s="46">
        <f t="shared" si="221"/>
        <v>0</v>
      </c>
      <c r="N2239" t="str">
        <f t="shared" si="222"/>
        <v>INSPETOR DE SOLDAGEM</v>
      </c>
      <c r="O2239" t="s">
        <v>2966</v>
      </c>
      <c r="P2239">
        <v>0</v>
      </c>
      <c r="Q2239" s="46">
        <f t="shared" si="223"/>
        <v>0</v>
      </c>
    </row>
    <row r="2240" spans="1:17" x14ac:dyDescent="0.25">
      <c r="A2240" t="str">
        <f t="shared" si="218"/>
        <v>ANALISTA DE PESQUISA DE MERCADO</v>
      </c>
      <c r="B2240" t="s">
        <v>2803</v>
      </c>
      <c r="C2240">
        <v>0</v>
      </c>
      <c r="D2240">
        <v>0</v>
      </c>
      <c r="E2240">
        <v>0</v>
      </c>
      <c r="F2240">
        <v>0</v>
      </c>
      <c r="G2240">
        <v>0</v>
      </c>
      <c r="H2240" s="46">
        <f t="shared" si="219"/>
        <v>0</v>
      </c>
      <c r="J2240" t="str">
        <f t="shared" si="220"/>
        <v>BAILARINO (EXCETO DANCAS POPULARES)</v>
      </c>
      <c r="K2240" t="s">
        <v>2889</v>
      </c>
      <c r="L2240">
        <v>0</v>
      </c>
      <c r="M2240" s="46">
        <f t="shared" si="221"/>
        <v>0</v>
      </c>
      <c r="N2240" t="str">
        <f t="shared" si="222"/>
        <v>TECNICO EM CALDEIRARIA</v>
      </c>
      <c r="O2240" t="s">
        <v>2967</v>
      </c>
      <c r="P2240">
        <v>0</v>
      </c>
      <c r="Q2240" s="46">
        <f t="shared" si="223"/>
        <v>0</v>
      </c>
    </row>
    <row r="2241" spans="1:17" x14ac:dyDescent="0.25">
      <c r="A2241" t="str">
        <f t="shared" si="218"/>
        <v>GERENTE DE CAPTACAO (FUNDOS E INVESTIMENTOS INSTITUCIONAIS)</v>
      </c>
      <c r="B2241" t="s">
        <v>2804</v>
      </c>
      <c r="C2241">
        <v>0</v>
      </c>
      <c r="D2241">
        <v>0</v>
      </c>
      <c r="E2241">
        <v>0</v>
      </c>
      <c r="F2241">
        <v>0</v>
      </c>
      <c r="G2241">
        <v>0</v>
      </c>
      <c r="H2241" s="46">
        <f t="shared" si="219"/>
        <v>0</v>
      </c>
      <c r="J2241" t="str">
        <f t="shared" si="220"/>
        <v>COREOGRAFO</v>
      </c>
      <c r="K2241" t="s">
        <v>2890</v>
      </c>
      <c r="L2241">
        <v>0</v>
      </c>
      <c r="M2241" s="46">
        <f t="shared" si="221"/>
        <v>0</v>
      </c>
      <c r="N2241" t="str">
        <f t="shared" si="222"/>
        <v>TECNICO EM ESTRUTURAS METALICAS</v>
      </c>
      <c r="O2241" t="s">
        <v>2968</v>
      </c>
      <c r="P2241">
        <v>0</v>
      </c>
      <c r="Q2241" s="46">
        <f t="shared" si="223"/>
        <v>0</v>
      </c>
    </row>
    <row r="2242" spans="1:17" x14ac:dyDescent="0.25">
      <c r="A2242" t="str">
        <f t="shared" si="218"/>
        <v>GERENTE DE CLIENTES ESPECIAIS (PRIVATE)</v>
      </c>
      <c r="B2242" t="s">
        <v>2805</v>
      </c>
      <c r="C2242">
        <v>0</v>
      </c>
      <c r="D2242">
        <v>0</v>
      </c>
      <c r="E2242">
        <v>0</v>
      </c>
      <c r="F2242">
        <v>0</v>
      </c>
      <c r="G2242">
        <v>0</v>
      </c>
      <c r="H2242" s="46">
        <f t="shared" si="219"/>
        <v>0</v>
      </c>
      <c r="J2242" t="str">
        <f t="shared" si="220"/>
        <v>DRAMATURGO DE DANCA</v>
      </c>
      <c r="K2242" t="s">
        <v>2891</v>
      </c>
      <c r="L2242">
        <v>0</v>
      </c>
      <c r="M2242" s="46">
        <f t="shared" si="221"/>
        <v>0</v>
      </c>
      <c r="N2242" t="str">
        <f t="shared" si="222"/>
        <v>TECNICO EM SOLDAGEM</v>
      </c>
      <c r="O2242" t="s">
        <v>2969</v>
      </c>
      <c r="P2242">
        <v>0</v>
      </c>
      <c r="Q2242" s="46">
        <f t="shared" si="223"/>
        <v>0</v>
      </c>
    </row>
    <row r="2243" spans="1:17" x14ac:dyDescent="0.25">
      <c r="A2243" t="str">
        <f t="shared" si="218"/>
        <v>GERENTE DE CONTAS - PESSOA FISICA E JURIDICA</v>
      </c>
      <c r="B2243" t="s">
        <v>2806</v>
      </c>
      <c r="C2243">
        <v>0</v>
      </c>
      <c r="D2243">
        <v>0</v>
      </c>
      <c r="E2243">
        <v>0</v>
      </c>
      <c r="F2243">
        <v>0</v>
      </c>
      <c r="G2243">
        <v>0</v>
      </c>
      <c r="H2243" s="46">
        <f t="shared" si="219"/>
        <v>0</v>
      </c>
      <c r="J2243" t="str">
        <f t="shared" si="220"/>
        <v>ENSAIADOR DE DANCA</v>
      </c>
      <c r="K2243" t="s">
        <v>2892</v>
      </c>
      <c r="L2243">
        <v>0</v>
      </c>
      <c r="M2243" s="46">
        <f t="shared" si="221"/>
        <v>0</v>
      </c>
      <c r="N2243" t="str">
        <f t="shared" si="222"/>
        <v>TECNICO DE ACABAMENTO EM SIDERURGIA</v>
      </c>
      <c r="O2243" t="s">
        <v>2970</v>
      </c>
      <c r="P2243">
        <v>0</v>
      </c>
      <c r="Q2243" s="46">
        <f t="shared" si="223"/>
        <v>0</v>
      </c>
    </row>
    <row r="2244" spans="1:17" x14ac:dyDescent="0.25">
      <c r="A2244" t="str">
        <f t="shared" si="218"/>
        <v>GERENTE DE GRANDES CONTAS (CORPORATE)</v>
      </c>
      <c r="B2244" t="s">
        <v>2807</v>
      </c>
      <c r="C2244">
        <v>0</v>
      </c>
      <c r="D2244">
        <v>0</v>
      </c>
      <c r="E2244">
        <v>0</v>
      </c>
      <c r="F2244">
        <v>0</v>
      </c>
      <c r="G2244">
        <v>0</v>
      </c>
      <c r="H2244" s="46">
        <f t="shared" si="219"/>
        <v>0</v>
      </c>
      <c r="J2244" t="str">
        <f t="shared" si="220"/>
        <v>PROFESSOR DE DANCA</v>
      </c>
      <c r="K2244" t="s">
        <v>2893</v>
      </c>
      <c r="L2244">
        <v>0</v>
      </c>
      <c r="M2244" s="46">
        <f t="shared" si="221"/>
        <v>0</v>
      </c>
      <c r="N2244" t="str">
        <f t="shared" si="222"/>
        <v>TECNICO DE ACIARIA EM SIDERURGIA</v>
      </c>
      <c r="O2244" t="s">
        <v>2971</v>
      </c>
      <c r="P2244">
        <v>0</v>
      </c>
      <c r="Q2244" s="46">
        <f t="shared" si="223"/>
        <v>0</v>
      </c>
    </row>
    <row r="2245" spans="1:17" x14ac:dyDescent="0.25">
      <c r="A2245" t="str">
        <f t="shared" si="218"/>
        <v>OPERADOR DE NEGOCIOS</v>
      </c>
      <c r="B2245" t="s">
        <v>2808</v>
      </c>
      <c r="C2245">
        <v>0</v>
      </c>
      <c r="D2245">
        <v>0</v>
      </c>
      <c r="E2245">
        <v>0</v>
      </c>
      <c r="F2245">
        <v>0</v>
      </c>
      <c r="G2245">
        <v>0</v>
      </c>
      <c r="H2245" s="46">
        <f t="shared" si="219"/>
        <v>0</v>
      </c>
      <c r="J2245" t="str">
        <f t="shared" si="220"/>
        <v>DECORADOR DE INTERIORES DE NIVEL SUPERIOR</v>
      </c>
      <c r="K2245" t="s">
        <v>2894</v>
      </c>
      <c r="L2245">
        <v>0</v>
      </c>
      <c r="M2245" s="46">
        <f t="shared" si="221"/>
        <v>0</v>
      </c>
      <c r="N2245" t="str">
        <f t="shared" si="222"/>
        <v>TECNICO DE FUNDICAO EM SIDERURGIA</v>
      </c>
      <c r="O2245" t="s">
        <v>2972</v>
      </c>
      <c r="P2245">
        <v>0</v>
      </c>
      <c r="Q2245" s="46">
        <f t="shared" si="223"/>
        <v>0</v>
      </c>
    </row>
    <row r="2246" spans="1:17" x14ac:dyDescent="0.25">
      <c r="A2246" t="str">
        <f t="shared" si="218"/>
        <v>CORRETOR DE VALORES, ATIVOS FINANCEIROS, MERCADORIAS E DERIVATIVOS</v>
      </c>
      <c r="B2246" t="s">
        <v>2809</v>
      </c>
      <c r="C2246">
        <v>0</v>
      </c>
      <c r="D2246">
        <v>0</v>
      </c>
      <c r="E2246">
        <v>0</v>
      </c>
      <c r="F2246">
        <v>0</v>
      </c>
      <c r="G2246">
        <v>0</v>
      </c>
      <c r="H2246" s="46">
        <f t="shared" si="219"/>
        <v>0</v>
      </c>
      <c r="J2246" t="str">
        <f t="shared" si="220"/>
        <v>MINISTRO DE CULTO RELIGIOSO</v>
      </c>
      <c r="K2246" t="s">
        <v>2895</v>
      </c>
      <c r="L2246">
        <v>0</v>
      </c>
      <c r="M2246" s="46">
        <f t="shared" si="221"/>
        <v>0</v>
      </c>
      <c r="N2246" t="str">
        <f t="shared" si="222"/>
        <v>TECNICO DE LAMINACAO EM SIDERURGIA</v>
      </c>
      <c r="O2246" t="s">
        <v>2973</v>
      </c>
      <c r="P2246">
        <v>0</v>
      </c>
      <c r="Q2246" s="46">
        <f t="shared" si="223"/>
        <v>0</v>
      </c>
    </row>
    <row r="2247" spans="1:17" x14ac:dyDescent="0.25">
      <c r="A2247" t="str">
        <f t="shared" si="218"/>
        <v>AUDITOR-FISCAL DA RECEITA FEDERAL</v>
      </c>
      <c r="B2247" t="s">
        <v>2810</v>
      </c>
      <c r="C2247">
        <v>0</v>
      </c>
      <c r="D2247">
        <v>0</v>
      </c>
      <c r="E2247">
        <v>0</v>
      </c>
      <c r="F2247">
        <v>0</v>
      </c>
      <c r="G2247">
        <v>0</v>
      </c>
      <c r="H2247" s="46">
        <f t="shared" si="219"/>
        <v>0</v>
      </c>
      <c r="J2247" t="str">
        <f t="shared" si="220"/>
        <v>MISSIONARIO</v>
      </c>
      <c r="K2247" t="s">
        <v>2896</v>
      </c>
      <c r="L2247">
        <v>0</v>
      </c>
      <c r="M2247" s="46">
        <f t="shared" si="221"/>
        <v>0</v>
      </c>
      <c r="N2247" t="str">
        <f t="shared" si="222"/>
        <v>TECNICO DE REDUCAO NA SIDERURGIA (PRIMEIRA FUSAO)</v>
      </c>
      <c r="O2247" t="s">
        <v>2974</v>
      </c>
      <c r="P2247">
        <v>0</v>
      </c>
      <c r="Q2247" s="46">
        <f t="shared" si="223"/>
        <v>0</v>
      </c>
    </row>
    <row r="2248" spans="1:17" x14ac:dyDescent="0.25">
      <c r="A2248" t="str">
        <f t="shared" si="218"/>
        <v>TECNICO DA RECEITA FEDERAL</v>
      </c>
      <c r="B2248" t="s">
        <v>2811</v>
      </c>
      <c r="C2248">
        <v>0</v>
      </c>
      <c r="D2248">
        <v>0</v>
      </c>
      <c r="E2248">
        <v>0</v>
      </c>
      <c r="F2248">
        <v>0</v>
      </c>
      <c r="G2248">
        <v>0</v>
      </c>
      <c r="H2248" s="46">
        <f t="shared" si="219"/>
        <v>0</v>
      </c>
      <c r="J2248" t="str">
        <f t="shared" si="220"/>
        <v>TEOLOGO</v>
      </c>
      <c r="K2248" t="s">
        <v>2897</v>
      </c>
      <c r="L2248">
        <v>0</v>
      </c>
      <c r="M2248" s="46">
        <f t="shared" si="221"/>
        <v>0</v>
      </c>
      <c r="N2248" t="str">
        <f t="shared" si="222"/>
        <v>TECNICO DE REFRATARIO EM SIDERURGIA</v>
      </c>
      <c r="O2248" t="s">
        <v>2975</v>
      </c>
      <c r="P2248">
        <v>0</v>
      </c>
      <c r="Q2248" s="46">
        <f t="shared" si="223"/>
        <v>0</v>
      </c>
    </row>
    <row r="2249" spans="1:17" x14ac:dyDescent="0.25">
      <c r="A2249" t="str">
        <f t="shared" si="218"/>
        <v>AUDITOR-FISCAL DA PREVIDENCIA SOCIAL</v>
      </c>
      <c r="B2249" t="s">
        <v>2812</v>
      </c>
      <c r="C2249">
        <v>0</v>
      </c>
      <c r="D2249">
        <v>0</v>
      </c>
      <c r="E2249">
        <v>0</v>
      </c>
      <c r="F2249">
        <v>0</v>
      </c>
      <c r="G2249">
        <v>0</v>
      </c>
      <c r="H2249" s="46">
        <f t="shared" si="219"/>
        <v>0</v>
      </c>
      <c r="J2249" t="str">
        <f t="shared" si="220"/>
        <v>TECNOLOGO EM GASTRONOMIA</v>
      </c>
      <c r="K2249" t="s">
        <v>2898</v>
      </c>
      <c r="L2249">
        <v>0</v>
      </c>
      <c r="M2249" s="46">
        <f t="shared" si="221"/>
        <v>0</v>
      </c>
      <c r="N2249" t="str">
        <f t="shared" si="222"/>
        <v>TECNICO EM GEOFISICA</v>
      </c>
      <c r="O2249" t="s">
        <v>2976</v>
      </c>
      <c r="P2249">
        <v>0</v>
      </c>
      <c r="Q2249" s="46">
        <f t="shared" si="223"/>
        <v>0</v>
      </c>
    </row>
    <row r="2250" spans="1:17" x14ac:dyDescent="0.25">
      <c r="A2250" t="str">
        <f t="shared" si="218"/>
        <v>FISCAL DE TRIBUTOS ESTADUAL</v>
      </c>
      <c r="B2250" t="s">
        <v>2815</v>
      </c>
      <c r="C2250">
        <v>0</v>
      </c>
      <c r="D2250">
        <v>0</v>
      </c>
      <c r="E2250">
        <v>0</v>
      </c>
      <c r="F2250">
        <v>0</v>
      </c>
      <c r="G2250">
        <v>0</v>
      </c>
      <c r="H2250" s="46">
        <f t="shared" si="219"/>
        <v>0</v>
      </c>
      <c r="J2250" t="str">
        <f t="shared" si="220"/>
        <v>TECNICO EM MECATRONICA - AUTOMACAO DA MANUFATURA</v>
      </c>
      <c r="K2250" t="s">
        <v>2899</v>
      </c>
      <c r="L2250">
        <v>0</v>
      </c>
      <c r="M2250" s="46">
        <f t="shared" si="221"/>
        <v>0</v>
      </c>
      <c r="N2250" t="str">
        <f t="shared" si="222"/>
        <v>TECNICO EM GEOLOGIA</v>
      </c>
      <c r="O2250" t="s">
        <v>2977</v>
      </c>
      <c r="P2250">
        <v>0</v>
      </c>
      <c r="Q2250" s="46">
        <f t="shared" si="223"/>
        <v>0</v>
      </c>
    </row>
    <row r="2251" spans="1:17" x14ac:dyDescent="0.25">
      <c r="A2251" t="str">
        <f t="shared" si="218"/>
        <v>TECNICO DE TRIBUTOS ESTADUAL</v>
      </c>
      <c r="B2251" t="s">
        <v>2817</v>
      </c>
      <c r="C2251">
        <v>0</v>
      </c>
      <c r="D2251">
        <v>0</v>
      </c>
      <c r="E2251">
        <v>0</v>
      </c>
      <c r="F2251">
        <v>0</v>
      </c>
      <c r="G2251">
        <v>0</v>
      </c>
      <c r="H2251" s="46">
        <f t="shared" si="219"/>
        <v>0</v>
      </c>
      <c r="J2251" t="str">
        <f t="shared" si="220"/>
        <v>TECNICO EM MECATRONICA - ROBOTICA</v>
      </c>
      <c r="K2251" t="s">
        <v>2900</v>
      </c>
      <c r="L2251">
        <v>0</v>
      </c>
      <c r="M2251" s="46">
        <f t="shared" si="221"/>
        <v>0</v>
      </c>
      <c r="N2251" t="str">
        <f t="shared" si="222"/>
        <v>TECNICO EM GEOQUIMICA</v>
      </c>
      <c r="O2251" t="s">
        <v>2978</v>
      </c>
      <c r="P2251">
        <v>0</v>
      </c>
      <c r="Q2251" s="46">
        <f t="shared" si="223"/>
        <v>0</v>
      </c>
    </row>
    <row r="2252" spans="1:17" x14ac:dyDescent="0.25">
      <c r="A2252" t="str">
        <f t="shared" si="218"/>
        <v>ARQUIVISTA PESQUISADOR (JORNALISMO)</v>
      </c>
      <c r="B2252" t="s">
        <v>2819</v>
      </c>
      <c r="C2252">
        <v>0</v>
      </c>
      <c r="D2252">
        <v>0</v>
      </c>
      <c r="E2252">
        <v>0</v>
      </c>
      <c r="F2252">
        <v>0</v>
      </c>
      <c r="G2252">
        <v>0</v>
      </c>
      <c r="H2252" s="46">
        <f t="shared" si="219"/>
        <v>0</v>
      </c>
      <c r="J2252" t="str">
        <f t="shared" si="220"/>
        <v>TECNICO DE LABORATORIO INDUSTRIAL</v>
      </c>
      <c r="K2252" t="s">
        <v>2902</v>
      </c>
      <c r="L2252">
        <v>0</v>
      </c>
      <c r="M2252" s="46">
        <f t="shared" si="221"/>
        <v>0</v>
      </c>
      <c r="N2252" t="str">
        <f t="shared" si="222"/>
        <v>TECNICO EM GEOTECNIA</v>
      </c>
      <c r="O2252" t="s">
        <v>2979</v>
      </c>
      <c r="P2252">
        <v>0</v>
      </c>
      <c r="Q2252" s="46">
        <f t="shared" si="223"/>
        <v>0</v>
      </c>
    </row>
    <row r="2253" spans="1:17" x14ac:dyDescent="0.25">
      <c r="A2253" t="str">
        <f t="shared" si="218"/>
        <v>DIRETOR DE REDACAO</v>
      </c>
      <c r="B2253" t="s">
        <v>2821</v>
      </c>
      <c r="C2253">
        <v>0</v>
      </c>
      <c r="D2253">
        <v>0</v>
      </c>
      <c r="E2253">
        <v>0</v>
      </c>
      <c r="F2253">
        <v>0</v>
      </c>
      <c r="G2253">
        <v>0</v>
      </c>
      <c r="H2253" s="46">
        <f t="shared" si="219"/>
        <v>0</v>
      </c>
      <c r="J2253" t="str">
        <f t="shared" si="220"/>
        <v>TECNICO QUIMICO DE PETROLEO</v>
      </c>
      <c r="K2253" t="s">
        <v>2904</v>
      </c>
      <c r="L2253">
        <v>0</v>
      </c>
      <c r="M2253" s="46">
        <f t="shared" si="221"/>
        <v>0</v>
      </c>
      <c r="N2253" t="str">
        <f t="shared" si="222"/>
        <v>TECNICO DE MINERACAO</v>
      </c>
      <c r="O2253" t="s">
        <v>2980</v>
      </c>
      <c r="P2253">
        <v>0</v>
      </c>
      <c r="Q2253" s="46">
        <f t="shared" si="223"/>
        <v>0</v>
      </c>
    </row>
    <row r="2254" spans="1:17" x14ac:dyDescent="0.25">
      <c r="A2254" t="str">
        <f t="shared" ref="A2254:A2317" si="224">MID(B2254,8,100)</f>
        <v>EDITOR</v>
      </c>
      <c r="B2254" t="s">
        <v>2822</v>
      </c>
      <c r="C2254">
        <v>0</v>
      </c>
      <c r="D2254">
        <v>0</v>
      </c>
      <c r="E2254">
        <v>0</v>
      </c>
      <c r="F2254">
        <v>0</v>
      </c>
      <c r="G2254">
        <v>0</v>
      </c>
      <c r="H2254" s="46">
        <f t="shared" ref="H2254:H2317" si="225">G2254*100/G$3765</f>
        <v>0</v>
      </c>
      <c r="J2254" t="str">
        <f t="shared" ref="J2254:J2317" si="226">MID(K2254,8,100)</f>
        <v>TECNICO DE APOIO A BIOENGENHARIA</v>
      </c>
      <c r="K2254" t="s">
        <v>2905</v>
      </c>
      <c r="L2254">
        <v>0</v>
      </c>
      <c r="M2254" s="46">
        <f t="shared" ref="M2254:M2317" si="227">L2254*100/L$3765</f>
        <v>0</v>
      </c>
      <c r="N2254" t="str">
        <f t="shared" ref="N2254:N2317" si="228">MID(O2254,8,100)</f>
        <v>TECNICO DE MINERACAO (OLEO E PETROLEO)</v>
      </c>
      <c r="O2254" t="s">
        <v>2981</v>
      </c>
      <c r="P2254">
        <v>0</v>
      </c>
      <c r="Q2254" s="46">
        <f t="shared" ref="Q2254:Q2317" si="229">P2254*100/P$3765</f>
        <v>0</v>
      </c>
    </row>
    <row r="2255" spans="1:17" x14ac:dyDescent="0.25">
      <c r="A2255" t="str">
        <f t="shared" si="224"/>
        <v>PRODUTOR DE TEXTO</v>
      </c>
      <c r="B2255" t="s">
        <v>2824</v>
      </c>
      <c r="C2255">
        <v>0</v>
      </c>
      <c r="D2255">
        <v>0</v>
      </c>
      <c r="E2255">
        <v>0</v>
      </c>
      <c r="F2255">
        <v>0</v>
      </c>
      <c r="G2255">
        <v>0</v>
      </c>
      <c r="H2255" s="46">
        <f t="shared" si="225"/>
        <v>0</v>
      </c>
      <c r="J2255" t="str">
        <f t="shared" si="226"/>
        <v>TECNICO QUIMICO</v>
      </c>
      <c r="K2255" t="s">
        <v>2906</v>
      </c>
      <c r="L2255">
        <v>0</v>
      </c>
      <c r="M2255" s="46">
        <f t="shared" si="227"/>
        <v>0</v>
      </c>
      <c r="N2255" t="str">
        <f t="shared" si="228"/>
        <v>TECNICO EM PROCESSAMENTO MINERAL (EXCETO PETROLEO)</v>
      </c>
      <c r="O2255" t="s">
        <v>2982</v>
      </c>
      <c r="P2255">
        <v>0</v>
      </c>
      <c r="Q2255" s="46">
        <f t="shared" si="229"/>
        <v>0</v>
      </c>
    </row>
    <row r="2256" spans="1:17" x14ac:dyDescent="0.25">
      <c r="A2256" t="str">
        <f t="shared" si="224"/>
        <v>REPORTER (EXCLUSIVE RADIO E TELEVISAO)</v>
      </c>
      <c r="B2256" t="s">
        <v>2825</v>
      </c>
      <c r="C2256">
        <v>0</v>
      </c>
      <c r="D2256">
        <v>0</v>
      </c>
      <c r="E2256">
        <v>0</v>
      </c>
      <c r="F2256">
        <v>0</v>
      </c>
      <c r="G2256">
        <v>0</v>
      </c>
      <c r="H2256" s="46">
        <f t="shared" si="225"/>
        <v>0</v>
      </c>
      <c r="J2256" t="str">
        <f t="shared" si="226"/>
        <v>TECNICO DE CELULOSE E PAPEL</v>
      </c>
      <c r="K2256" t="s">
        <v>2907</v>
      </c>
      <c r="L2256">
        <v>0</v>
      </c>
      <c r="M2256" s="46">
        <f t="shared" si="227"/>
        <v>0</v>
      </c>
      <c r="N2256" t="str">
        <f t="shared" si="228"/>
        <v>TECNICO EM PESQUISA MINERAL</v>
      </c>
      <c r="O2256" t="s">
        <v>2983</v>
      </c>
      <c r="P2256">
        <v>0</v>
      </c>
      <c r="Q2256" s="46">
        <f t="shared" si="229"/>
        <v>0</v>
      </c>
    </row>
    <row r="2257" spans="1:17" x14ac:dyDescent="0.25">
      <c r="A2257" t="str">
        <f t="shared" si="224"/>
        <v>BIBLIOTECARIO</v>
      </c>
      <c r="B2257" t="s">
        <v>2827</v>
      </c>
      <c r="C2257">
        <v>0</v>
      </c>
      <c r="D2257">
        <v>0</v>
      </c>
      <c r="E2257">
        <v>0</v>
      </c>
      <c r="F2257">
        <v>0</v>
      </c>
      <c r="G2257">
        <v>0</v>
      </c>
      <c r="H2257" s="46">
        <f t="shared" si="225"/>
        <v>0</v>
      </c>
      <c r="J2257" t="str">
        <f t="shared" si="226"/>
        <v>TECNICO EM CURTIMENTO</v>
      </c>
      <c r="K2257" t="s">
        <v>2908</v>
      </c>
      <c r="L2257">
        <v>0</v>
      </c>
      <c r="M2257" s="46">
        <f t="shared" si="227"/>
        <v>0</v>
      </c>
      <c r="N2257" t="str">
        <f t="shared" si="228"/>
        <v>TECNICO DE PRODUCAO EM REFINO DE PETROLEO</v>
      </c>
      <c r="O2257" t="s">
        <v>2984</v>
      </c>
      <c r="P2257">
        <v>0</v>
      </c>
      <c r="Q2257" s="46">
        <f t="shared" si="229"/>
        <v>0</v>
      </c>
    </row>
    <row r="2258" spans="1:17" x14ac:dyDescent="0.25">
      <c r="A2258" t="str">
        <f t="shared" si="224"/>
        <v>DOCUMENTALISTA</v>
      </c>
      <c r="B2258" t="s">
        <v>2828</v>
      </c>
      <c r="C2258">
        <v>0</v>
      </c>
      <c r="D2258">
        <v>0</v>
      </c>
      <c r="E2258">
        <v>0</v>
      </c>
      <c r="F2258">
        <v>0</v>
      </c>
      <c r="G2258">
        <v>0</v>
      </c>
      <c r="H2258" s="46">
        <f t="shared" si="225"/>
        <v>0</v>
      </c>
      <c r="J2258" t="str">
        <f t="shared" si="226"/>
        <v>TECNICO EM PETROQUIMICA</v>
      </c>
      <c r="K2258" t="s">
        <v>2909</v>
      </c>
      <c r="L2258">
        <v>0</v>
      </c>
      <c r="M2258" s="46">
        <f t="shared" si="227"/>
        <v>0</v>
      </c>
      <c r="N2258" t="str">
        <f t="shared" si="228"/>
        <v>TECNICO EM PLANEJAMENTO DE LAVRA DE MINAS</v>
      </c>
      <c r="O2258" t="s">
        <v>2985</v>
      </c>
      <c r="P2258">
        <v>0</v>
      </c>
      <c r="Q2258" s="46">
        <f t="shared" si="229"/>
        <v>0</v>
      </c>
    </row>
    <row r="2259" spans="1:17" x14ac:dyDescent="0.25">
      <c r="A2259" t="str">
        <f t="shared" si="224"/>
        <v>ANALISTA DE INFORMACOES (PESQUISADOR DE INFORMACOES DE REDE)</v>
      </c>
      <c r="B2259" t="s">
        <v>2829</v>
      </c>
      <c r="C2259">
        <v>0</v>
      </c>
      <c r="D2259">
        <v>0</v>
      </c>
      <c r="E2259">
        <v>0</v>
      </c>
      <c r="F2259">
        <v>0</v>
      </c>
      <c r="G2259">
        <v>0</v>
      </c>
      <c r="H2259" s="46">
        <f t="shared" si="225"/>
        <v>0</v>
      </c>
      <c r="J2259" t="str">
        <f t="shared" si="226"/>
        <v>TECNICO EM MATERIAIS, PRODUTOS CERAMICOS E VIDROS</v>
      </c>
      <c r="K2259" t="s">
        <v>2910</v>
      </c>
      <c r="L2259">
        <v>0</v>
      </c>
      <c r="M2259" s="46">
        <f t="shared" si="227"/>
        <v>0</v>
      </c>
      <c r="N2259" t="str">
        <f t="shared" si="228"/>
        <v>DESINCRUSTADOR (POCOS DE PETROLEO)</v>
      </c>
      <c r="O2259" t="s">
        <v>2986</v>
      </c>
      <c r="P2259">
        <v>0</v>
      </c>
      <c r="Q2259" s="46">
        <f t="shared" si="229"/>
        <v>0</v>
      </c>
    </row>
    <row r="2260" spans="1:17" x14ac:dyDescent="0.25">
      <c r="A2260" t="str">
        <f t="shared" si="224"/>
        <v>ARQUIVISTA</v>
      </c>
      <c r="B2260" t="s">
        <v>2830</v>
      </c>
      <c r="C2260">
        <v>0</v>
      </c>
      <c r="D2260">
        <v>0</v>
      </c>
      <c r="E2260">
        <v>0</v>
      </c>
      <c r="F2260">
        <v>0</v>
      </c>
      <c r="G2260">
        <v>0</v>
      </c>
      <c r="H2260" s="46">
        <f t="shared" si="225"/>
        <v>0</v>
      </c>
      <c r="J2260" t="str">
        <f t="shared" si="226"/>
        <v>TECNICO EM BORRACHA</v>
      </c>
      <c r="K2260" t="s">
        <v>2911</v>
      </c>
      <c r="L2260">
        <v>0</v>
      </c>
      <c r="M2260" s="46">
        <f t="shared" si="227"/>
        <v>0</v>
      </c>
      <c r="N2260" t="str">
        <f t="shared" si="228"/>
        <v>CIMENTADOR (POCOS DE PETROLEO)</v>
      </c>
      <c r="O2260" t="s">
        <v>2987</v>
      </c>
      <c r="P2260">
        <v>0</v>
      </c>
      <c r="Q2260" s="46">
        <f t="shared" si="229"/>
        <v>0</v>
      </c>
    </row>
    <row r="2261" spans="1:17" x14ac:dyDescent="0.25">
      <c r="A2261" t="str">
        <f t="shared" si="224"/>
        <v>MUSEOLOGO</v>
      </c>
      <c r="B2261" t="s">
        <v>2831</v>
      </c>
      <c r="C2261">
        <v>0</v>
      </c>
      <c r="D2261">
        <v>0</v>
      </c>
      <c r="E2261">
        <v>0</v>
      </c>
      <c r="F2261">
        <v>0</v>
      </c>
      <c r="G2261">
        <v>0</v>
      </c>
      <c r="H2261" s="46">
        <f t="shared" si="225"/>
        <v>0</v>
      </c>
      <c r="J2261" t="str">
        <f t="shared" si="226"/>
        <v>TECNICO EM PLASTICO</v>
      </c>
      <c r="K2261" t="s">
        <v>2912</v>
      </c>
      <c r="L2261">
        <v>0</v>
      </c>
      <c r="M2261" s="46">
        <f t="shared" si="227"/>
        <v>0</v>
      </c>
      <c r="N2261" t="str">
        <f t="shared" si="228"/>
        <v>PROGRAMADOR DE SISTEMAS DE INFORMACAO</v>
      </c>
      <c r="O2261" t="s">
        <v>2989</v>
      </c>
      <c r="P2261">
        <v>0</v>
      </c>
      <c r="Q2261" s="46">
        <f t="shared" si="229"/>
        <v>0</v>
      </c>
    </row>
    <row r="2262" spans="1:17" x14ac:dyDescent="0.25">
      <c r="A2262" t="str">
        <f t="shared" si="224"/>
        <v>FILOLOGO</v>
      </c>
      <c r="B2262" t="s">
        <v>2832</v>
      </c>
      <c r="C2262">
        <v>0</v>
      </c>
      <c r="D2262">
        <v>0</v>
      </c>
      <c r="E2262">
        <v>0</v>
      </c>
      <c r="F2262">
        <v>0</v>
      </c>
      <c r="G2262">
        <v>0</v>
      </c>
      <c r="H2262" s="46">
        <f t="shared" si="225"/>
        <v>0</v>
      </c>
      <c r="J2262" t="str">
        <f t="shared" si="226"/>
        <v>TECNICO DE METEOROLOGIA</v>
      </c>
      <c r="K2262" t="s">
        <v>2914</v>
      </c>
      <c r="L2262">
        <v>0</v>
      </c>
      <c r="M2262" s="46">
        <f t="shared" si="227"/>
        <v>0</v>
      </c>
      <c r="N2262" t="str">
        <f t="shared" si="228"/>
        <v>PROGRAMADOR DE MAQUINAS - FERRAMENTA COM COMANDO NUMERICO</v>
      </c>
      <c r="O2262" t="s">
        <v>2990</v>
      </c>
      <c r="P2262">
        <v>0</v>
      </c>
      <c r="Q2262" s="46">
        <f t="shared" si="229"/>
        <v>0</v>
      </c>
    </row>
    <row r="2263" spans="1:17" x14ac:dyDescent="0.25">
      <c r="A2263" t="str">
        <f t="shared" si="224"/>
        <v>INTERPRETE</v>
      </c>
      <c r="B2263" t="s">
        <v>2833</v>
      </c>
      <c r="C2263">
        <v>0</v>
      </c>
      <c r="D2263">
        <v>0</v>
      </c>
      <c r="E2263">
        <v>0</v>
      </c>
      <c r="F2263">
        <v>0</v>
      </c>
      <c r="G2263">
        <v>0</v>
      </c>
      <c r="H2263" s="46">
        <f t="shared" si="225"/>
        <v>0</v>
      </c>
      <c r="J2263" t="str">
        <f t="shared" si="226"/>
        <v>TECNICO DE UTILIDADE (PRODUCAO E DISTRIBUICAO DE VAPOR, GASES, OLEOS, COMBUSTIVEIS, ENERGIA)</v>
      </c>
      <c r="K2263" t="s">
        <v>2915</v>
      </c>
      <c r="L2263">
        <v>0</v>
      </c>
      <c r="M2263" s="46">
        <f t="shared" si="227"/>
        <v>0</v>
      </c>
      <c r="N2263" t="str">
        <f t="shared" si="228"/>
        <v>PROGRAMADOR DE MULTIMIDIA</v>
      </c>
      <c r="O2263" t="s">
        <v>2991</v>
      </c>
      <c r="P2263">
        <v>0</v>
      </c>
      <c r="Q2263" s="46">
        <f t="shared" si="229"/>
        <v>0</v>
      </c>
    </row>
    <row r="2264" spans="1:17" x14ac:dyDescent="0.25">
      <c r="A2264" t="str">
        <f t="shared" si="224"/>
        <v>LINGUISTA</v>
      </c>
      <c r="B2264" t="s">
        <v>2834</v>
      </c>
      <c r="C2264">
        <v>0</v>
      </c>
      <c r="D2264">
        <v>0</v>
      </c>
      <c r="E2264">
        <v>0</v>
      </c>
      <c r="F2264">
        <v>0</v>
      </c>
      <c r="G2264">
        <v>0</v>
      </c>
      <c r="H2264" s="46">
        <f t="shared" si="225"/>
        <v>0</v>
      </c>
      <c r="J2264" t="str">
        <f t="shared" si="226"/>
        <v>TECNICO EM TRATAMENTO DE EFLUENTES</v>
      </c>
      <c r="K2264" t="s">
        <v>2916</v>
      </c>
      <c r="L2264">
        <v>0</v>
      </c>
      <c r="M2264" s="46">
        <f t="shared" si="227"/>
        <v>0</v>
      </c>
      <c r="N2264" t="str">
        <f t="shared" si="228"/>
        <v>OPERADOR DE COMPUTADOR (INCLUSIVE MICROCOMPUTADOR)</v>
      </c>
      <c r="O2264" t="s">
        <v>2992</v>
      </c>
      <c r="P2264">
        <v>0</v>
      </c>
      <c r="Q2264" s="46">
        <f t="shared" si="229"/>
        <v>0</v>
      </c>
    </row>
    <row r="2265" spans="1:17" x14ac:dyDescent="0.25">
      <c r="A2265" t="str">
        <f t="shared" si="224"/>
        <v>TRADUTOR</v>
      </c>
      <c r="B2265" t="s">
        <v>2835</v>
      </c>
      <c r="C2265">
        <v>0</v>
      </c>
      <c r="D2265">
        <v>0</v>
      </c>
      <c r="E2265">
        <v>0</v>
      </c>
      <c r="F2265">
        <v>0</v>
      </c>
      <c r="G2265">
        <v>0</v>
      </c>
      <c r="H2265" s="46">
        <f t="shared" si="225"/>
        <v>0</v>
      </c>
      <c r="J2265" t="str">
        <f t="shared" si="226"/>
        <v>TECNICO TEXTIL</v>
      </c>
      <c r="K2265" t="s">
        <v>2917</v>
      </c>
      <c r="L2265">
        <v>0</v>
      </c>
      <c r="M2265" s="46">
        <f t="shared" si="227"/>
        <v>0</v>
      </c>
      <c r="N2265" t="str">
        <f t="shared" si="228"/>
        <v>DESENHISTA TECNICO</v>
      </c>
      <c r="O2265" t="s">
        <v>2994</v>
      </c>
      <c r="P2265">
        <v>0</v>
      </c>
      <c r="Q2265" s="46">
        <f t="shared" si="229"/>
        <v>0</v>
      </c>
    </row>
    <row r="2266" spans="1:17" x14ac:dyDescent="0.25">
      <c r="A2266" t="str">
        <f t="shared" si="224"/>
        <v>INTERPRETE DE LINGUA DE SINAIS</v>
      </c>
      <c r="B2266" t="s">
        <v>2836</v>
      </c>
      <c r="C2266">
        <v>0</v>
      </c>
      <c r="D2266">
        <v>0</v>
      </c>
      <c r="E2266">
        <v>0</v>
      </c>
      <c r="F2266">
        <v>0</v>
      </c>
      <c r="G2266">
        <v>0</v>
      </c>
      <c r="H2266" s="46">
        <f t="shared" si="225"/>
        <v>0</v>
      </c>
      <c r="J2266" t="str">
        <f t="shared" si="226"/>
        <v>TECNICO TEXTIL (TRATAMENTOS QUIMICOS)</v>
      </c>
      <c r="K2266" t="s">
        <v>2918</v>
      </c>
      <c r="L2266">
        <v>0</v>
      </c>
      <c r="M2266" s="46">
        <f t="shared" si="227"/>
        <v>0</v>
      </c>
      <c r="N2266" t="str">
        <f t="shared" si="228"/>
        <v>DESENHISTA COPISTA</v>
      </c>
      <c r="O2266" t="s">
        <v>2995</v>
      </c>
      <c r="P2266">
        <v>0</v>
      </c>
      <c r="Q2266" s="46">
        <f t="shared" si="229"/>
        <v>0</v>
      </c>
    </row>
    <row r="2267" spans="1:17" x14ac:dyDescent="0.25">
      <c r="A2267" t="str">
        <f t="shared" si="224"/>
        <v>AUDIODESCRITOR</v>
      </c>
      <c r="B2267" t="s">
        <v>2837</v>
      </c>
      <c r="C2267">
        <v>0</v>
      </c>
      <c r="D2267">
        <v>0</v>
      </c>
      <c r="E2267">
        <v>0</v>
      </c>
      <c r="F2267">
        <v>0</v>
      </c>
      <c r="G2267">
        <v>0</v>
      </c>
      <c r="H2267" s="46">
        <f t="shared" si="225"/>
        <v>0</v>
      </c>
      <c r="J2267" t="str">
        <f t="shared" si="226"/>
        <v>TECNICO TEXTIL DE FIACAO</v>
      </c>
      <c r="K2267" t="s">
        <v>2919</v>
      </c>
      <c r="L2267">
        <v>0</v>
      </c>
      <c r="M2267" s="46">
        <f t="shared" si="227"/>
        <v>0</v>
      </c>
      <c r="N2267" t="str">
        <f t="shared" si="228"/>
        <v>DESENHISTA DETALHISTA</v>
      </c>
      <c r="O2267" t="s">
        <v>2996</v>
      </c>
      <c r="P2267">
        <v>0</v>
      </c>
      <c r="Q2267" s="46">
        <f t="shared" si="229"/>
        <v>0</v>
      </c>
    </row>
    <row r="2268" spans="1:17" x14ac:dyDescent="0.25">
      <c r="A2268" t="str">
        <f t="shared" si="224"/>
        <v>AUTOR-ROTEIRISTA</v>
      </c>
      <c r="B2268" t="s">
        <v>2838</v>
      </c>
      <c r="C2268">
        <v>0</v>
      </c>
      <c r="D2268">
        <v>0</v>
      </c>
      <c r="E2268">
        <v>0</v>
      </c>
      <c r="F2268">
        <v>0</v>
      </c>
      <c r="G2268">
        <v>0</v>
      </c>
      <c r="H2268" s="46">
        <f t="shared" si="225"/>
        <v>0</v>
      </c>
      <c r="J2268" t="str">
        <f t="shared" si="226"/>
        <v>TECNICO TEXTIL DE MALHARIA</v>
      </c>
      <c r="K2268" t="s">
        <v>2920</v>
      </c>
      <c r="L2268">
        <v>0</v>
      </c>
      <c r="M2268" s="46">
        <f t="shared" si="227"/>
        <v>0</v>
      </c>
      <c r="N2268" t="str">
        <f t="shared" si="228"/>
        <v>DESENHISTA TECNICO (ARQUITETURA)</v>
      </c>
      <c r="O2268" t="s">
        <v>2997</v>
      </c>
      <c r="P2268">
        <v>0</v>
      </c>
      <c r="Q2268" s="46">
        <f t="shared" si="229"/>
        <v>0</v>
      </c>
    </row>
    <row r="2269" spans="1:17" x14ac:dyDescent="0.25">
      <c r="A2269" t="str">
        <f t="shared" si="224"/>
        <v>CRITICO</v>
      </c>
      <c r="B2269" t="s">
        <v>2839</v>
      </c>
      <c r="C2269">
        <v>0</v>
      </c>
      <c r="D2269">
        <v>0</v>
      </c>
      <c r="E2269">
        <v>0</v>
      </c>
      <c r="F2269">
        <v>0</v>
      </c>
      <c r="G2269">
        <v>0</v>
      </c>
      <c r="H2269" s="46">
        <f t="shared" si="225"/>
        <v>0</v>
      </c>
      <c r="J2269" t="str">
        <f t="shared" si="226"/>
        <v>TECNICO TEXTIL DE TECELAGEM</v>
      </c>
      <c r="K2269" t="s">
        <v>2921</v>
      </c>
      <c r="L2269">
        <v>0</v>
      </c>
      <c r="M2269" s="46">
        <f t="shared" si="227"/>
        <v>0</v>
      </c>
      <c r="N2269" t="str">
        <f t="shared" si="228"/>
        <v>DESENHISTA TECNICO (CARTOGRAFIA)</v>
      </c>
      <c r="O2269" t="s">
        <v>2998</v>
      </c>
      <c r="P2269">
        <v>0</v>
      </c>
      <c r="Q2269" s="46">
        <f t="shared" si="229"/>
        <v>0</v>
      </c>
    </row>
    <row r="2270" spans="1:17" x14ac:dyDescent="0.25">
      <c r="A2270" t="str">
        <f t="shared" si="224"/>
        <v>ESCRITOR DE FICCAO</v>
      </c>
      <c r="B2270" t="s">
        <v>2840</v>
      </c>
      <c r="C2270">
        <v>0</v>
      </c>
      <c r="D2270">
        <v>0</v>
      </c>
      <c r="E2270">
        <v>0</v>
      </c>
      <c r="F2270">
        <v>0</v>
      </c>
      <c r="G2270">
        <v>0</v>
      </c>
      <c r="H2270" s="46">
        <f t="shared" si="225"/>
        <v>0</v>
      </c>
      <c r="J2270" t="str">
        <f t="shared" si="226"/>
        <v>COLORISTA DE PAPEL</v>
      </c>
      <c r="K2270" t="s">
        <v>2922</v>
      </c>
      <c r="L2270">
        <v>0</v>
      </c>
      <c r="M2270" s="46">
        <f t="shared" si="227"/>
        <v>0</v>
      </c>
      <c r="N2270" t="str">
        <f t="shared" si="228"/>
        <v>DESENHISTA TECNICO (CONSTRUCAO CIVIL)</v>
      </c>
      <c r="O2270" t="s">
        <v>2999</v>
      </c>
      <c r="P2270">
        <v>0</v>
      </c>
      <c r="Q2270" s="46">
        <f t="shared" si="229"/>
        <v>0</v>
      </c>
    </row>
    <row r="2271" spans="1:17" x14ac:dyDescent="0.25">
      <c r="A2271" t="str">
        <f t="shared" si="224"/>
        <v>ESCRITOR DE NAO FICCAO</v>
      </c>
      <c r="B2271" t="s">
        <v>2841</v>
      </c>
      <c r="C2271">
        <v>0</v>
      </c>
      <c r="D2271">
        <v>0</v>
      </c>
      <c r="E2271">
        <v>0</v>
      </c>
      <c r="F2271">
        <v>0</v>
      </c>
      <c r="G2271">
        <v>0</v>
      </c>
      <c r="H2271" s="46">
        <f t="shared" si="225"/>
        <v>0</v>
      </c>
      <c r="J2271" t="str">
        <f t="shared" si="226"/>
        <v>COLORISTA TEXTIL</v>
      </c>
      <c r="K2271" t="s">
        <v>2923</v>
      </c>
      <c r="L2271">
        <v>0</v>
      </c>
      <c r="M2271" s="46">
        <f t="shared" si="227"/>
        <v>0</v>
      </c>
      <c r="N2271" t="str">
        <f t="shared" si="228"/>
        <v>DESENHISTA TECNICO (INSTALACOES HIDROSSANITARIAS)</v>
      </c>
      <c r="O2271" t="s">
        <v>3000</v>
      </c>
      <c r="P2271">
        <v>0</v>
      </c>
      <c r="Q2271" s="46">
        <f t="shared" si="229"/>
        <v>0</v>
      </c>
    </row>
    <row r="2272" spans="1:17" x14ac:dyDescent="0.25">
      <c r="A2272" t="str">
        <f t="shared" si="224"/>
        <v>POETA</v>
      </c>
      <c r="B2272" t="s">
        <v>2842</v>
      </c>
      <c r="C2272">
        <v>0</v>
      </c>
      <c r="D2272">
        <v>0</v>
      </c>
      <c r="E2272">
        <v>0</v>
      </c>
      <c r="F2272">
        <v>0</v>
      </c>
      <c r="G2272">
        <v>0</v>
      </c>
      <c r="H2272" s="46">
        <f t="shared" si="225"/>
        <v>0</v>
      </c>
      <c r="J2272" t="str">
        <f t="shared" si="226"/>
        <v>PREPARADOR DE TINTAS</v>
      </c>
      <c r="K2272" t="s">
        <v>2924</v>
      </c>
      <c r="L2272">
        <v>0</v>
      </c>
      <c r="M2272" s="46">
        <f t="shared" si="227"/>
        <v>0</v>
      </c>
      <c r="N2272" t="str">
        <f t="shared" si="228"/>
        <v>DESENHISTA TECNICO MECANICO</v>
      </c>
      <c r="O2272" t="s">
        <v>3001</v>
      </c>
      <c r="P2272">
        <v>0</v>
      </c>
      <c r="Q2272" s="46">
        <f t="shared" si="229"/>
        <v>0</v>
      </c>
    </row>
    <row r="2273" spans="1:17" x14ac:dyDescent="0.25">
      <c r="A2273" t="str">
        <f t="shared" si="224"/>
        <v>REDATOR DE TEXTOS TECNICOS</v>
      </c>
      <c r="B2273" t="s">
        <v>2843</v>
      </c>
      <c r="C2273">
        <v>0</v>
      </c>
      <c r="D2273">
        <v>0</v>
      </c>
      <c r="E2273">
        <v>0</v>
      </c>
      <c r="F2273">
        <v>0</v>
      </c>
      <c r="G2273">
        <v>0</v>
      </c>
      <c r="H2273" s="46">
        <f t="shared" si="225"/>
        <v>0</v>
      </c>
      <c r="J2273" t="str">
        <f t="shared" si="226"/>
        <v>PREPARADOR DE TINTAS (FABRICA DE TECIDOS)</v>
      </c>
      <c r="K2273" t="s">
        <v>2925</v>
      </c>
      <c r="L2273">
        <v>0</v>
      </c>
      <c r="M2273" s="46">
        <f t="shared" si="227"/>
        <v>0</v>
      </c>
      <c r="N2273" t="str">
        <f t="shared" si="228"/>
        <v>DESENHISTA TECNICO AERONAUTICO</v>
      </c>
      <c r="O2273" t="s">
        <v>3002</v>
      </c>
      <c r="P2273">
        <v>0</v>
      </c>
      <c r="Q2273" s="46">
        <f t="shared" si="229"/>
        <v>0</v>
      </c>
    </row>
    <row r="2274" spans="1:17" x14ac:dyDescent="0.25">
      <c r="A2274" t="str">
        <f t="shared" si="224"/>
        <v>EDITOR DE JORNAL</v>
      </c>
      <c r="B2274" t="s">
        <v>2844</v>
      </c>
      <c r="C2274">
        <v>0</v>
      </c>
      <c r="D2274">
        <v>0</v>
      </c>
      <c r="E2274">
        <v>0</v>
      </c>
      <c r="F2274">
        <v>0</v>
      </c>
      <c r="G2274">
        <v>0</v>
      </c>
      <c r="H2274" s="46">
        <f t="shared" si="225"/>
        <v>0</v>
      </c>
      <c r="J2274" t="str">
        <f t="shared" si="226"/>
        <v>TINGIDOR DE COUROS E PELES</v>
      </c>
      <c r="K2274" t="s">
        <v>2926</v>
      </c>
      <c r="L2274">
        <v>0</v>
      </c>
      <c r="M2274" s="46">
        <f t="shared" si="227"/>
        <v>0</v>
      </c>
      <c r="N2274" t="str">
        <f t="shared" si="228"/>
        <v>DESENHISTA TECNICO NAVAL</v>
      </c>
      <c r="O2274" t="s">
        <v>3003</v>
      </c>
      <c r="P2274">
        <v>0</v>
      </c>
      <c r="Q2274" s="46">
        <f t="shared" si="229"/>
        <v>0</v>
      </c>
    </row>
    <row r="2275" spans="1:17" x14ac:dyDescent="0.25">
      <c r="A2275" t="str">
        <f t="shared" si="224"/>
        <v>EDITOR DE LIVRO</v>
      </c>
      <c r="B2275" t="s">
        <v>2845</v>
      </c>
      <c r="C2275">
        <v>0</v>
      </c>
      <c r="D2275">
        <v>0</v>
      </c>
      <c r="E2275">
        <v>0</v>
      </c>
      <c r="F2275">
        <v>0</v>
      </c>
      <c r="G2275">
        <v>0</v>
      </c>
      <c r="H2275" s="46">
        <f t="shared" si="225"/>
        <v>0</v>
      </c>
      <c r="J2275" t="str">
        <f t="shared" si="226"/>
        <v>TECNICO DE ESTRADAS</v>
      </c>
      <c r="K2275" t="s">
        <v>2928</v>
      </c>
      <c r="L2275">
        <v>0</v>
      </c>
      <c r="M2275" s="46">
        <f t="shared" si="227"/>
        <v>0</v>
      </c>
      <c r="N2275" t="str">
        <f t="shared" si="228"/>
        <v>DESENHISTA TECNICO (ELETRICIDADE E ELETRONICA)</v>
      </c>
      <c r="O2275" t="s">
        <v>3004</v>
      </c>
      <c r="P2275">
        <v>0</v>
      </c>
      <c r="Q2275" s="46">
        <f t="shared" si="229"/>
        <v>0</v>
      </c>
    </row>
    <row r="2276" spans="1:17" x14ac:dyDescent="0.25">
      <c r="A2276" t="str">
        <f t="shared" si="224"/>
        <v>EDITOR DE MIDIA ELETRONICA</v>
      </c>
      <c r="B2276" t="s">
        <v>2846</v>
      </c>
      <c r="C2276">
        <v>0</v>
      </c>
      <c r="D2276">
        <v>0</v>
      </c>
      <c r="E2276">
        <v>0</v>
      </c>
      <c r="F2276">
        <v>0</v>
      </c>
      <c r="G2276">
        <v>0</v>
      </c>
      <c r="H2276" s="46">
        <f t="shared" si="225"/>
        <v>0</v>
      </c>
      <c r="J2276" t="str">
        <f t="shared" si="226"/>
        <v>TECNICO DE SANEAMENTO</v>
      </c>
      <c r="K2276" t="s">
        <v>2929</v>
      </c>
      <c r="L2276">
        <v>0</v>
      </c>
      <c r="M2276" s="46">
        <f t="shared" si="227"/>
        <v>0</v>
      </c>
      <c r="N2276" t="str">
        <f t="shared" si="228"/>
        <v>DESENHISTA TECNICO (CALEFACAO, VENTILACAO E REFRIGERACAO)</v>
      </c>
      <c r="O2276" t="s">
        <v>3005</v>
      </c>
      <c r="P2276">
        <v>0</v>
      </c>
      <c r="Q2276" s="46">
        <f t="shared" si="229"/>
        <v>0</v>
      </c>
    </row>
    <row r="2277" spans="1:17" x14ac:dyDescent="0.25">
      <c r="A2277" t="str">
        <f t="shared" si="224"/>
        <v>EDITOR DE REVISTA</v>
      </c>
      <c r="B2277" t="s">
        <v>2847</v>
      </c>
      <c r="C2277">
        <v>0</v>
      </c>
      <c r="D2277">
        <v>0</v>
      </c>
      <c r="E2277">
        <v>0</v>
      </c>
      <c r="F2277">
        <v>0</v>
      </c>
      <c r="G2277">
        <v>0</v>
      </c>
      <c r="H2277" s="46">
        <f t="shared" si="225"/>
        <v>0</v>
      </c>
      <c r="J2277" t="str">
        <f t="shared" si="226"/>
        <v>TECNICO EM AGRIMENSURA</v>
      </c>
      <c r="K2277" t="s">
        <v>2930</v>
      </c>
      <c r="L2277">
        <v>0</v>
      </c>
      <c r="M2277" s="46">
        <f t="shared" si="227"/>
        <v>0</v>
      </c>
      <c r="N2277" t="str">
        <f t="shared" si="228"/>
        <v>DESENHISTA TECNICO (ARTES GRAFICAS)</v>
      </c>
      <c r="O2277" t="s">
        <v>3006</v>
      </c>
      <c r="P2277">
        <v>0</v>
      </c>
      <c r="Q2277" s="46">
        <f t="shared" si="229"/>
        <v>0</v>
      </c>
    </row>
    <row r="2278" spans="1:17" x14ac:dyDescent="0.25">
      <c r="A2278" t="str">
        <f t="shared" si="224"/>
        <v>EDITOR DE REVISTA CIENTIFICA</v>
      </c>
      <c r="B2278" t="s">
        <v>2848</v>
      </c>
      <c r="C2278">
        <v>0</v>
      </c>
      <c r="D2278">
        <v>0</v>
      </c>
      <c r="E2278">
        <v>0</v>
      </c>
      <c r="F2278">
        <v>0</v>
      </c>
      <c r="G2278">
        <v>0</v>
      </c>
      <c r="H2278" s="46">
        <f t="shared" si="225"/>
        <v>0</v>
      </c>
      <c r="J2278" t="str">
        <f t="shared" si="226"/>
        <v>TECNICO EM GEODESIA E CARTOGRAFIA</v>
      </c>
      <c r="K2278" t="s">
        <v>2931</v>
      </c>
      <c r="L2278">
        <v>0</v>
      </c>
      <c r="M2278" s="46">
        <f t="shared" si="227"/>
        <v>0</v>
      </c>
      <c r="N2278" t="str">
        <f t="shared" si="228"/>
        <v>DESENHISTA TECNICO (ILUSTRACOES ARTISTICAS)</v>
      </c>
      <c r="O2278" t="s">
        <v>3007</v>
      </c>
      <c r="P2278">
        <v>0</v>
      </c>
      <c r="Q2278" s="46">
        <f t="shared" si="229"/>
        <v>0</v>
      </c>
    </row>
    <row r="2279" spans="1:17" x14ac:dyDescent="0.25">
      <c r="A2279" t="str">
        <f t="shared" si="224"/>
        <v>ANCORA DE RADIO E TELEVISAO</v>
      </c>
      <c r="B2279" t="s">
        <v>2849</v>
      </c>
      <c r="C2279">
        <v>0</v>
      </c>
      <c r="D2279">
        <v>0</v>
      </c>
      <c r="E2279">
        <v>0</v>
      </c>
      <c r="F2279">
        <v>0</v>
      </c>
      <c r="G2279">
        <v>0</v>
      </c>
      <c r="H2279" s="46">
        <f t="shared" si="225"/>
        <v>0</v>
      </c>
      <c r="J2279" t="str">
        <f t="shared" si="226"/>
        <v>TECNICO EM HIDROGRAFIA</v>
      </c>
      <c r="K2279" t="s">
        <v>2932</v>
      </c>
      <c r="L2279">
        <v>0</v>
      </c>
      <c r="M2279" s="46">
        <f t="shared" si="227"/>
        <v>0</v>
      </c>
      <c r="N2279" t="str">
        <f t="shared" si="228"/>
        <v>DESENHISTA TECNICO (ILUSTRACOES TECNICAS)</v>
      </c>
      <c r="O2279" t="s">
        <v>3008</v>
      </c>
      <c r="P2279">
        <v>0</v>
      </c>
      <c r="Q2279" s="46">
        <f t="shared" si="229"/>
        <v>0</v>
      </c>
    </row>
    <row r="2280" spans="1:17" x14ac:dyDescent="0.25">
      <c r="A2280" t="str">
        <f t="shared" si="224"/>
        <v>COMENTARISTA DE RADIO E TELEVISAO</v>
      </c>
      <c r="B2280" t="s">
        <v>2850</v>
      </c>
      <c r="C2280">
        <v>0</v>
      </c>
      <c r="D2280">
        <v>0</v>
      </c>
      <c r="E2280">
        <v>0</v>
      </c>
      <c r="F2280">
        <v>0</v>
      </c>
      <c r="G2280">
        <v>0</v>
      </c>
      <c r="H2280" s="46">
        <f t="shared" si="225"/>
        <v>0</v>
      </c>
      <c r="J2280" t="str">
        <f t="shared" si="226"/>
        <v>ELETROTECNICO (PRODUCAO DE ENERGIA)</v>
      </c>
      <c r="K2280" t="s">
        <v>2935</v>
      </c>
      <c r="L2280">
        <v>0</v>
      </c>
      <c r="M2280" s="46">
        <f t="shared" si="227"/>
        <v>0</v>
      </c>
      <c r="N2280" t="str">
        <f t="shared" si="228"/>
        <v>DESENHISTA TECNICO (INDUSTRIA TEXTIL)</v>
      </c>
      <c r="O2280" t="s">
        <v>3009</v>
      </c>
      <c r="P2280">
        <v>0</v>
      </c>
      <c r="Q2280" s="46">
        <f t="shared" si="229"/>
        <v>0</v>
      </c>
    </row>
    <row r="2281" spans="1:17" x14ac:dyDescent="0.25">
      <c r="A2281" t="str">
        <f t="shared" si="224"/>
        <v>NARRADOR EM PROGRAMAS DE RADIO E TELEVISAO</v>
      </c>
      <c r="B2281" t="s">
        <v>2853</v>
      </c>
      <c r="C2281">
        <v>0</v>
      </c>
      <c r="D2281">
        <v>0</v>
      </c>
      <c r="E2281">
        <v>0</v>
      </c>
      <c r="F2281">
        <v>0</v>
      </c>
      <c r="G2281">
        <v>0</v>
      </c>
      <c r="H2281" s="46">
        <f t="shared" si="225"/>
        <v>0</v>
      </c>
      <c r="J2281" t="str">
        <f t="shared" si="226"/>
        <v>ELETROTENICO NA FABRICACAO, MONTAGEM E INSTALACAO DE MAQUINAS E EQUIPAMENTOS</v>
      </c>
      <c r="K2281" t="s">
        <v>2936</v>
      </c>
      <c r="L2281">
        <v>0</v>
      </c>
      <c r="M2281" s="46">
        <f t="shared" si="227"/>
        <v>0</v>
      </c>
      <c r="N2281" t="str">
        <f t="shared" si="228"/>
        <v>DESENHISTA TECNICO (MOBILIARIO)</v>
      </c>
      <c r="O2281" t="s">
        <v>3010</v>
      </c>
      <c r="P2281">
        <v>0</v>
      </c>
      <c r="Q2281" s="46">
        <f t="shared" si="229"/>
        <v>0</v>
      </c>
    </row>
    <row r="2282" spans="1:17" x14ac:dyDescent="0.25">
      <c r="A2282" t="str">
        <f t="shared" si="224"/>
        <v>REPORTER DE RADIO E TELEVISAO</v>
      </c>
      <c r="B2282" t="s">
        <v>2854</v>
      </c>
      <c r="C2282">
        <v>0</v>
      </c>
      <c r="D2282">
        <v>0</v>
      </c>
      <c r="E2282">
        <v>0</v>
      </c>
      <c r="F2282">
        <v>0</v>
      </c>
      <c r="G2282">
        <v>0</v>
      </c>
      <c r="H2282" s="46">
        <f t="shared" si="225"/>
        <v>0</v>
      </c>
      <c r="J2282" t="str">
        <f t="shared" si="226"/>
        <v>TECNICO ELETRICISTA</v>
      </c>
      <c r="K2282" t="s">
        <v>2939</v>
      </c>
      <c r="L2282">
        <v>0</v>
      </c>
      <c r="M2282" s="46">
        <f t="shared" si="227"/>
        <v>0</v>
      </c>
      <c r="N2282" t="str">
        <f t="shared" si="228"/>
        <v>DESENHISTA TECNICO DE EMBALAGENS, MAQUETES E LEIAUTES</v>
      </c>
      <c r="O2282" t="s">
        <v>3011</v>
      </c>
      <c r="P2282">
        <v>0</v>
      </c>
      <c r="Q2282" s="46">
        <f t="shared" si="229"/>
        <v>0</v>
      </c>
    </row>
    <row r="2283" spans="1:17" x14ac:dyDescent="0.25">
      <c r="A2283" t="str">
        <f t="shared" si="224"/>
        <v>FOTOGRAFO RETRATISTA</v>
      </c>
      <c r="B2283" t="s">
        <v>2857</v>
      </c>
      <c r="C2283">
        <v>0</v>
      </c>
      <c r="D2283">
        <v>0</v>
      </c>
      <c r="E2283">
        <v>0</v>
      </c>
      <c r="F2283">
        <v>0</v>
      </c>
      <c r="G2283">
        <v>0</v>
      </c>
      <c r="H2283" s="46">
        <f t="shared" si="225"/>
        <v>0</v>
      </c>
      <c r="J2283" t="str">
        <f t="shared" si="226"/>
        <v>TECNICO DE MANUTENCAO ELETRONICA</v>
      </c>
      <c r="K2283" t="s">
        <v>2940</v>
      </c>
      <c r="L2283">
        <v>0</v>
      </c>
      <c r="M2283" s="46">
        <f t="shared" si="227"/>
        <v>0</v>
      </c>
      <c r="N2283" t="str">
        <f t="shared" si="228"/>
        <v>DESENHISTA PROJETISTA DE ARQUITETURA</v>
      </c>
      <c r="O2283" t="s">
        <v>3012</v>
      </c>
      <c r="P2283">
        <v>0</v>
      </c>
      <c r="Q2283" s="46">
        <f t="shared" si="229"/>
        <v>0</v>
      </c>
    </row>
    <row r="2284" spans="1:17" x14ac:dyDescent="0.25">
      <c r="A2284" t="str">
        <f t="shared" si="224"/>
        <v>REPOTER FOTOGRAFICO</v>
      </c>
      <c r="B2284" t="s">
        <v>2858</v>
      </c>
      <c r="C2284">
        <v>0</v>
      </c>
      <c r="D2284">
        <v>0</v>
      </c>
      <c r="E2284">
        <v>0</v>
      </c>
      <c r="F2284">
        <v>0</v>
      </c>
      <c r="G2284">
        <v>0</v>
      </c>
      <c r="H2284" s="46">
        <f t="shared" si="225"/>
        <v>0</v>
      </c>
      <c r="J2284" t="str">
        <f t="shared" si="226"/>
        <v>TECNICO DE MANUTENCAO ELETRONICA (CIRCUITOS DE MAQUINAS COM COMANDO NUMERICO)</v>
      </c>
      <c r="K2284" t="s">
        <v>2941</v>
      </c>
      <c r="L2284">
        <v>0</v>
      </c>
      <c r="M2284" s="46">
        <f t="shared" si="227"/>
        <v>0</v>
      </c>
      <c r="N2284" t="str">
        <f t="shared" si="228"/>
        <v>DESENHISTA PROJETISTA DE CONSTRUCAO CIVIL</v>
      </c>
      <c r="O2284" t="s">
        <v>3013</v>
      </c>
      <c r="P2284">
        <v>0</v>
      </c>
      <c r="Q2284" s="46">
        <f t="shared" si="229"/>
        <v>0</v>
      </c>
    </row>
    <row r="2285" spans="1:17" x14ac:dyDescent="0.25">
      <c r="A2285" t="str">
        <f t="shared" si="224"/>
        <v>PRODUTOR CINEMATOGRAFICO</v>
      </c>
      <c r="B2285" t="s">
        <v>2860</v>
      </c>
      <c r="C2285">
        <v>0</v>
      </c>
      <c r="D2285">
        <v>0</v>
      </c>
      <c r="E2285">
        <v>0</v>
      </c>
      <c r="F2285">
        <v>0</v>
      </c>
      <c r="G2285">
        <v>0</v>
      </c>
      <c r="H2285" s="46">
        <f t="shared" si="225"/>
        <v>0</v>
      </c>
      <c r="J2285" t="str">
        <f t="shared" si="226"/>
        <v>TECNICO DE COMUNICACAO DE DADOS</v>
      </c>
      <c r="K2285" t="s">
        <v>2944</v>
      </c>
      <c r="L2285">
        <v>0</v>
      </c>
      <c r="M2285" s="46">
        <f t="shared" si="227"/>
        <v>0</v>
      </c>
      <c r="N2285" t="str">
        <f t="shared" si="228"/>
        <v>DESENHISTA PROJETISTA DE MAQUINAS</v>
      </c>
      <c r="O2285" t="s">
        <v>3014</v>
      </c>
      <c r="P2285">
        <v>0</v>
      </c>
      <c r="Q2285" s="46">
        <f t="shared" si="229"/>
        <v>0</v>
      </c>
    </row>
    <row r="2286" spans="1:17" x14ac:dyDescent="0.25">
      <c r="A2286" t="str">
        <f t="shared" si="224"/>
        <v>PRODUTOR DE RADIO</v>
      </c>
      <c r="B2286" t="s">
        <v>2861</v>
      </c>
      <c r="C2286">
        <v>0</v>
      </c>
      <c r="D2286">
        <v>0</v>
      </c>
      <c r="E2286">
        <v>0</v>
      </c>
      <c r="F2286">
        <v>0</v>
      </c>
      <c r="G2286">
        <v>0</v>
      </c>
      <c r="H2286" s="46">
        <f t="shared" si="225"/>
        <v>0</v>
      </c>
      <c r="J2286" t="str">
        <f t="shared" si="226"/>
        <v>TECNICO DE REDE (TELECOMUNICACOES)</v>
      </c>
      <c r="K2286" t="s">
        <v>2945</v>
      </c>
      <c r="L2286">
        <v>0</v>
      </c>
      <c r="M2286" s="46">
        <f t="shared" si="227"/>
        <v>0</v>
      </c>
      <c r="N2286" t="str">
        <f t="shared" si="228"/>
        <v>DESENHISTA PROJETISTA MECANICO</v>
      </c>
      <c r="O2286" t="s">
        <v>3015</v>
      </c>
      <c r="P2286">
        <v>0</v>
      </c>
      <c r="Q2286" s="46">
        <f t="shared" si="229"/>
        <v>0</v>
      </c>
    </row>
    <row r="2287" spans="1:17" x14ac:dyDescent="0.25">
      <c r="A2287" t="str">
        <f t="shared" si="224"/>
        <v>PRODUTOR DE TEATRO</v>
      </c>
      <c r="B2287" t="s">
        <v>2862</v>
      </c>
      <c r="C2287">
        <v>0</v>
      </c>
      <c r="D2287">
        <v>0</v>
      </c>
      <c r="E2287">
        <v>0</v>
      </c>
      <c r="F2287">
        <v>0</v>
      </c>
      <c r="G2287">
        <v>0</v>
      </c>
      <c r="H2287" s="46">
        <f t="shared" si="225"/>
        <v>0</v>
      </c>
      <c r="J2287" t="str">
        <f t="shared" si="226"/>
        <v>TECNICO DE TRANSMISSAO (TELECOMUNICACOES)</v>
      </c>
      <c r="K2287" t="s">
        <v>2947</v>
      </c>
      <c r="L2287">
        <v>0</v>
      </c>
      <c r="M2287" s="46">
        <f t="shared" si="227"/>
        <v>0</v>
      </c>
      <c r="N2287" t="str">
        <f t="shared" si="228"/>
        <v>DESENHISTA PROJETISTA DE ELETRICIDADE</v>
      </c>
      <c r="O2287" t="s">
        <v>3016</v>
      </c>
      <c r="P2287">
        <v>0</v>
      </c>
      <c r="Q2287" s="46">
        <f t="shared" si="229"/>
        <v>0</v>
      </c>
    </row>
    <row r="2288" spans="1:17" x14ac:dyDescent="0.25">
      <c r="A2288" t="str">
        <f t="shared" si="224"/>
        <v>PRODUTOR DE TELEVISAO</v>
      </c>
      <c r="B2288" t="s">
        <v>2863</v>
      </c>
      <c r="C2288">
        <v>0</v>
      </c>
      <c r="D2288">
        <v>0</v>
      </c>
      <c r="E2288">
        <v>0</v>
      </c>
      <c r="F2288">
        <v>0</v>
      </c>
      <c r="G2288">
        <v>0</v>
      </c>
      <c r="H2288" s="46">
        <f t="shared" si="225"/>
        <v>0</v>
      </c>
      <c r="J2288" t="str">
        <f t="shared" si="226"/>
        <v>TECNICO EM CALIBRACAO</v>
      </c>
      <c r="K2288" t="s">
        <v>2948</v>
      </c>
      <c r="L2288">
        <v>0</v>
      </c>
      <c r="M2288" s="46">
        <f t="shared" si="227"/>
        <v>0</v>
      </c>
      <c r="N2288" t="str">
        <f t="shared" si="228"/>
        <v>DESENHISTA PROJETISTA ELETRONICO</v>
      </c>
      <c r="O2288" t="s">
        <v>3017</v>
      </c>
      <c r="P2288">
        <v>0</v>
      </c>
      <c r="Q2288" s="46">
        <f t="shared" si="229"/>
        <v>0</v>
      </c>
    </row>
    <row r="2289" spans="1:17" x14ac:dyDescent="0.25">
      <c r="A2289" t="str">
        <f t="shared" si="224"/>
        <v>TECNOLOGO EM PRODUCAO FONOGRAFICA</v>
      </c>
      <c r="B2289" t="s">
        <v>2864</v>
      </c>
      <c r="C2289">
        <v>0</v>
      </c>
      <c r="D2289">
        <v>0</v>
      </c>
      <c r="E2289">
        <v>0</v>
      </c>
      <c r="F2289">
        <v>0</v>
      </c>
      <c r="G2289">
        <v>0</v>
      </c>
      <c r="H2289" s="46">
        <f t="shared" si="225"/>
        <v>0</v>
      </c>
      <c r="J2289" t="str">
        <f t="shared" si="226"/>
        <v>TECNICO EM FOTONICA</v>
      </c>
      <c r="K2289" t="s">
        <v>2951</v>
      </c>
      <c r="L2289">
        <v>0</v>
      </c>
      <c r="M2289" s="46">
        <f t="shared" si="227"/>
        <v>0</v>
      </c>
      <c r="N2289" t="str">
        <f t="shared" si="228"/>
        <v>PROJETISTA DE MOVEIS</v>
      </c>
      <c r="O2289" t="s">
        <v>3018</v>
      </c>
      <c r="P2289">
        <v>0</v>
      </c>
      <c r="Q2289" s="46">
        <f t="shared" si="229"/>
        <v>0</v>
      </c>
    </row>
    <row r="2290" spans="1:17" x14ac:dyDescent="0.25">
      <c r="A2290" t="str">
        <f t="shared" si="224"/>
        <v>TECNOLOGO EM PRODUCAO AUDIOVISUAL</v>
      </c>
      <c r="B2290" t="s">
        <v>2865</v>
      </c>
      <c r="C2290">
        <v>0</v>
      </c>
      <c r="D2290">
        <v>0</v>
      </c>
      <c r="E2290">
        <v>0</v>
      </c>
      <c r="F2290">
        <v>0</v>
      </c>
      <c r="G2290">
        <v>0</v>
      </c>
      <c r="H2290" s="46">
        <f t="shared" si="225"/>
        <v>0</v>
      </c>
      <c r="J2290" t="str">
        <f t="shared" si="226"/>
        <v>TECNICO EM REABILITACAO</v>
      </c>
      <c r="K2290" t="s">
        <v>2952</v>
      </c>
      <c r="L2290">
        <v>0</v>
      </c>
      <c r="M2290" s="46">
        <f t="shared" si="227"/>
        <v>0</v>
      </c>
      <c r="N2290" t="str">
        <f t="shared" si="228"/>
        <v>MODELISTA DE ROUPAS</v>
      </c>
      <c r="O2290" t="s">
        <v>3019</v>
      </c>
      <c r="P2290">
        <v>0</v>
      </c>
      <c r="Q2290" s="46">
        <f t="shared" si="229"/>
        <v>0</v>
      </c>
    </row>
    <row r="2291" spans="1:17" x14ac:dyDescent="0.25">
      <c r="A2291" t="str">
        <f t="shared" si="224"/>
        <v>DIRETOR DE CINEMA</v>
      </c>
      <c r="B2291" t="s">
        <v>2866</v>
      </c>
      <c r="C2291">
        <v>0</v>
      </c>
      <c r="D2291">
        <v>0</v>
      </c>
      <c r="E2291">
        <v>0</v>
      </c>
      <c r="F2291">
        <v>0</v>
      </c>
      <c r="G2291">
        <v>0</v>
      </c>
      <c r="H2291" s="46">
        <f t="shared" si="225"/>
        <v>0</v>
      </c>
      <c r="J2291" t="str">
        <f t="shared" si="226"/>
        <v>TECNICO EM MECANICA DE PRECISAO</v>
      </c>
      <c r="K2291" t="s">
        <v>2954</v>
      </c>
      <c r="L2291">
        <v>0</v>
      </c>
      <c r="M2291" s="46">
        <f t="shared" si="227"/>
        <v>0</v>
      </c>
      <c r="N2291" t="str">
        <f t="shared" si="228"/>
        <v>MODELISTA DE CALCADOS</v>
      </c>
      <c r="O2291" t="s">
        <v>3020</v>
      </c>
      <c r="P2291">
        <v>0</v>
      </c>
      <c r="Q2291" s="46">
        <f t="shared" si="229"/>
        <v>0</v>
      </c>
    </row>
    <row r="2292" spans="1:17" x14ac:dyDescent="0.25">
      <c r="A2292" t="str">
        <f t="shared" si="224"/>
        <v>DIRETOR DE PROGRAMAS DE RADIO</v>
      </c>
      <c r="B2292" t="s">
        <v>2867</v>
      </c>
      <c r="C2292">
        <v>0</v>
      </c>
      <c r="D2292">
        <v>0</v>
      </c>
      <c r="E2292">
        <v>0</v>
      </c>
      <c r="F2292">
        <v>0</v>
      </c>
      <c r="G2292">
        <v>0</v>
      </c>
      <c r="H2292" s="46">
        <f t="shared" si="225"/>
        <v>0</v>
      </c>
      <c r="J2292" t="str">
        <f t="shared" si="226"/>
        <v>TECNICO MECANICO</v>
      </c>
      <c r="K2292" t="s">
        <v>2955</v>
      </c>
      <c r="L2292">
        <v>0</v>
      </c>
      <c r="M2292" s="46">
        <f t="shared" si="227"/>
        <v>0</v>
      </c>
      <c r="N2292" t="str">
        <f t="shared" si="228"/>
        <v>TECNICO EM CALCADOS E ARTEFATOS DE COURO</v>
      </c>
      <c r="O2292" t="s">
        <v>3021</v>
      </c>
      <c r="P2292">
        <v>0</v>
      </c>
      <c r="Q2292" s="46">
        <f t="shared" si="229"/>
        <v>0</v>
      </c>
    </row>
    <row r="2293" spans="1:17" x14ac:dyDescent="0.25">
      <c r="A2293" t="str">
        <f t="shared" si="224"/>
        <v>DIRETOR DE PROGRAMAS DE TELEVISAO</v>
      </c>
      <c r="B2293" t="s">
        <v>2868</v>
      </c>
      <c r="C2293">
        <v>0</v>
      </c>
      <c r="D2293">
        <v>0</v>
      </c>
      <c r="E2293">
        <v>0</v>
      </c>
      <c r="F2293">
        <v>0</v>
      </c>
      <c r="G2293">
        <v>0</v>
      </c>
      <c r="H2293" s="46">
        <f t="shared" si="225"/>
        <v>0</v>
      </c>
      <c r="J2293" t="str">
        <f t="shared" si="226"/>
        <v>TECNICO MECANICO (CALEFACAO, VENTILACAO E REFRIGERACAO)</v>
      </c>
      <c r="K2293" t="s">
        <v>2956</v>
      </c>
      <c r="L2293">
        <v>0</v>
      </c>
      <c r="M2293" s="46">
        <f t="shared" si="227"/>
        <v>0</v>
      </c>
      <c r="N2293" t="str">
        <f t="shared" si="228"/>
        <v>TECNICO EM CONFECCOES DO VESTUARIO</v>
      </c>
      <c r="O2293" t="s">
        <v>3022</v>
      </c>
      <c r="P2293">
        <v>0</v>
      </c>
      <c r="Q2293" s="46">
        <f t="shared" si="229"/>
        <v>0</v>
      </c>
    </row>
    <row r="2294" spans="1:17" x14ac:dyDescent="0.25">
      <c r="A2294" t="str">
        <f t="shared" si="224"/>
        <v>DIRETOR TEATRAL</v>
      </c>
      <c r="B2294" t="s">
        <v>2869</v>
      </c>
      <c r="C2294">
        <v>0</v>
      </c>
      <c r="D2294">
        <v>0</v>
      </c>
      <c r="E2294">
        <v>0</v>
      </c>
      <c r="F2294">
        <v>0</v>
      </c>
      <c r="G2294">
        <v>0</v>
      </c>
      <c r="H2294" s="46">
        <f t="shared" si="225"/>
        <v>0</v>
      </c>
      <c r="J2294" t="str">
        <f t="shared" si="226"/>
        <v>TECNICO MECANICO (MAQUINAS)</v>
      </c>
      <c r="K2294" t="s">
        <v>2957</v>
      </c>
      <c r="L2294">
        <v>0</v>
      </c>
      <c r="M2294" s="46">
        <f t="shared" si="227"/>
        <v>0</v>
      </c>
      <c r="N2294" t="str">
        <f t="shared" si="228"/>
        <v>TECNICO DO MOBILIARIO</v>
      </c>
      <c r="O2294" t="s">
        <v>3023</v>
      </c>
      <c r="P2294">
        <v>0</v>
      </c>
      <c r="Q2294" s="46">
        <f t="shared" si="229"/>
        <v>0</v>
      </c>
    </row>
    <row r="2295" spans="1:17" x14ac:dyDescent="0.25">
      <c r="A2295" t="str">
        <f t="shared" si="224"/>
        <v>CENOGRAFO CARNAVALESCO E FESTAS POPULARES</v>
      </c>
      <c r="B2295" t="s">
        <v>2870</v>
      </c>
      <c r="C2295">
        <v>0</v>
      </c>
      <c r="D2295">
        <v>0</v>
      </c>
      <c r="E2295">
        <v>0</v>
      </c>
      <c r="F2295">
        <v>0</v>
      </c>
      <c r="G2295">
        <v>0</v>
      </c>
      <c r="H2295" s="46">
        <f t="shared" si="225"/>
        <v>0</v>
      </c>
      <c r="J2295" t="str">
        <f t="shared" si="226"/>
        <v>TECNICO MECANICO (MOTORES)</v>
      </c>
      <c r="K2295" t="s">
        <v>2958</v>
      </c>
      <c r="L2295">
        <v>0</v>
      </c>
      <c r="M2295" s="46">
        <f t="shared" si="227"/>
        <v>0</v>
      </c>
      <c r="N2295" t="str">
        <f t="shared" si="228"/>
        <v>TECNICO EM HISTOLOGIA</v>
      </c>
      <c r="O2295" t="s">
        <v>3025</v>
      </c>
      <c r="P2295">
        <v>0</v>
      </c>
      <c r="Q2295" s="46">
        <f t="shared" si="229"/>
        <v>0</v>
      </c>
    </row>
    <row r="2296" spans="1:17" x14ac:dyDescent="0.25">
      <c r="A2296" t="str">
        <f t="shared" si="224"/>
        <v>CENOGRAFO DE CINEMA</v>
      </c>
      <c r="B2296" t="s">
        <v>2871</v>
      </c>
      <c r="C2296">
        <v>0</v>
      </c>
      <c r="D2296">
        <v>0</v>
      </c>
      <c r="E2296">
        <v>0</v>
      </c>
      <c r="F2296">
        <v>0</v>
      </c>
      <c r="G2296">
        <v>0</v>
      </c>
      <c r="H2296" s="46">
        <f t="shared" si="225"/>
        <v>0</v>
      </c>
      <c r="J2296" t="str">
        <f t="shared" si="226"/>
        <v>TECNICO MECANICO NA FABRICACAO DE FERRAMENTAS</v>
      </c>
      <c r="K2296" t="s">
        <v>2959</v>
      </c>
      <c r="L2296">
        <v>0</v>
      </c>
      <c r="M2296" s="46">
        <f t="shared" si="227"/>
        <v>0</v>
      </c>
      <c r="N2296" t="str">
        <f t="shared" si="228"/>
        <v>TECNICO AGRICOLA</v>
      </c>
      <c r="O2296" t="s">
        <v>3026</v>
      </c>
      <c r="P2296">
        <v>0</v>
      </c>
      <c r="Q2296" s="46">
        <f t="shared" si="229"/>
        <v>0</v>
      </c>
    </row>
    <row r="2297" spans="1:17" x14ac:dyDescent="0.25">
      <c r="A2297" t="str">
        <f t="shared" si="224"/>
        <v>CENOGRAFO DE EVENTOS</v>
      </c>
      <c r="B2297" t="s">
        <v>2872</v>
      </c>
      <c r="C2297">
        <v>0</v>
      </c>
      <c r="D2297">
        <v>0</v>
      </c>
      <c r="E2297">
        <v>0</v>
      </c>
      <c r="F2297">
        <v>0</v>
      </c>
      <c r="G2297">
        <v>0</v>
      </c>
      <c r="H2297" s="46">
        <f t="shared" si="225"/>
        <v>0</v>
      </c>
      <c r="J2297" t="str">
        <f t="shared" si="226"/>
        <v>TECNICO MECANICO NA MANUTENCAO DE FERRAMENTAS</v>
      </c>
      <c r="K2297" t="s">
        <v>2960</v>
      </c>
      <c r="L2297">
        <v>0</v>
      </c>
      <c r="M2297" s="46">
        <f t="shared" si="227"/>
        <v>0</v>
      </c>
      <c r="N2297" t="str">
        <f t="shared" si="228"/>
        <v>TECNICO EM MADEIRA</v>
      </c>
      <c r="O2297" t="s">
        <v>3028</v>
      </c>
      <c r="P2297">
        <v>0</v>
      </c>
      <c r="Q2297" s="46">
        <f t="shared" si="229"/>
        <v>0</v>
      </c>
    </row>
    <row r="2298" spans="1:17" x14ac:dyDescent="0.25">
      <c r="A2298" t="str">
        <f t="shared" si="224"/>
        <v>CENOGRAFO DE TEATRO</v>
      </c>
      <c r="B2298" t="s">
        <v>2873</v>
      </c>
      <c r="C2298">
        <v>0</v>
      </c>
      <c r="D2298">
        <v>0</v>
      </c>
      <c r="E2298">
        <v>0</v>
      </c>
      <c r="F2298">
        <v>0</v>
      </c>
      <c r="G2298">
        <v>0</v>
      </c>
      <c r="H2298" s="46">
        <f t="shared" si="225"/>
        <v>0</v>
      </c>
      <c r="J2298" t="str">
        <f t="shared" si="226"/>
        <v>TECNICO EM AUTOMOBILISTICA</v>
      </c>
      <c r="K2298" t="s">
        <v>2961</v>
      </c>
      <c r="L2298">
        <v>0</v>
      </c>
      <c r="M2298" s="46">
        <f t="shared" si="227"/>
        <v>0</v>
      </c>
      <c r="N2298" t="str">
        <f t="shared" si="228"/>
        <v>TECNICO FLORESTAL</v>
      </c>
      <c r="O2298" t="s">
        <v>3029</v>
      </c>
      <c r="P2298">
        <v>0</v>
      </c>
      <c r="Q2298" s="46">
        <f t="shared" si="229"/>
        <v>0</v>
      </c>
    </row>
    <row r="2299" spans="1:17" x14ac:dyDescent="0.25">
      <c r="A2299" t="str">
        <f t="shared" si="224"/>
        <v>CENOGRAFO DE TV</v>
      </c>
      <c r="B2299" t="s">
        <v>2874</v>
      </c>
      <c r="C2299">
        <v>0</v>
      </c>
      <c r="D2299">
        <v>0</v>
      </c>
      <c r="E2299">
        <v>0</v>
      </c>
      <c r="F2299">
        <v>0</v>
      </c>
      <c r="G2299">
        <v>0</v>
      </c>
      <c r="H2299" s="46">
        <f t="shared" si="225"/>
        <v>0</v>
      </c>
      <c r="J2299" t="str">
        <f t="shared" si="226"/>
        <v>TECNICO MECANICO (AERONAVES)</v>
      </c>
      <c r="K2299" t="s">
        <v>2962</v>
      </c>
      <c r="L2299">
        <v>0</v>
      </c>
      <c r="M2299" s="46">
        <f t="shared" si="227"/>
        <v>0</v>
      </c>
      <c r="N2299" t="str">
        <f t="shared" si="228"/>
        <v>TECNICO EM PISCICULTURA</v>
      </c>
      <c r="O2299" t="s">
        <v>3030</v>
      </c>
      <c r="P2299">
        <v>0</v>
      </c>
      <c r="Q2299" s="46">
        <f t="shared" si="229"/>
        <v>0</v>
      </c>
    </row>
    <row r="2300" spans="1:17" x14ac:dyDescent="0.25">
      <c r="A2300" t="str">
        <f t="shared" si="224"/>
        <v>DIRETOR DE ARTE</v>
      </c>
      <c r="B2300" t="s">
        <v>2875</v>
      </c>
      <c r="C2300">
        <v>0</v>
      </c>
      <c r="D2300">
        <v>0</v>
      </c>
      <c r="E2300">
        <v>0</v>
      </c>
      <c r="F2300">
        <v>0</v>
      </c>
      <c r="G2300">
        <v>0</v>
      </c>
      <c r="H2300" s="46">
        <f t="shared" si="225"/>
        <v>0</v>
      </c>
      <c r="J2300" t="str">
        <f t="shared" si="226"/>
        <v>TECNICO MECANICO (EMBARCACOES)</v>
      </c>
      <c r="K2300" t="s">
        <v>2963</v>
      </c>
      <c r="L2300">
        <v>0</v>
      </c>
      <c r="M2300" s="46">
        <f t="shared" si="227"/>
        <v>0</v>
      </c>
      <c r="N2300" t="str">
        <f t="shared" si="228"/>
        <v>TECNICO EM CARCINICULTURA</v>
      </c>
      <c r="O2300" t="s">
        <v>3031</v>
      </c>
      <c r="P2300">
        <v>0</v>
      </c>
      <c r="Q2300" s="46">
        <f t="shared" si="229"/>
        <v>0</v>
      </c>
    </row>
    <row r="2301" spans="1:17" x14ac:dyDescent="0.25">
      <c r="A2301" t="str">
        <f t="shared" si="224"/>
        <v>ARTISTA (ARTES VISUAIS)</v>
      </c>
      <c r="B2301" t="s">
        <v>2876</v>
      </c>
      <c r="C2301">
        <v>0</v>
      </c>
      <c r="D2301">
        <v>0</v>
      </c>
      <c r="E2301">
        <v>0</v>
      </c>
      <c r="F2301">
        <v>0</v>
      </c>
      <c r="G2301">
        <v>0</v>
      </c>
      <c r="H2301" s="46">
        <f t="shared" si="225"/>
        <v>0</v>
      </c>
      <c r="J2301" t="str">
        <f t="shared" si="226"/>
        <v>TECNICO EM MANUTENCAO DE MAQUINAS</v>
      </c>
      <c r="K2301" t="s">
        <v>2965</v>
      </c>
      <c r="L2301">
        <v>0</v>
      </c>
      <c r="M2301" s="46">
        <f t="shared" si="227"/>
        <v>0</v>
      </c>
      <c r="N2301" t="str">
        <f t="shared" si="228"/>
        <v>TECNICO EM MITILICULTURA</v>
      </c>
      <c r="O2301" t="s">
        <v>3032</v>
      </c>
      <c r="P2301">
        <v>0</v>
      </c>
      <c r="Q2301" s="46">
        <f t="shared" si="229"/>
        <v>0</v>
      </c>
    </row>
    <row r="2302" spans="1:17" x14ac:dyDescent="0.25">
      <c r="A2302" t="str">
        <f t="shared" si="224"/>
        <v>CONSERVADOR-RESTAURADOR DE BENS CULTURAIS</v>
      </c>
      <c r="B2302" t="s">
        <v>2878</v>
      </c>
      <c r="C2302">
        <v>0</v>
      </c>
      <c r="D2302">
        <v>0</v>
      </c>
      <c r="E2302">
        <v>0</v>
      </c>
      <c r="F2302">
        <v>0</v>
      </c>
      <c r="G2302">
        <v>0</v>
      </c>
      <c r="H2302" s="46">
        <f t="shared" si="225"/>
        <v>0</v>
      </c>
      <c r="J2302" t="str">
        <f t="shared" si="226"/>
        <v>INSPETOR DE SOLDAGEM</v>
      </c>
      <c r="K2302" t="s">
        <v>2966</v>
      </c>
      <c r="L2302">
        <v>0</v>
      </c>
      <c r="M2302" s="46">
        <f t="shared" si="227"/>
        <v>0</v>
      </c>
      <c r="N2302" t="str">
        <f t="shared" si="228"/>
        <v>TECNICO EM RANICULTURA</v>
      </c>
      <c r="O2302" t="s">
        <v>3033</v>
      </c>
      <c r="P2302">
        <v>0</v>
      </c>
      <c r="Q2302" s="46">
        <f t="shared" si="229"/>
        <v>0</v>
      </c>
    </row>
    <row r="2303" spans="1:17" x14ac:dyDescent="0.25">
      <c r="A2303" t="str">
        <f t="shared" si="224"/>
        <v>DESENHISTA INDUSTRIAL DE PRODUTO (DESIGNER DE PRODUTO)</v>
      </c>
      <c r="B2303" t="s">
        <v>2879</v>
      </c>
      <c r="C2303">
        <v>0</v>
      </c>
      <c r="D2303">
        <v>0</v>
      </c>
      <c r="E2303">
        <v>0</v>
      </c>
      <c r="F2303">
        <v>0</v>
      </c>
      <c r="G2303">
        <v>0</v>
      </c>
      <c r="H2303" s="46">
        <f t="shared" si="225"/>
        <v>0</v>
      </c>
      <c r="J2303" t="str">
        <f t="shared" si="226"/>
        <v>TECNICO EM ESTRUTURAS METALICAS</v>
      </c>
      <c r="K2303" t="s">
        <v>2968</v>
      </c>
      <c r="L2303">
        <v>0</v>
      </c>
      <c r="M2303" s="46">
        <f t="shared" si="227"/>
        <v>0</v>
      </c>
      <c r="N2303" t="str">
        <f t="shared" si="228"/>
        <v>ACUPUNTURISTA</v>
      </c>
      <c r="O2303" t="s">
        <v>3034</v>
      </c>
      <c r="P2303">
        <v>0</v>
      </c>
      <c r="Q2303" s="46">
        <f t="shared" si="229"/>
        <v>0</v>
      </c>
    </row>
    <row r="2304" spans="1:17" x14ac:dyDescent="0.25">
      <c r="A2304" t="str">
        <f t="shared" si="224"/>
        <v>DESENHISTA INDUSTRIAL DE PRODUTO DE MODA (DESIGNER DE MODA</v>
      </c>
      <c r="B2304" t="s">
        <v>2880</v>
      </c>
      <c r="C2304">
        <v>0</v>
      </c>
      <c r="D2304">
        <v>0</v>
      </c>
      <c r="E2304">
        <v>0</v>
      </c>
      <c r="F2304">
        <v>0</v>
      </c>
      <c r="G2304">
        <v>0</v>
      </c>
      <c r="H2304" s="46">
        <f t="shared" si="225"/>
        <v>0</v>
      </c>
      <c r="J2304" t="str">
        <f t="shared" si="226"/>
        <v>TECNICO EM SOLDAGEM</v>
      </c>
      <c r="K2304" t="s">
        <v>2969</v>
      </c>
      <c r="L2304">
        <v>0</v>
      </c>
      <c r="M2304" s="46">
        <f t="shared" si="227"/>
        <v>0</v>
      </c>
      <c r="N2304" t="str">
        <f t="shared" si="228"/>
        <v>PODOLOGO</v>
      </c>
      <c r="O2304" t="s">
        <v>3035</v>
      </c>
      <c r="P2304">
        <v>0</v>
      </c>
      <c r="Q2304" s="46">
        <f t="shared" si="229"/>
        <v>0</v>
      </c>
    </row>
    <row r="2305" spans="1:17" x14ac:dyDescent="0.25">
      <c r="A2305" t="str">
        <f t="shared" si="224"/>
        <v>ATOR</v>
      </c>
      <c r="B2305" t="s">
        <v>2881</v>
      </c>
      <c r="C2305">
        <v>0</v>
      </c>
      <c r="D2305">
        <v>0</v>
      </c>
      <c r="E2305">
        <v>0</v>
      </c>
      <c r="F2305">
        <v>0</v>
      </c>
      <c r="G2305">
        <v>0</v>
      </c>
      <c r="H2305" s="46">
        <f t="shared" si="225"/>
        <v>0</v>
      </c>
      <c r="J2305" t="str">
        <f t="shared" si="226"/>
        <v>TECNICO DE ACABAMENTO EM SIDERURGIA</v>
      </c>
      <c r="K2305" t="s">
        <v>2970</v>
      </c>
      <c r="L2305">
        <v>0</v>
      </c>
      <c r="M2305" s="46">
        <f t="shared" si="227"/>
        <v>0</v>
      </c>
      <c r="N2305" t="str">
        <f t="shared" si="228"/>
        <v>QUIROPRAXISTA</v>
      </c>
      <c r="O2305" t="s">
        <v>3036</v>
      </c>
      <c r="P2305">
        <v>0</v>
      </c>
      <c r="Q2305" s="46">
        <f t="shared" si="229"/>
        <v>0</v>
      </c>
    </row>
    <row r="2306" spans="1:17" x14ac:dyDescent="0.25">
      <c r="A2306" t="str">
        <f t="shared" si="224"/>
        <v>COMPOSITOR</v>
      </c>
      <c r="B2306" t="s">
        <v>2882</v>
      </c>
      <c r="C2306">
        <v>0</v>
      </c>
      <c r="D2306">
        <v>0</v>
      </c>
      <c r="E2306">
        <v>0</v>
      </c>
      <c r="F2306">
        <v>0</v>
      </c>
      <c r="G2306">
        <v>0</v>
      </c>
      <c r="H2306" s="46">
        <f t="shared" si="225"/>
        <v>0</v>
      </c>
      <c r="J2306" t="str">
        <f t="shared" si="226"/>
        <v>TECNICO DE ACIARIA EM SIDERURGIA</v>
      </c>
      <c r="K2306" t="s">
        <v>2971</v>
      </c>
      <c r="L2306">
        <v>0</v>
      </c>
      <c r="M2306" s="46">
        <f t="shared" si="227"/>
        <v>0</v>
      </c>
      <c r="N2306" t="str">
        <f t="shared" si="228"/>
        <v>MASSOTERAPEUTA</v>
      </c>
      <c r="O2306" t="s">
        <v>3037</v>
      </c>
      <c r="P2306">
        <v>0</v>
      </c>
      <c r="Q2306" s="46">
        <f t="shared" si="229"/>
        <v>0</v>
      </c>
    </row>
    <row r="2307" spans="1:17" x14ac:dyDescent="0.25">
      <c r="A2307" t="str">
        <f t="shared" si="224"/>
        <v>MUSICO ARRANJADOR</v>
      </c>
      <c r="B2307" t="s">
        <v>2883</v>
      </c>
      <c r="C2307">
        <v>0</v>
      </c>
      <c r="D2307">
        <v>0</v>
      </c>
      <c r="E2307">
        <v>0</v>
      </c>
      <c r="F2307">
        <v>0</v>
      </c>
      <c r="G2307">
        <v>0</v>
      </c>
      <c r="H2307" s="46">
        <f t="shared" si="225"/>
        <v>0</v>
      </c>
      <c r="J2307" t="str">
        <f t="shared" si="226"/>
        <v>TECNICO DE FUNDICAO EM SIDERURGIA</v>
      </c>
      <c r="K2307" t="s">
        <v>2972</v>
      </c>
      <c r="L2307">
        <v>0</v>
      </c>
      <c r="M2307" s="46">
        <f t="shared" si="227"/>
        <v>0</v>
      </c>
      <c r="N2307" t="str">
        <f t="shared" si="228"/>
        <v>TERAPEUTA HOLISTICO</v>
      </c>
      <c r="O2307" t="s">
        <v>3038</v>
      </c>
      <c r="P2307">
        <v>0</v>
      </c>
      <c r="Q2307" s="46">
        <f t="shared" si="229"/>
        <v>0</v>
      </c>
    </row>
    <row r="2308" spans="1:17" x14ac:dyDescent="0.25">
      <c r="A2308" t="str">
        <f t="shared" si="224"/>
        <v>MUSICO REGENTE</v>
      </c>
      <c r="B2308" t="s">
        <v>2884</v>
      </c>
      <c r="C2308">
        <v>0</v>
      </c>
      <c r="D2308">
        <v>0</v>
      </c>
      <c r="E2308">
        <v>0</v>
      </c>
      <c r="F2308">
        <v>0</v>
      </c>
      <c r="G2308">
        <v>0</v>
      </c>
      <c r="H2308" s="46">
        <f t="shared" si="225"/>
        <v>0</v>
      </c>
      <c r="J2308" t="str">
        <f t="shared" si="226"/>
        <v>TECNICO DE LAMINACAO EM SIDERURGIA</v>
      </c>
      <c r="K2308" t="s">
        <v>2973</v>
      </c>
      <c r="L2308">
        <v>0</v>
      </c>
      <c r="M2308" s="46">
        <f t="shared" si="227"/>
        <v>0</v>
      </c>
      <c r="N2308" t="str">
        <f t="shared" si="228"/>
        <v>DOULA</v>
      </c>
      <c r="O2308" t="s">
        <v>3039</v>
      </c>
      <c r="P2308">
        <v>0</v>
      </c>
      <c r="Q2308" s="46">
        <f t="shared" si="229"/>
        <v>0</v>
      </c>
    </row>
    <row r="2309" spans="1:17" x14ac:dyDescent="0.25">
      <c r="A2309" t="str">
        <f t="shared" si="224"/>
        <v>MUSICOLOGO</v>
      </c>
      <c r="B2309" t="s">
        <v>2885</v>
      </c>
      <c r="C2309">
        <v>0</v>
      </c>
      <c r="D2309">
        <v>0</v>
      </c>
      <c r="E2309">
        <v>0</v>
      </c>
      <c r="F2309">
        <v>0</v>
      </c>
      <c r="G2309">
        <v>0</v>
      </c>
      <c r="H2309" s="46">
        <f t="shared" si="225"/>
        <v>0</v>
      </c>
      <c r="J2309" t="str">
        <f t="shared" si="226"/>
        <v>TECNICO DE REDUCAO NA SIDERURGIA (PRIMEIRA FUSAO)</v>
      </c>
      <c r="K2309" t="s">
        <v>2974</v>
      </c>
      <c r="L2309">
        <v>0</v>
      </c>
      <c r="M2309" s="46">
        <f t="shared" si="227"/>
        <v>0</v>
      </c>
      <c r="N2309" t="str">
        <f t="shared" si="228"/>
        <v>TECNICO DE ENFERMAGEM PSIQUIATRICA</v>
      </c>
      <c r="O2309" t="s">
        <v>3043</v>
      </c>
      <c r="P2309">
        <v>0</v>
      </c>
      <c r="Q2309" s="46">
        <f t="shared" si="229"/>
        <v>0</v>
      </c>
    </row>
    <row r="2310" spans="1:17" x14ac:dyDescent="0.25">
      <c r="A2310" t="str">
        <f t="shared" si="224"/>
        <v>MUSICO INTERPRETE CANTOR</v>
      </c>
      <c r="B2310" t="s">
        <v>2886</v>
      </c>
      <c r="C2310">
        <v>0</v>
      </c>
      <c r="D2310">
        <v>0</v>
      </c>
      <c r="E2310">
        <v>0</v>
      </c>
      <c r="F2310">
        <v>0</v>
      </c>
      <c r="G2310">
        <v>0</v>
      </c>
      <c r="H2310" s="46">
        <f t="shared" si="225"/>
        <v>0</v>
      </c>
      <c r="J2310" t="str">
        <f t="shared" si="226"/>
        <v>TECNICO DE REFRATARIO EM SIDERURGIA</v>
      </c>
      <c r="K2310" t="s">
        <v>2975</v>
      </c>
      <c r="L2310">
        <v>0</v>
      </c>
      <c r="M2310" s="46">
        <f t="shared" si="227"/>
        <v>0</v>
      </c>
      <c r="N2310" t="str">
        <f t="shared" si="228"/>
        <v>AUXILIAR DE ENFERMAGEM DO TRABALHO</v>
      </c>
      <c r="O2310" t="s">
        <v>3046</v>
      </c>
      <c r="P2310">
        <v>0</v>
      </c>
      <c r="Q2310" s="46">
        <f t="shared" si="229"/>
        <v>0</v>
      </c>
    </row>
    <row r="2311" spans="1:17" x14ac:dyDescent="0.25">
      <c r="A2311" t="str">
        <f t="shared" si="224"/>
        <v>MUSICO INTERPRETE INSTRUMENTISTA</v>
      </c>
      <c r="B2311" t="s">
        <v>2887</v>
      </c>
      <c r="C2311">
        <v>0</v>
      </c>
      <c r="D2311">
        <v>0</v>
      </c>
      <c r="E2311">
        <v>0</v>
      </c>
      <c r="F2311">
        <v>0</v>
      </c>
      <c r="G2311">
        <v>0</v>
      </c>
      <c r="H2311" s="46">
        <f t="shared" si="225"/>
        <v>0</v>
      </c>
      <c r="J2311" t="str">
        <f t="shared" si="226"/>
        <v>TECNICO EM GEOFISICA</v>
      </c>
      <c r="K2311" t="s">
        <v>2976</v>
      </c>
      <c r="L2311">
        <v>0</v>
      </c>
      <c r="M2311" s="46">
        <f t="shared" si="227"/>
        <v>0</v>
      </c>
      <c r="N2311" t="str">
        <f t="shared" si="228"/>
        <v>AUXILIAR DE SAUDE (NAVEGACAO MARITIMA)</v>
      </c>
      <c r="O2311" t="s">
        <v>3047</v>
      </c>
      <c r="P2311">
        <v>0</v>
      </c>
      <c r="Q2311" s="46">
        <f t="shared" si="229"/>
        <v>0</v>
      </c>
    </row>
    <row r="2312" spans="1:17" x14ac:dyDescent="0.25">
      <c r="A2312" t="str">
        <f t="shared" si="224"/>
        <v>ASSISTENTE DE COREOGRAFIA</v>
      </c>
      <c r="B2312" t="s">
        <v>2888</v>
      </c>
      <c r="C2312">
        <v>0</v>
      </c>
      <c r="D2312">
        <v>0</v>
      </c>
      <c r="E2312">
        <v>0</v>
      </c>
      <c r="F2312">
        <v>0</v>
      </c>
      <c r="G2312">
        <v>0</v>
      </c>
      <c r="H2312" s="46">
        <f t="shared" si="225"/>
        <v>0</v>
      </c>
      <c r="J2312" t="str">
        <f t="shared" si="226"/>
        <v>TECNICO EM GEOLOGIA</v>
      </c>
      <c r="K2312" t="s">
        <v>2977</v>
      </c>
      <c r="L2312">
        <v>0</v>
      </c>
      <c r="M2312" s="46">
        <f t="shared" si="227"/>
        <v>0</v>
      </c>
      <c r="N2312" t="str">
        <f t="shared" si="228"/>
        <v>SOCORRISTA HABILITADO</v>
      </c>
      <c r="O2312" t="s">
        <v>3050</v>
      </c>
      <c r="P2312">
        <v>0</v>
      </c>
      <c r="Q2312" s="46">
        <f t="shared" si="229"/>
        <v>0</v>
      </c>
    </row>
    <row r="2313" spans="1:17" x14ac:dyDescent="0.25">
      <c r="A2313" t="str">
        <f t="shared" si="224"/>
        <v>BAILARINO (EXCETO DANCAS POPULARES)</v>
      </c>
      <c r="B2313" t="s">
        <v>2889</v>
      </c>
      <c r="C2313">
        <v>0</v>
      </c>
      <c r="D2313">
        <v>0</v>
      </c>
      <c r="E2313">
        <v>0</v>
      </c>
      <c r="F2313">
        <v>0</v>
      </c>
      <c r="G2313">
        <v>0</v>
      </c>
      <c r="H2313" s="46">
        <f t="shared" si="225"/>
        <v>0</v>
      </c>
      <c r="J2313" t="str">
        <f t="shared" si="226"/>
        <v>TECNICO EM GEOQUIMICA</v>
      </c>
      <c r="K2313" t="s">
        <v>2978</v>
      </c>
      <c r="L2313">
        <v>0</v>
      </c>
      <c r="M2313" s="46">
        <f t="shared" si="227"/>
        <v>0</v>
      </c>
      <c r="N2313" t="str">
        <f t="shared" si="228"/>
        <v>TECNICO EM OPTICA</v>
      </c>
      <c r="O2313" t="s">
        <v>3053</v>
      </c>
      <c r="P2313">
        <v>0</v>
      </c>
      <c r="Q2313" s="46">
        <f t="shared" si="229"/>
        <v>0</v>
      </c>
    </row>
    <row r="2314" spans="1:17" x14ac:dyDescent="0.25">
      <c r="A2314" t="str">
        <f t="shared" si="224"/>
        <v>COREOGRAFO</v>
      </c>
      <c r="B2314" t="s">
        <v>2890</v>
      </c>
      <c r="C2314">
        <v>0</v>
      </c>
      <c r="D2314">
        <v>0</v>
      </c>
      <c r="E2314">
        <v>0</v>
      </c>
      <c r="F2314">
        <v>0</v>
      </c>
      <c r="G2314">
        <v>0</v>
      </c>
      <c r="H2314" s="46">
        <f t="shared" si="225"/>
        <v>0</v>
      </c>
      <c r="J2314" t="str">
        <f t="shared" si="226"/>
        <v>TECNICO EM GEOTECNIA</v>
      </c>
      <c r="K2314" t="s">
        <v>2979</v>
      </c>
      <c r="L2314">
        <v>0</v>
      </c>
      <c r="M2314" s="46">
        <f t="shared" si="227"/>
        <v>0</v>
      </c>
      <c r="N2314" t="str">
        <f t="shared" si="228"/>
        <v>TECNICO EM OPTOMETRIA</v>
      </c>
      <c r="O2314" t="s">
        <v>3054</v>
      </c>
      <c r="P2314">
        <v>0</v>
      </c>
      <c r="Q2314" s="46">
        <f t="shared" si="229"/>
        <v>0</v>
      </c>
    </row>
    <row r="2315" spans="1:17" x14ac:dyDescent="0.25">
      <c r="A2315" t="str">
        <f t="shared" si="224"/>
        <v>DRAMATURGO DE DANCA</v>
      </c>
      <c r="B2315" t="s">
        <v>2891</v>
      </c>
      <c r="C2315">
        <v>0</v>
      </c>
      <c r="D2315">
        <v>0</v>
      </c>
      <c r="E2315">
        <v>0</v>
      </c>
      <c r="F2315">
        <v>0</v>
      </c>
      <c r="G2315">
        <v>0</v>
      </c>
      <c r="H2315" s="46">
        <f t="shared" si="225"/>
        <v>0</v>
      </c>
      <c r="J2315" t="str">
        <f t="shared" si="226"/>
        <v>TECNICO DE MINERACAO</v>
      </c>
      <c r="K2315" t="s">
        <v>2980</v>
      </c>
      <c r="L2315">
        <v>0</v>
      </c>
      <c r="M2315" s="46">
        <f t="shared" si="227"/>
        <v>0</v>
      </c>
      <c r="N2315" t="str">
        <f t="shared" si="228"/>
        <v>TECNICO EM HIGIENE DENTAL</v>
      </c>
      <c r="O2315" t="s">
        <v>3055</v>
      </c>
      <c r="P2315">
        <v>0</v>
      </c>
      <c r="Q2315" s="46">
        <f t="shared" si="229"/>
        <v>0</v>
      </c>
    </row>
    <row r="2316" spans="1:17" x14ac:dyDescent="0.25">
      <c r="A2316" t="str">
        <f t="shared" si="224"/>
        <v>ENSAIADOR DE DANCA</v>
      </c>
      <c r="B2316" t="s">
        <v>2892</v>
      </c>
      <c r="C2316">
        <v>0</v>
      </c>
      <c r="D2316">
        <v>0</v>
      </c>
      <c r="E2316">
        <v>0</v>
      </c>
      <c r="F2316">
        <v>0</v>
      </c>
      <c r="G2316">
        <v>0</v>
      </c>
      <c r="H2316" s="46">
        <f t="shared" si="225"/>
        <v>0</v>
      </c>
      <c r="J2316" t="str">
        <f t="shared" si="226"/>
        <v>TECNICO DE MINERACAO (OLEO E PETROLEO)</v>
      </c>
      <c r="K2316" t="s">
        <v>2981</v>
      </c>
      <c r="L2316">
        <v>0</v>
      </c>
      <c r="M2316" s="46">
        <f t="shared" si="227"/>
        <v>0</v>
      </c>
      <c r="N2316" t="str">
        <f t="shared" si="228"/>
        <v>PROTETICO DENTARIO</v>
      </c>
      <c r="O2316" t="s">
        <v>3056</v>
      </c>
      <c r="P2316">
        <v>0</v>
      </c>
      <c r="Q2316" s="46">
        <f t="shared" si="229"/>
        <v>0</v>
      </c>
    </row>
    <row r="2317" spans="1:17" x14ac:dyDescent="0.25">
      <c r="A2317" t="str">
        <f t="shared" si="224"/>
        <v>PROFESSOR DE DANCA</v>
      </c>
      <c r="B2317" t="s">
        <v>2893</v>
      </c>
      <c r="C2317">
        <v>0</v>
      </c>
      <c r="D2317">
        <v>0</v>
      </c>
      <c r="E2317">
        <v>0</v>
      </c>
      <c r="F2317">
        <v>0</v>
      </c>
      <c r="G2317">
        <v>0</v>
      </c>
      <c r="H2317" s="46">
        <f t="shared" si="225"/>
        <v>0</v>
      </c>
      <c r="J2317" t="str">
        <f t="shared" si="226"/>
        <v>TECNICO EM PROCESSAMENTO MINERAL (EXCETO PETROLEO)</v>
      </c>
      <c r="K2317" t="s">
        <v>2982</v>
      </c>
      <c r="L2317">
        <v>0</v>
      </c>
      <c r="M2317" s="46">
        <f t="shared" si="227"/>
        <v>0</v>
      </c>
      <c r="N2317" t="str">
        <f t="shared" si="228"/>
        <v>TECNICO DE IMOBILIZACAO ORTOPEDICA</v>
      </c>
      <c r="O2317" t="s">
        <v>3064</v>
      </c>
      <c r="P2317">
        <v>0</v>
      </c>
      <c r="Q2317" s="46">
        <f t="shared" si="229"/>
        <v>0</v>
      </c>
    </row>
    <row r="2318" spans="1:17" x14ac:dyDescent="0.25">
      <c r="A2318" t="str">
        <f t="shared" ref="A2318:A2381" si="230">MID(B2318,8,100)</f>
        <v>DECORADOR DE INTERIORES DE NIVEL SUPERIOR</v>
      </c>
      <c r="B2318" t="s">
        <v>2894</v>
      </c>
      <c r="C2318">
        <v>0</v>
      </c>
      <c r="D2318">
        <v>0</v>
      </c>
      <c r="E2318">
        <v>0</v>
      </c>
      <c r="F2318">
        <v>0</v>
      </c>
      <c r="G2318">
        <v>0</v>
      </c>
      <c r="H2318" s="46">
        <f t="shared" ref="H2318:H2381" si="231">G2318*100/G$3765</f>
        <v>0</v>
      </c>
      <c r="J2318" t="str">
        <f t="shared" ref="J2318:J2381" si="232">MID(K2318,8,100)</f>
        <v>TECNICO EM PESQUISA MINERAL</v>
      </c>
      <c r="K2318" t="s">
        <v>2983</v>
      </c>
      <c r="L2318">
        <v>0</v>
      </c>
      <c r="M2318" s="46">
        <f t="shared" ref="M2318:M2381" si="233">L2318*100/L$3765</f>
        <v>0</v>
      </c>
      <c r="N2318" t="str">
        <f t="shared" ref="N2318:N2381" si="234">MID(O2318,8,100)</f>
        <v>TECNICO EM PECUARIA</v>
      </c>
      <c r="O2318" t="s">
        <v>3065</v>
      </c>
      <c r="P2318">
        <v>0</v>
      </c>
      <c r="Q2318" s="46">
        <f t="shared" ref="Q2318:Q2381" si="235">P2318*100/P$3765</f>
        <v>0</v>
      </c>
    </row>
    <row r="2319" spans="1:17" x14ac:dyDescent="0.25">
      <c r="A2319" t="str">
        <f t="shared" si="230"/>
        <v>MINISTRO DE CULTO RELIGIOSO</v>
      </c>
      <c r="B2319" t="s">
        <v>2895</v>
      </c>
      <c r="C2319">
        <v>0</v>
      </c>
      <c r="D2319">
        <v>0</v>
      </c>
      <c r="E2319">
        <v>0</v>
      </c>
      <c r="F2319">
        <v>0</v>
      </c>
      <c r="G2319">
        <v>0</v>
      </c>
      <c r="H2319" s="46">
        <f t="shared" si="231"/>
        <v>0</v>
      </c>
      <c r="J2319" t="str">
        <f t="shared" si="232"/>
        <v>TECNICO DE PRODUCAO EM REFINO DE PETROLEO</v>
      </c>
      <c r="K2319" t="s">
        <v>2984</v>
      </c>
      <c r="L2319">
        <v>0</v>
      </c>
      <c r="M2319" s="46">
        <f t="shared" si="233"/>
        <v>0</v>
      </c>
      <c r="N2319" t="str">
        <f t="shared" si="234"/>
        <v>TECNICO EM METODOS ELETROGRAFICOS EM ENCEFALOGRAFIA</v>
      </c>
      <c r="O2319" t="s">
        <v>3066</v>
      </c>
      <c r="P2319">
        <v>0</v>
      </c>
      <c r="Q2319" s="46">
        <f t="shared" si="235"/>
        <v>0</v>
      </c>
    </row>
    <row r="2320" spans="1:17" x14ac:dyDescent="0.25">
      <c r="A2320" t="str">
        <f t="shared" si="230"/>
        <v>MISSIONARIO</v>
      </c>
      <c r="B2320" t="s">
        <v>2896</v>
      </c>
      <c r="C2320">
        <v>0</v>
      </c>
      <c r="D2320">
        <v>0</v>
      </c>
      <c r="E2320">
        <v>0</v>
      </c>
      <c r="F2320">
        <v>0</v>
      </c>
      <c r="G2320">
        <v>0</v>
      </c>
      <c r="H2320" s="46">
        <f t="shared" si="231"/>
        <v>0</v>
      </c>
      <c r="J2320" t="str">
        <f t="shared" si="232"/>
        <v>TECNICO EM PLANEJAMENTO DE LAVRA DE MINAS</v>
      </c>
      <c r="K2320" t="s">
        <v>2985</v>
      </c>
      <c r="L2320">
        <v>0</v>
      </c>
      <c r="M2320" s="46">
        <f t="shared" si="233"/>
        <v>0</v>
      </c>
      <c r="N2320" t="str">
        <f t="shared" si="234"/>
        <v>TECNICO EM METODOS GRAFICOS EM CARDIOLOGIA</v>
      </c>
      <c r="O2320" t="s">
        <v>3067</v>
      </c>
      <c r="P2320">
        <v>0</v>
      </c>
      <c r="Q2320" s="46">
        <f t="shared" si="235"/>
        <v>0</v>
      </c>
    </row>
    <row r="2321" spans="1:17" x14ac:dyDescent="0.25">
      <c r="A2321" t="str">
        <f t="shared" si="230"/>
        <v>TEOLOGO</v>
      </c>
      <c r="B2321" t="s">
        <v>2897</v>
      </c>
      <c r="C2321">
        <v>0</v>
      </c>
      <c r="D2321">
        <v>0</v>
      </c>
      <c r="E2321">
        <v>0</v>
      </c>
      <c r="F2321">
        <v>0</v>
      </c>
      <c r="G2321">
        <v>0</v>
      </c>
      <c r="H2321" s="46">
        <f t="shared" si="231"/>
        <v>0</v>
      </c>
      <c r="J2321" t="str">
        <f t="shared" si="232"/>
        <v>DESINCRUSTADOR (POCOS DE PETROLEO)</v>
      </c>
      <c r="K2321" t="s">
        <v>2986</v>
      </c>
      <c r="L2321">
        <v>0</v>
      </c>
      <c r="M2321" s="46">
        <f t="shared" si="233"/>
        <v>0</v>
      </c>
      <c r="N2321" t="str">
        <f t="shared" si="234"/>
        <v>TECNOLOGO EM RADIOLOGIA</v>
      </c>
      <c r="O2321" t="s">
        <v>3069</v>
      </c>
      <c r="P2321">
        <v>0</v>
      </c>
      <c r="Q2321" s="46">
        <f t="shared" si="235"/>
        <v>0</v>
      </c>
    </row>
    <row r="2322" spans="1:17" x14ac:dyDescent="0.25">
      <c r="A2322" t="str">
        <f t="shared" si="230"/>
        <v>TECNOLOGO EM GASTRONOMIA</v>
      </c>
      <c r="B2322" t="s">
        <v>2898</v>
      </c>
      <c r="C2322">
        <v>0</v>
      </c>
      <c r="D2322">
        <v>0</v>
      </c>
      <c r="E2322">
        <v>0</v>
      </c>
      <c r="F2322">
        <v>0</v>
      </c>
      <c r="G2322">
        <v>0</v>
      </c>
      <c r="H2322" s="46">
        <f t="shared" si="231"/>
        <v>0</v>
      </c>
      <c r="J2322" t="str">
        <f t="shared" si="232"/>
        <v>CIMENTADOR (POCOS DE PETROLEO)</v>
      </c>
      <c r="K2322" t="s">
        <v>2987</v>
      </c>
      <c r="L2322">
        <v>0</v>
      </c>
      <c r="M2322" s="46">
        <f t="shared" si="233"/>
        <v>0</v>
      </c>
      <c r="N2322" t="str">
        <f t="shared" si="234"/>
        <v>TECNOLOGO OFTALMICO</v>
      </c>
      <c r="O2322" t="s">
        <v>3070</v>
      </c>
      <c r="P2322">
        <v>0</v>
      </c>
      <c r="Q2322" s="46">
        <f t="shared" si="235"/>
        <v>0</v>
      </c>
    </row>
    <row r="2323" spans="1:17" x14ac:dyDescent="0.25">
      <c r="A2323" t="str">
        <f t="shared" si="230"/>
        <v>TECNICO EM MECATRONICA - AUTOMACAO DA MANUFATURA</v>
      </c>
      <c r="B2323" t="s">
        <v>2899</v>
      </c>
      <c r="C2323">
        <v>0</v>
      </c>
      <c r="D2323">
        <v>0</v>
      </c>
      <c r="E2323">
        <v>0</v>
      </c>
      <c r="F2323">
        <v>0</v>
      </c>
      <c r="G2323">
        <v>0</v>
      </c>
      <c r="H2323" s="46">
        <f t="shared" si="231"/>
        <v>0</v>
      </c>
      <c r="J2323" t="str">
        <f t="shared" si="232"/>
        <v>PROGRAMADOR DE SISTEMAS DE INFORMACAO</v>
      </c>
      <c r="K2323" t="s">
        <v>2989</v>
      </c>
      <c r="L2323">
        <v>0</v>
      </c>
      <c r="M2323" s="46">
        <f t="shared" si="233"/>
        <v>0</v>
      </c>
      <c r="N2323" t="str">
        <f t="shared" si="234"/>
        <v>ENOLOGO</v>
      </c>
      <c r="O2323" t="s">
        <v>3073</v>
      </c>
      <c r="P2323">
        <v>0</v>
      </c>
      <c r="Q2323" s="46">
        <f t="shared" si="235"/>
        <v>0</v>
      </c>
    </row>
    <row r="2324" spans="1:17" x14ac:dyDescent="0.25">
      <c r="A2324" t="str">
        <f t="shared" si="230"/>
        <v>TECNICO EM MECATRONICA - ROBOTICA</v>
      </c>
      <c r="B2324" t="s">
        <v>2900</v>
      </c>
      <c r="C2324">
        <v>0</v>
      </c>
      <c r="D2324">
        <v>0</v>
      </c>
      <c r="E2324">
        <v>0</v>
      </c>
      <c r="F2324">
        <v>0</v>
      </c>
      <c r="G2324">
        <v>0</v>
      </c>
      <c r="H2324" s="46">
        <f t="shared" si="231"/>
        <v>0</v>
      </c>
      <c r="J2324" t="str">
        <f t="shared" si="232"/>
        <v>PROGRAMADOR DE MULTIMIDIA</v>
      </c>
      <c r="K2324" t="s">
        <v>2991</v>
      </c>
      <c r="L2324">
        <v>0</v>
      </c>
      <c r="M2324" s="46">
        <f t="shared" si="233"/>
        <v>0</v>
      </c>
      <c r="N2324" t="str">
        <f t="shared" si="234"/>
        <v>AROMISTA</v>
      </c>
      <c r="O2324" t="s">
        <v>3074</v>
      </c>
      <c r="P2324">
        <v>0</v>
      </c>
      <c r="Q2324" s="46">
        <f t="shared" si="235"/>
        <v>0</v>
      </c>
    </row>
    <row r="2325" spans="1:17" x14ac:dyDescent="0.25">
      <c r="A2325" t="str">
        <f t="shared" si="230"/>
        <v>TECNICO QUIMICO DE PETROLEO</v>
      </c>
      <c r="B2325" t="s">
        <v>2904</v>
      </c>
      <c r="C2325">
        <v>0</v>
      </c>
      <c r="D2325">
        <v>0</v>
      </c>
      <c r="E2325">
        <v>0</v>
      </c>
      <c r="F2325">
        <v>0</v>
      </c>
      <c r="G2325">
        <v>0</v>
      </c>
      <c r="H2325" s="46">
        <f t="shared" si="231"/>
        <v>0</v>
      </c>
      <c r="J2325" t="str">
        <f t="shared" si="232"/>
        <v>DESENHISTA TECNICO</v>
      </c>
      <c r="K2325" t="s">
        <v>2994</v>
      </c>
      <c r="L2325">
        <v>0</v>
      </c>
      <c r="M2325" s="46">
        <f t="shared" si="233"/>
        <v>0</v>
      </c>
      <c r="N2325" t="str">
        <f t="shared" si="234"/>
        <v>TECNICO EM BIOTECNOLOGIA</v>
      </c>
      <c r="O2325" t="s">
        <v>3081</v>
      </c>
      <c r="P2325">
        <v>0</v>
      </c>
      <c r="Q2325" s="46">
        <f t="shared" si="235"/>
        <v>0</v>
      </c>
    </row>
    <row r="2326" spans="1:17" x14ac:dyDescent="0.25">
      <c r="A2326" t="str">
        <f t="shared" si="230"/>
        <v>TECNICO DE APOIO A BIOENGENHARIA</v>
      </c>
      <c r="B2326" t="s">
        <v>2905</v>
      </c>
      <c r="C2326">
        <v>0</v>
      </c>
      <c r="D2326">
        <v>0</v>
      </c>
      <c r="E2326">
        <v>0</v>
      </c>
      <c r="F2326">
        <v>0</v>
      </c>
      <c r="G2326">
        <v>0</v>
      </c>
      <c r="H2326" s="46">
        <f t="shared" si="231"/>
        <v>0</v>
      </c>
      <c r="J2326" t="str">
        <f t="shared" si="232"/>
        <v>DESENHISTA COPISTA</v>
      </c>
      <c r="K2326" t="s">
        <v>2995</v>
      </c>
      <c r="L2326">
        <v>0</v>
      </c>
      <c r="M2326" s="46">
        <f t="shared" si="233"/>
        <v>0</v>
      </c>
      <c r="N2326" t="str">
        <f t="shared" si="234"/>
        <v>EMBALSAMADOR</v>
      </c>
      <c r="O2326" t="s">
        <v>3083</v>
      </c>
      <c r="P2326">
        <v>0</v>
      </c>
      <c r="Q2326" s="46">
        <f t="shared" si="235"/>
        <v>0</v>
      </c>
    </row>
    <row r="2327" spans="1:17" x14ac:dyDescent="0.25">
      <c r="A2327" t="str">
        <f t="shared" si="230"/>
        <v>TECNICO QUIMICO</v>
      </c>
      <c r="B2327" t="s">
        <v>2906</v>
      </c>
      <c r="C2327">
        <v>0</v>
      </c>
      <c r="D2327">
        <v>0</v>
      </c>
      <c r="E2327">
        <v>0</v>
      </c>
      <c r="F2327">
        <v>0</v>
      </c>
      <c r="G2327">
        <v>0</v>
      </c>
      <c r="H2327" s="46">
        <f t="shared" si="231"/>
        <v>0</v>
      </c>
      <c r="J2327" t="str">
        <f t="shared" si="232"/>
        <v>DESENHISTA DETALHISTA</v>
      </c>
      <c r="K2327" t="s">
        <v>2996</v>
      </c>
      <c r="L2327">
        <v>0</v>
      </c>
      <c r="M2327" s="46">
        <f t="shared" si="233"/>
        <v>0</v>
      </c>
      <c r="N2327" t="str">
        <f t="shared" si="234"/>
        <v>TAXIDERMISTA</v>
      </c>
      <c r="O2327" t="s">
        <v>3084</v>
      </c>
      <c r="P2327">
        <v>0</v>
      </c>
      <c r="Q2327" s="46">
        <f t="shared" si="235"/>
        <v>0</v>
      </c>
    </row>
    <row r="2328" spans="1:17" x14ac:dyDescent="0.25">
      <c r="A2328" t="str">
        <f t="shared" si="230"/>
        <v>TECNICO DE CELULOSE E PAPEL</v>
      </c>
      <c r="B2328" t="s">
        <v>2907</v>
      </c>
      <c r="C2328">
        <v>0</v>
      </c>
      <c r="D2328">
        <v>0</v>
      </c>
      <c r="E2328">
        <v>0</v>
      </c>
      <c r="F2328">
        <v>0</v>
      </c>
      <c r="G2328">
        <v>0</v>
      </c>
      <c r="H2328" s="46">
        <f t="shared" si="231"/>
        <v>0</v>
      </c>
      <c r="J2328" t="str">
        <f t="shared" si="232"/>
        <v>DESENHISTA TECNICO (ARQUITETURA)</v>
      </c>
      <c r="K2328" t="s">
        <v>2997</v>
      </c>
      <c r="L2328">
        <v>0</v>
      </c>
      <c r="M2328" s="46">
        <f t="shared" si="233"/>
        <v>0</v>
      </c>
      <c r="N2328" t="str">
        <f t="shared" si="234"/>
        <v>PROFESSOR DE NIVEL MEDIO NO ENSINO PROFISSIONALIZANTE</v>
      </c>
      <c r="O2328" t="s">
        <v>3088</v>
      </c>
      <c r="P2328">
        <v>0</v>
      </c>
      <c r="Q2328" s="46">
        <f t="shared" si="235"/>
        <v>0</v>
      </c>
    </row>
    <row r="2329" spans="1:17" x14ac:dyDescent="0.25">
      <c r="A2329" t="str">
        <f t="shared" si="230"/>
        <v>TECNICO EM CURTIMENTO</v>
      </c>
      <c r="B2329" t="s">
        <v>2908</v>
      </c>
      <c r="C2329">
        <v>0</v>
      </c>
      <c r="D2329">
        <v>0</v>
      </c>
      <c r="E2329">
        <v>0</v>
      </c>
      <c r="F2329">
        <v>0</v>
      </c>
      <c r="G2329">
        <v>0</v>
      </c>
      <c r="H2329" s="46">
        <f t="shared" si="231"/>
        <v>0</v>
      </c>
      <c r="J2329" t="str">
        <f t="shared" si="232"/>
        <v>DESENHISTA TECNICO (CARTOGRAFIA)</v>
      </c>
      <c r="K2329" t="s">
        <v>2998</v>
      </c>
      <c r="L2329">
        <v>0</v>
      </c>
      <c r="M2329" s="46">
        <f t="shared" si="233"/>
        <v>0</v>
      </c>
      <c r="N2329" t="str">
        <f t="shared" si="234"/>
        <v>PROFESSOR PRATICO NO ENSINO PROFISSIONALIZANTE</v>
      </c>
      <c r="O2329" t="s">
        <v>3090</v>
      </c>
      <c r="P2329">
        <v>0</v>
      </c>
      <c r="Q2329" s="46">
        <f t="shared" si="235"/>
        <v>0</v>
      </c>
    </row>
    <row r="2330" spans="1:17" x14ac:dyDescent="0.25">
      <c r="A2330" t="str">
        <f t="shared" si="230"/>
        <v>TECNICO EM PETROQUIMICA</v>
      </c>
      <c r="B2330" t="s">
        <v>2909</v>
      </c>
      <c r="C2330">
        <v>0</v>
      </c>
      <c r="D2330">
        <v>0</v>
      </c>
      <c r="E2330">
        <v>0</v>
      </c>
      <c r="F2330">
        <v>0</v>
      </c>
      <c r="G2330">
        <v>0</v>
      </c>
      <c r="H2330" s="46">
        <f t="shared" si="231"/>
        <v>0</v>
      </c>
      <c r="J2330" t="str">
        <f t="shared" si="232"/>
        <v>DESENHISTA TECNICO (CONSTRUCAO CIVIL)</v>
      </c>
      <c r="K2330" t="s">
        <v>2999</v>
      </c>
      <c r="L2330">
        <v>0</v>
      </c>
      <c r="M2330" s="46">
        <f t="shared" si="233"/>
        <v>0</v>
      </c>
      <c r="N2330" t="str">
        <f t="shared" si="234"/>
        <v>INSTRUTOR DE AUTO-ESCOLA</v>
      </c>
      <c r="O2330" t="s">
        <v>3091</v>
      </c>
      <c r="P2330">
        <v>0</v>
      </c>
      <c r="Q2330" s="46">
        <f t="shared" si="235"/>
        <v>0</v>
      </c>
    </row>
    <row r="2331" spans="1:17" x14ac:dyDescent="0.25">
      <c r="A2331" t="str">
        <f t="shared" si="230"/>
        <v>TECNICO EM MATERIAIS, PRODUTOS CERAMICOS E VIDROS</v>
      </c>
      <c r="B2331" t="s">
        <v>2910</v>
      </c>
      <c r="C2331">
        <v>0</v>
      </c>
      <c r="D2331">
        <v>0</v>
      </c>
      <c r="E2331">
        <v>0</v>
      </c>
      <c r="F2331">
        <v>0</v>
      </c>
      <c r="G2331">
        <v>0</v>
      </c>
      <c r="H2331" s="46">
        <f t="shared" si="231"/>
        <v>0</v>
      </c>
      <c r="J2331" t="str">
        <f t="shared" si="232"/>
        <v>DESENHISTA TECNICO (INSTALACOES HIDROSSANITARIAS)</v>
      </c>
      <c r="K2331" t="s">
        <v>3000</v>
      </c>
      <c r="L2331">
        <v>0</v>
      </c>
      <c r="M2331" s="46">
        <f t="shared" si="233"/>
        <v>0</v>
      </c>
      <c r="N2331" t="str">
        <f t="shared" si="234"/>
        <v>INSTRUTOR DE CURSOS LIVRES</v>
      </c>
      <c r="O2331" t="s">
        <v>3092</v>
      </c>
      <c r="P2331">
        <v>0</v>
      </c>
      <c r="Q2331" s="46">
        <f t="shared" si="235"/>
        <v>0</v>
      </c>
    </row>
    <row r="2332" spans="1:17" x14ac:dyDescent="0.25">
      <c r="A2332" t="str">
        <f t="shared" si="230"/>
        <v>TECNICO EM BORRACHA</v>
      </c>
      <c r="B2332" t="s">
        <v>2911</v>
      </c>
      <c r="C2332">
        <v>0</v>
      </c>
      <c r="D2332">
        <v>0</v>
      </c>
      <c r="E2332">
        <v>0</v>
      </c>
      <c r="F2332">
        <v>0</v>
      </c>
      <c r="G2332">
        <v>0</v>
      </c>
      <c r="H2332" s="46">
        <f t="shared" si="231"/>
        <v>0</v>
      </c>
      <c r="J2332" t="str">
        <f t="shared" si="232"/>
        <v>DESENHISTA TECNICO MECANICO</v>
      </c>
      <c r="K2332" t="s">
        <v>3001</v>
      </c>
      <c r="L2332">
        <v>0</v>
      </c>
      <c r="M2332" s="46">
        <f t="shared" si="233"/>
        <v>0</v>
      </c>
      <c r="N2332" t="str">
        <f t="shared" si="234"/>
        <v>PROFESSORES DE CURSOS LIVRES</v>
      </c>
      <c r="O2332" t="s">
        <v>3093</v>
      </c>
      <c r="P2332">
        <v>0</v>
      </c>
      <c r="Q2332" s="46">
        <f t="shared" si="235"/>
        <v>0</v>
      </c>
    </row>
    <row r="2333" spans="1:17" x14ac:dyDescent="0.25">
      <c r="A2333" t="str">
        <f t="shared" si="230"/>
        <v>TECNICO EM PLASTICO</v>
      </c>
      <c r="B2333" t="s">
        <v>2912</v>
      </c>
      <c r="C2333">
        <v>0</v>
      </c>
      <c r="D2333">
        <v>0</v>
      </c>
      <c r="E2333">
        <v>0</v>
      </c>
      <c r="F2333">
        <v>0</v>
      </c>
      <c r="G2333">
        <v>0</v>
      </c>
      <c r="H2333" s="46">
        <f t="shared" si="231"/>
        <v>0</v>
      </c>
      <c r="J2333" t="str">
        <f t="shared" si="232"/>
        <v>DESENHISTA TECNICO AERONAUTICO</v>
      </c>
      <c r="K2333" t="s">
        <v>3002</v>
      </c>
      <c r="L2333">
        <v>0</v>
      </c>
      <c r="M2333" s="46">
        <f t="shared" si="233"/>
        <v>0</v>
      </c>
      <c r="N2333" t="str">
        <f t="shared" si="234"/>
        <v>INSPETOR DE ALUNOS DE ESCOLA PRIVADA</v>
      </c>
      <c r="O2333" t="s">
        <v>3094</v>
      </c>
      <c r="P2333">
        <v>0</v>
      </c>
      <c r="Q2333" s="46">
        <f t="shared" si="235"/>
        <v>0</v>
      </c>
    </row>
    <row r="2334" spans="1:17" x14ac:dyDescent="0.25">
      <c r="A2334" t="str">
        <f t="shared" si="230"/>
        <v>TECNICO DE METEOROLOGIA</v>
      </c>
      <c r="B2334" t="s">
        <v>2914</v>
      </c>
      <c r="C2334">
        <v>0</v>
      </c>
      <c r="D2334">
        <v>0</v>
      </c>
      <c r="E2334">
        <v>0</v>
      </c>
      <c r="F2334">
        <v>0</v>
      </c>
      <c r="G2334">
        <v>0</v>
      </c>
      <c r="H2334" s="46">
        <f t="shared" si="231"/>
        <v>0</v>
      </c>
      <c r="J2334" t="str">
        <f t="shared" si="232"/>
        <v>DESENHISTA TECNICO NAVAL</v>
      </c>
      <c r="K2334" t="s">
        <v>3003</v>
      </c>
      <c r="L2334">
        <v>0</v>
      </c>
      <c r="M2334" s="46">
        <f t="shared" si="233"/>
        <v>0</v>
      </c>
      <c r="N2334" t="str">
        <f t="shared" si="234"/>
        <v>INSPETOR DE ALUNOS DE ESCOLA PUBLICA</v>
      </c>
      <c r="O2334" t="s">
        <v>3095</v>
      </c>
      <c r="P2334">
        <v>0</v>
      </c>
      <c r="Q2334" s="46">
        <f t="shared" si="235"/>
        <v>0</v>
      </c>
    </row>
    <row r="2335" spans="1:17" x14ac:dyDescent="0.25">
      <c r="A2335" t="str">
        <f t="shared" si="230"/>
        <v>TECNICO DE UTILIDADE (PRODUCAO E DISTRIBUICAO DE VAPOR, GASES, OLEOS, COMBUSTIVEIS, ENERGIA)</v>
      </c>
      <c r="B2335" t="s">
        <v>2915</v>
      </c>
      <c r="C2335">
        <v>0</v>
      </c>
      <c r="D2335">
        <v>0</v>
      </c>
      <c r="E2335">
        <v>0</v>
      </c>
      <c r="F2335">
        <v>0</v>
      </c>
      <c r="G2335">
        <v>0</v>
      </c>
      <c r="H2335" s="46">
        <f t="shared" si="231"/>
        <v>0</v>
      </c>
      <c r="J2335" t="str">
        <f t="shared" si="232"/>
        <v>DESENHISTA TECNICO (ELETRICIDADE E ELETRONICA)</v>
      </c>
      <c r="K2335" t="s">
        <v>3004</v>
      </c>
      <c r="L2335">
        <v>0</v>
      </c>
      <c r="M2335" s="46">
        <f t="shared" si="233"/>
        <v>0</v>
      </c>
      <c r="N2335" t="str">
        <f t="shared" si="234"/>
        <v>PILOTO COMERCIAL (EXCETO LINHAS AEREAS)</v>
      </c>
      <c r="O2335" t="s">
        <v>3097</v>
      </c>
      <c r="P2335">
        <v>0</v>
      </c>
      <c r="Q2335" s="46">
        <f t="shared" si="235"/>
        <v>0</v>
      </c>
    </row>
    <row r="2336" spans="1:17" x14ac:dyDescent="0.25">
      <c r="A2336" t="str">
        <f t="shared" si="230"/>
        <v>TECNICO EM TRATAMENTO DE EFLUENTES</v>
      </c>
      <c r="B2336" t="s">
        <v>2916</v>
      </c>
      <c r="C2336">
        <v>0</v>
      </c>
      <c r="D2336">
        <v>0</v>
      </c>
      <c r="E2336">
        <v>0</v>
      </c>
      <c r="F2336">
        <v>0</v>
      </c>
      <c r="G2336">
        <v>0</v>
      </c>
      <c r="H2336" s="46">
        <f t="shared" si="231"/>
        <v>0</v>
      </c>
      <c r="J2336" t="str">
        <f t="shared" si="232"/>
        <v>DESENHISTA TECNICO (CALEFACAO, VENTILACAO E REFRIGERACAO)</v>
      </c>
      <c r="K2336" t="s">
        <v>3005</v>
      </c>
      <c r="L2336">
        <v>0</v>
      </c>
      <c r="M2336" s="46">
        <f t="shared" si="233"/>
        <v>0</v>
      </c>
      <c r="N2336" t="str">
        <f t="shared" si="234"/>
        <v>PILOTO COMERCIAL DE HELICOPTERO (EXCETO LINHAS AEREAS)</v>
      </c>
      <c r="O2336" t="s">
        <v>3098</v>
      </c>
      <c r="P2336">
        <v>0</v>
      </c>
      <c r="Q2336" s="46">
        <f t="shared" si="235"/>
        <v>0</v>
      </c>
    </row>
    <row r="2337" spans="1:17" x14ac:dyDescent="0.25">
      <c r="A2337" t="str">
        <f t="shared" si="230"/>
        <v>TECNICO TEXTIL</v>
      </c>
      <c r="B2337" t="s">
        <v>2917</v>
      </c>
      <c r="C2337">
        <v>0</v>
      </c>
      <c r="D2337">
        <v>0</v>
      </c>
      <c r="E2337">
        <v>0</v>
      </c>
      <c r="F2337">
        <v>0</v>
      </c>
      <c r="G2337">
        <v>0</v>
      </c>
      <c r="H2337" s="46">
        <f t="shared" si="231"/>
        <v>0</v>
      </c>
      <c r="J2337" t="str">
        <f t="shared" si="232"/>
        <v>DESENHISTA TECNICO (ARTES GRAFICAS)</v>
      </c>
      <c r="K2337" t="s">
        <v>3006</v>
      </c>
      <c r="L2337">
        <v>0</v>
      </c>
      <c r="M2337" s="46">
        <f t="shared" si="233"/>
        <v>0</v>
      </c>
      <c r="N2337" t="str">
        <f t="shared" si="234"/>
        <v>MECANICO DE VOO</v>
      </c>
      <c r="O2337" t="s">
        <v>3099</v>
      </c>
      <c r="P2337">
        <v>0</v>
      </c>
      <c r="Q2337" s="46">
        <f t="shared" si="235"/>
        <v>0</v>
      </c>
    </row>
    <row r="2338" spans="1:17" x14ac:dyDescent="0.25">
      <c r="A2338" t="str">
        <f t="shared" si="230"/>
        <v>TECNICO TEXTIL (TRATAMENTOS QUIMICOS)</v>
      </c>
      <c r="B2338" t="s">
        <v>2918</v>
      </c>
      <c r="C2338">
        <v>0</v>
      </c>
      <c r="D2338">
        <v>0</v>
      </c>
      <c r="E2338">
        <v>0</v>
      </c>
      <c r="F2338">
        <v>0</v>
      </c>
      <c r="G2338">
        <v>0</v>
      </c>
      <c r="H2338" s="46">
        <f t="shared" si="231"/>
        <v>0</v>
      </c>
      <c r="J2338" t="str">
        <f t="shared" si="232"/>
        <v>DESENHISTA TECNICO (ILUSTRACOES ARTISTICAS)</v>
      </c>
      <c r="K2338" t="s">
        <v>3007</v>
      </c>
      <c r="L2338">
        <v>0</v>
      </c>
      <c r="M2338" s="46">
        <f t="shared" si="233"/>
        <v>0</v>
      </c>
      <c r="N2338" t="str">
        <f t="shared" si="234"/>
        <v>PILOTO AGRICOLA</v>
      </c>
      <c r="O2338" t="s">
        <v>3100</v>
      </c>
      <c r="P2338">
        <v>0</v>
      </c>
      <c r="Q2338" s="46">
        <f t="shared" si="235"/>
        <v>0</v>
      </c>
    </row>
    <row r="2339" spans="1:17" x14ac:dyDescent="0.25">
      <c r="A2339" t="str">
        <f t="shared" si="230"/>
        <v>TECNICO TEXTIL DE FIACAO</v>
      </c>
      <c r="B2339" t="s">
        <v>2919</v>
      </c>
      <c r="C2339">
        <v>0</v>
      </c>
      <c r="D2339">
        <v>0</v>
      </c>
      <c r="E2339">
        <v>0</v>
      </c>
      <c r="F2339">
        <v>0</v>
      </c>
      <c r="G2339">
        <v>0</v>
      </c>
      <c r="H2339" s="46">
        <f t="shared" si="231"/>
        <v>0</v>
      </c>
      <c r="J2339" t="str">
        <f t="shared" si="232"/>
        <v>DESENHISTA TECNICO (ILUSTRACOES TECNICAS)</v>
      </c>
      <c r="K2339" t="s">
        <v>3008</v>
      </c>
      <c r="L2339">
        <v>0</v>
      </c>
      <c r="M2339" s="46">
        <f t="shared" si="233"/>
        <v>0</v>
      </c>
      <c r="N2339" t="str">
        <f t="shared" si="234"/>
        <v>CONTRAMESTRE DE CABOTAGEM</v>
      </c>
      <c r="O2339" t="s">
        <v>3101</v>
      </c>
      <c r="P2339">
        <v>0</v>
      </c>
      <c r="Q2339" s="46">
        <f t="shared" si="235"/>
        <v>0</v>
      </c>
    </row>
    <row r="2340" spans="1:17" x14ac:dyDescent="0.25">
      <c r="A2340" t="str">
        <f t="shared" si="230"/>
        <v>TECNICO TEXTIL DE MALHARIA</v>
      </c>
      <c r="B2340" t="s">
        <v>2920</v>
      </c>
      <c r="C2340">
        <v>0</v>
      </c>
      <c r="D2340">
        <v>0</v>
      </c>
      <c r="E2340">
        <v>0</v>
      </c>
      <c r="F2340">
        <v>0</v>
      </c>
      <c r="G2340">
        <v>0</v>
      </c>
      <c r="H2340" s="46">
        <f t="shared" si="231"/>
        <v>0</v>
      </c>
      <c r="J2340" t="str">
        <f t="shared" si="232"/>
        <v>DESENHISTA TECNICO (INDUSTRIA TEXTIL)</v>
      </c>
      <c r="K2340" t="s">
        <v>3009</v>
      </c>
      <c r="L2340">
        <v>0</v>
      </c>
      <c r="M2340" s="46">
        <f t="shared" si="233"/>
        <v>0</v>
      </c>
      <c r="N2340" t="str">
        <f t="shared" si="234"/>
        <v>MESTRE DE CABOTAGEM</v>
      </c>
      <c r="O2340" t="s">
        <v>3102</v>
      </c>
      <c r="P2340">
        <v>0</v>
      </c>
      <c r="Q2340" s="46">
        <f t="shared" si="235"/>
        <v>0</v>
      </c>
    </row>
    <row r="2341" spans="1:17" x14ac:dyDescent="0.25">
      <c r="A2341" t="str">
        <f t="shared" si="230"/>
        <v>TECNICO TEXTIL DE TECELAGEM</v>
      </c>
      <c r="B2341" t="s">
        <v>2921</v>
      </c>
      <c r="C2341">
        <v>0</v>
      </c>
      <c r="D2341">
        <v>0</v>
      </c>
      <c r="E2341">
        <v>0</v>
      </c>
      <c r="F2341">
        <v>0</v>
      </c>
      <c r="G2341">
        <v>0</v>
      </c>
      <c r="H2341" s="46">
        <f t="shared" si="231"/>
        <v>0</v>
      </c>
      <c r="J2341" t="str">
        <f t="shared" si="232"/>
        <v>DESENHISTA TECNICO (MOBILIARIO)</v>
      </c>
      <c r="K2341" t="s">
        <v>3010</v>
      </c>
      <c r="L2341">
        <v>0</v>
      </c>
      <c r="M2341" s="46">
        <f t="shared" si="233"/>
        <v>0</v>
      </c>
      <c r="N2341" t="str">
        <f t="shared" si="234"/>
        <v>MESTRE FLUVIAL</v>
      </c>
      <c r="O2341" t="s">
        <v>3103</v>
      </c>
      <c r="P2341">
        <v>0</v>
      </c>
      <c r="Q2341" s="46">
        <f t="shared" si="235"/>
        <v>0</v>
      </c>
    </row>
    <row r="2342" spans="1:17" x14ac:dyDescent="0.25">
      <c r="A2342" t="str">
        <f t="shared" si="230"/>
        <v>COLORISTA DE PAPEL</v>
      </c>
      <c r="B2342" t="s">
        <v>2922</v>
      </c>
      <c r="C2342">
        <v>0</v>
      </c>
      <c r="D2342">
        <v>0</v>
      </c>
      <c r="E2342">
        <v>0</v>
      </c>
      <c r="F2342">
        <v>0</v>
      </c>
      <c r="G2342">
        <v>0</v>
      </c>
      <c r="H2342" s="46">
        <f t="shared" si="231"/>
        <v>0</v>
      </c>
      <c r="J2342" t="str">
        <f t="shared" si="232"/>
        <v>DESENHISTA TECNICO DE EMBALAGENS, MAQUETES E LEIAUTES</v>
      </c>
      <c r="K2342" t="s">
        <v>3011</v>
      </c>
      <c r="L2342">
        <v>0</v>
      </c>
      <c r="M2342" s="46">
        <f t="shared" si="233"/>
        <v>0</v>
      </c>
      <c r="N2342" t="str">
        <f t="shared" si="234"/>
        <v>PATRAO DE PESCA DE ALTO-MAR</v>
      </c>
      <c r="O2342" t="s">
        <v>3104</v>
      </c>
      <c r="P2342">
        <v>0</v>
      </c>
      <c r="Q2342" s="46">
        <f t="shared" si="235"/>
        <v>0</v>
      </c>
    </row>
    <row r="2343" spans="1:17" x14ac:dyDescent="0.25">
      <c r="A2343" t="str">
        <f t="shared" si="230"/>
        <v>COLORISTA TEXTIL</v>
      </c>
      <c r="B2343" t="s">
        <v>2923</v>
      </c>
      <c r="C2343">
        <v>0</v>
      </c>
      <c r="D2343">
        <v>0</v>
      </c>
      <c r="E2343">
        <v>0</v>
      </c>
      <c r="F2343">
        <v>0</v>
      </c>
      <c r="G2343">
        <v>0</v>
      </c>
      <c r="H2343" s="46">
        <f t="shared" si="231"/>
        <v>0</v>
      </c>
      <c r="J2343" t="str">
        <f t="shared" si="232"/>
        <v>DESENHISTA PROJETISTA DE ARQUITETURA</v>
      </c>
      <c r="K2343" t="s">
        <v>3012</v>
      </c>
      <c r="L2343">
        <v>0</v>
      </c>
      <c r="M2343" s="46">
        <f t="shared" si="233"/>
        <v>0</v>
      </c>
      <c r="N2343" t="str">
        <f t="shared" si="234"/>
        <v>PATRAO DE PESCA NA NAVEGACAO INTERIOR</v>
      </c>
      <c r="O2343" t="s">
        <v>3105</v>
      </c>
      <c r="P2343">
        <v>0</v>
      </c>
      <c r="Q2343" s="46">
        <f t="shared" si="235"/>
        <v>0</v>
      </c>
    </row>
    <row r="2344" spans="1:17" x14ac:dyDescent="0.25">
      <c r="A2344" t="str">
        <f t="shared" si="230"/>
        <v>PREPARADOR DE TINTAS</v>
      </c>
      <c r="B2344" t="s">
        <v>2924</v>
      </c>
      <c r="C2344">
        <v>0</v>
      </c>
      <c r="D2344">
        <v>0</v>
      </c>
      <c r="E2344">
        <v>0</v>
      </c>
      <c r="F2344">
        <v>0</v>
      </c>
      <c r="G2344">
        <v>0</v>
      </c>
      <c r="H2344" s="46">
        <f t="shared" si="231"/>
        <v>0</v>
      </c>
      <c r="J2344" t="str">
        <f t="shared" si="232"/>
        <v>DESENHISTA PROJETISTA DE CONSTRUCAO CIVIL</v>
      </c>
      <c r="K2344" t="s">
        <v>3013</v>
      </c>
      <c r="L2344">
        <v>0</v>
      </c>
      <c r="M2344" s="46">
        <f t="shared" si="233"/>
        <v>0</v>
      </c>
      <c r="N2344" t="str">
        <f t="shared" si="234"/>
        <v>PILOTO FLUVIAL</v>
      </c>
      <c r="O2344" t="s">
        <v>3106</v>
      </c>
      <c r="P2344">
        <v>0</v>
      </c>
      <c r="Q2344" s="46">
        <f t="shared" si="235"/>
        <v>0</v>
      </c>
    </row>
    <row r="2345" spans="1:17" x14ac:dyDescent="0.25">
      <c r="A2345" t="str">
        <f t="shared" si="230"/>
        <v>PREPARADOR DE TINTAS (FABRICA DE TECIDOS)</v>
      </c>
      <c r="B2345" t="s">
        <v>2925</v>
      </c>
      <c r="C2345">
        <v>0</v>
      </c>
      <c r="D2345">
        <v>0</v>
      </c>
      <c r="E2345">
        <v>0</v>
      </c>
      <c r="F2345">
        <v>0</v>
      </c>
      <c r="G2345">
        <v>0</v>
      </c>
      <c r="H2345" s="46">
        <f t="shared" si="231"/>
        <v>0</v>
      </c>
      <c r="J2345" t="str">
        <f t="shared" si="232"/>
        <v>DESENHISTA PROJETISTA DE MAQUINAS</v>
      </c>
      <c r="K2345" t="s">
        <v>3014</v>
      </c>
      <c r="L2345">
        <v>0</v>
      </c>
      <c r="M2345" s="46">
        <f t="shared" si="233"/>
        <v>0</v>
      </c>
      <c r="N2345" t="str">
        <f t="shared" si="234"/>
        <v>CONDUTOR MAQUINISTA FLUVIAL</v>
      </c>
      <c r="O2345" t="s">
        <v>3107</v>
      </c>
      <c r="P2345">
        <v>0</v>
      </c>
      <c r="Q2345" s="46">
        <f t="shared" si="235"/>
        <v>0</v>
      </c>
    </row>
    <row r="2346" spans="1:17" x14ac:dyDescent="0.25">
      <c r="A2346" t="str">
        <f t="shared" si="230"/>
        <v>TINGIDOR DE COUROS E PELES</v>
      </c>
      <c r="B2346" t="s">
        <v>2926</v>
      </c>
      <c r="C2346">
        <v>0</v>
      </c>
      <c r="D2346">
        <v>0</v>
      </c>
      <c r="E2346">
        <v>0</v>
      </c>
      <c r="F2346">
        <v>0</v>
      </c>
      <c r="G2346">
        <v>0</v>
      </c>
      <c r="H2346" s="46">
        <f t="shared" si="231"/>
        <v>0</v>
      </c>
      <c r="J2346" t="str">
        <f t="shared" si="232"/>
        <v>DESENHISTA PROJETISTA MECANICO</v>
      </c>
      <c r="K2346" t="s">
        <v>3015</v>
      </c>
      <c r="L2346">
        <v>0</v>
      </c>
      <c r="M2346" s="46">
        <f t="shared" si="233"/>
        <v>0</v>
      </c>
      <c r="N2346" t="str">
        <f t="shared" si="234"/>
        <v>CONDUTOR MAQUINISTA MARITIMO</v>
      </c>
      <c r="O2346" t="s">
        <v>3108</v>
      </c>
      <c r="P2346">
        <v>0</v>
      </c>
      <c r="Q2346" s="46">
        <f t="shared" si="235"/>
        <v>0</v>
      </c>
    </row>
    <row r="2347" spans="1:17" x14ac:dyDescent="0.25">
      <c r="A2347" t="str">
        <f t="shared" si="230"/>
        <v>TECNICO DE ESTRADAS</v>
      </c>
      <c r="B2347" t="s">
        <v>2928</v>
      </c>
      <c r="C2347">
        <v>0</v>
      </c>
      <c r="D2347">
        <v>0</v>
      </c>
      <c r="E2347">
        <v>0</v>
      </c>
      <c r="F2347">
        <v>0</v>
      </c>
      <c r="G2347">
        <v>0</v>
      </c>
      <c r="H2347" s="46">
        <f t="shared" si="231"/>
        <v>0</v>
      </c>
      <c r="J2347" t="str">
        <f t="shared" si="232"/>
        <v>DESENHISTA PROJETISTA DE ELETRICIDADE</v>
      </c>
      <c r="K2347" t="s">
        <v>3016</v>
      </c>
      <c r="L2347">
        <v>0</v>
      </c>
      <c r="M2347" s="46">
        <f t="shared" si="233"/>
        <v>0</v>
      </c>
      <c r="N2347" t="str">
        <f t="shared" si="234"/>
        <v>ELETRICISTA DE BORDO</v>
      </c>
      <c r="O2347" t="s">
        <v>3109</v>
      </c>
      <c r="P2347">
        <v>0</v>
      </c>
      <c r="Q2347" s="46">
        <f t="shared" si="235"/>
        <v>0</v>
      </c>
    </row>
    <row r="2348" spans="1:17" x14ac:dyDescent="0.25">
      <c r="A2348" t="str">
        <f t="shared" si="230"/>
        <v>TECNICO DE SANEAMENTO</v>
      </c>
      <c r="B2348" t="s">
        <v>2929</v>
      </c>
      <c r="C2348">
        <v>0</v>
      </c>
      <c r="D2348">
        <v>0</v>
      </c>
      <c r="E2348">
        <v>0</v>
      </c>
      <c r="F2348">
        <v>0</v>
      </c>
      <c r="G2348">
        <v>0</v>
      </c>
      <c r="H2348" s="46">
        <f t="shared" si="231"/>
        <v>0</v>
      </c>
      <c r="J2348" t="str">
        <f t="shared" si="232"/>
        <v>DESENHISTA PROJETISTA ELETRONICO</v>
      </c>
      <c r="K2348" t="s">
        <v>3017</v>
      </c>
      <c r="L2348">
        <v>0</v>
      </c>
      <c r="M2348" s="46">
        <f t="shared" si="233"/>
        <v>0</v>
      </c>
      <c r="N2348" t="str">
        <f t="shared" si="234"/>
        <v>ANALISTA DE TRANSPORTE EM COMERCIO EXTERIOR</v>
      </c>
      <c r="O2348" t="s">
        <v>3110</v>
      </c>
      <c r="P2348">
        <v>0</v>
      </c>
      <c r="Q2348" s="46">
        <f t="shared" si="235"/>
        <v>0</v>
      </c>
    </row>
    <row r="2349" spans="1:17" x14ac:dyDescent="0.25">
      <c r="A2349" t="str">
        <f t="shared" si="230"/>
        <v>TECNICO EM AGRIMENSURA</v>
      </c>
      <c r="B2349" t="s">
        <v>2930</v>
      </c>
      <c r="C2349">
        <v>0</v>
      </c>
      <c r="D2349">
        <v>0</v>
      </c>
      <c r="E2349">
        <v>0</v>
      </c>
      <c r="F2349">
        <v>0</v>
      </c>
      <c r="G2349">
        <v>0</v>
      </c>
      <c r="H2349" s="46">
        <f t="shared" si="231"/>
        <v>0</v>
      </c>
      <c r="J2349" t="str">
        <f t="shared" si="232"/>
        <v>PROJETISTA DE MOVEIS</v>
      </c>
      <c r="K2349" t="s">
        <v>3018</v>
      </c>
      <c r="L2349">
        <v>0</v>
      </c>
      <c r="M2349" s="46">
        <f t="shared" si="233"/>
        <v>0</v>
      </c>
      <c r="N2349" t="str">
        <f t="shared" si="234"/>
        <v>OPERADOR DE TRANSPORTE MULTIMODAL</v>
      </c>
      <c r="O2349" t="s">
        <v>3111</v>
      </c>
      <c r="P2349">
        <v>0</v>
      </c>
      <c r="Q2349" s="46">
        <f t="shared" si="235"/>
        <v>0</v>
      </c>
    </row>
    <row r="2350" spans="1:17" x14ac:dyDescent="0.25">
      <c r="A2350" t="str">
        <f t="shared" si="230"/>
        <v>TECNICO EM GEODESIA E CARTOGRAFIA</v>
      </c>
      <c r="B2350" t="s">
        <v>2931</v>
      </c>
      <c r="C2350">
        <v>0</v>
      </c>
      <c r="D2350">
        <v>0</v>
      </c>
      <c r="E2350">
        <v>0</v>
      </c>
      <c r="F2350">
        <v>0</v>
      </c>
      <c r="G2350">
        <v>0</v>
      </c>
      <c r="H2350" s="46">
        <f t="shared" si="231"/>
        <v>0</v>
      </c>
      <c r="J2350" t="str">
        <f t="shared" si="232"/>
        <v>MODELISTA DE ROUPAS</v>
      </c>
      <c r="K2350" t="s">
        <v>3019</v>
      </c>
      <c r="L2350">
        <v>0</v>
      </c>
      <c r="M2350" s="46">
        <f t="shared" si="233"/>
        <v>0</v>
      </c>
      <c r="N2350" t="str">
        <f t="shared" si="234"/>
        <v>CONTROLADOR DE SERVICOS DE MAQUINAS E VEICULOS</v>
      </c>
      <c r="O2350" t="s">
        <v>3112</v>
      </c>
      <c r="P2350">
        <v>0</v>
      </c>
      <c r="Q2350" s="46">
        <f t="shared" si="235"/>
        <v>0</v>
      </c>
    </row>
    <row r="2351" spans="1:17" x14ac:dyDescent="0.25">
      <c r="A2351" t="str">
        <f t="shared" si="230"/>
        <v>TECNICO EM HIDROGRAFIA</v>
      </c>
      <c r="B2351" t="s">
        <v>2932</v>
      </c>
      <c r="C2351">
        <v>0</v>
      </c>
      <c r="D2351">
        <v>0</v>
      </c>
      <c r="E2351">
        <v>0</v>
      </c>
      <c r="F2351">
        <v>0</v>
      </c>
      <c r="G2351">
        <v>0</v>
      </c>
      <c r="H2351" s="46">
        <f t="shared" si="231"/>
        <v>0</v>
      </c>
      <c r="J2351" t="str">
        <f t="shared" si="232"/>
        <v>MODELISTA DE CALCADOS</v>
      </c>
      <c r="K2351" t="s">
        <v>3020</v>
      </c>
      <c r="L2351">
        <v>0</v>
      </c>
      <c r="M2351" s="46">
        <f t="shared" si="233"/>
        <v>0</v>
      </c>
      <c r="N2351" t="str">
        <f t="shared" si="234"/>
        <v>AFRETADOR</v>
      </c>
      <c r="O2351" t="s">
        <v>3113</v>
      </c>
      <c r="P2351">
        <v>0</v>
      </c>
      <c r="Q2351" s="46">
        <f t="shared" si="235"/>
        <v>0</v>
      </c>
    </row>
    <row r="2352" spans="1:17" x14ac:dyDescent="0.25">
      <c r="A2352" t="str">
        <f t="shared" si="230"/>
        <v>ELETROTECNICO (PRODUCAO DE ENERGIA)</v>
      </c>
      <c r="B2352" t="s">
        <v>2935</v>
      </c>
      <c r="C2352">
        <v>0</v>
      </c>
      <c r="D2352">
        <v>0</v>
      </c>
      <c r="E2352">
        <v>0</v>
      </c>
      <c r="F2352">
        <v>0</v>
      </c>
      <c r="G2352">
        <v>0</v>
      </c>
      <c r="H2352" s="46">
        <f t="shared" si="231"/>
        <v>0</v>
      </c>
      <c r="J2352" t="str">
        <f t="shared" si="232"/>
        <v>TECNICO EM CALCADOS E ARTEFATOS DE COURO</v>
      </c>
      <c r="K2352" t="s">
        <v>3021</v>
      </c>
      <c r="L2352">
        <v>0</v>
      </c>
      <c r="M2352" s="46">
        <f t="shared" si="233"/>
        <v>0</v>
      </c>
      <c r="N2352" t="str">
        <f t="shared" si="234"/>
        <v>TECNOLOGO EM LOGISTICA DE TRANSPORTE</v>
      </c>
      <c r="O2352" t="s">
        <v>3114</v>
      </c>
      <c r="P2352">
        <v>0</v>
      </c>
      <c r="Q2352" s="46">
        <f t="shared" si="235"/>
        <v>0</v>
      </c>
    </row>
    <row r="2353" spans="1:17" x14ac:dyDescent="0.25">
      <c r="A2353" t="str">
        <f t="shared" si="230"/>
        <v>ELETROTENICO NA FABRICACAO, MONTAGEM E INSTALACAO DE MAQUINAS E EQUIPAMENTOS</v>
      </c>
      <c r="B2353" t="s">
        <v>2936</v>
      </c>
      <c r="C2353">
        <v>0</v>
      </c>
      <c r="D2353">
        <v>0</v>
      </c>
      <c r="E2353">
        <v>0</v>
      </c>
      <c r="F2353">
        <v>0</v>
      </c>
      <c r="G2353">
        <v>0</v>
      </c>
      <c r="H2353" s="46">
        <f t="shared" si="231"/>
        <v>0</v>
      </c>
      <c r="J2353" t="str">
        <f t="shared" si="232"/>
        <v>TECNICO EM CONFECCOES DO VESTUARIO</v>
      </c>
      <c r="K2353" t="s">
        <v>3022</v>
      </c>
      <c r="L2353">
        <v>0</v>
      </c>
      <c r="M2353" s="46">
        <f t="shared" si="233"/>
        <v>0</v>
      </c>
      <c r="N2353" t="str">
        <f t="shared" si="234"/>
        <v>AJUDANTE DE DESPACHANTE ADUANEIRO</v>
      </c>
      <c r="O2353" t="s">
        <v>3115</v>
      </c>
      <c r="P2353">
        <v>0</v>
      </c>
      <c r="Q2353" s="46">
        <f t="shared" si="235"/>
        <v>0</v>
      </c>
    </row>
    <row r="2354" spans="1:17" x14ac:dyDescent="0.25">
      <c r="A2354" t="str">
        <f t="shared" si="230"/>
        <v>TECNICO ELETRICISTA</v>
      </c>
      <c r="B2354" t="s">
        <v>2939</v>
      </c>
      <c r="C2354">
        <v>0</v>
      </c>
      <c r="D2354">
        <v>0</v>
      </c>
      <c r="E2354">
        <v>0</v>
      </c>
      <c r="F2354">
        <v>0</v>
      </c>
      <c r="G2354">
        <v>0</v>
      </c>
      <c r="H2354" s="46">
        <f t="shared" si="231"/>
        <v>0</v>
      </c>
      <c r="J2354" t="str">
        <f t="shared" si="232"/>
        <v>TECNICO DO MOBILIARIO</v>
      </c>
      <c r="K2354" t="s">
        <v>3023</v>
      </c>
      <c r="L2354">
        <v>0</v>
      </c>
      <c r="M2354" s="46">
        <f t="shared" si="233"/>
        <v>0</v>
      </c>
      <c r="N2354" t="str">
        <f t="shared" si="234"/>
        <v>DESPACHANTE ADUANEIRO</v>
      </c>
      <c r="O2354" t="s">
        <v>3116</v>
      </c>
      <c r="P2354">
        <v>0</v>
      </c>
      <c r="Q2354" s="46">
        <f t="shared" si="235"/>
        <v>0</v>
      </c>
    </row>
    <row r="2355" spans="1:17" x14ac:dyDescent="0.25">
      <c r="A2355" t="str">
        <f t="shared" si="230"/>
        <v>TECNICO DE MANUTENCAO ELETRONICA</v>
      </c>
      <c r="B2355" t="s">
        <v>2940</v>
      </c>
      <c r="C2355">
        <v>0</v>
      </c>
      <c r="D2355">
        <v>0</v>
      </c>
      <c r="E2355">
        <v>0</v>
      </c>
      <c r="F2355">
        <v>0</v>
      </c>
      <c r="G2355">
        <v>0</v>
      </c>
      <c r="H2355" s="46">
        <f t="shared" si="231"/>
        <v>0</v>
      </c>
      <c r="J2355" t="str">
        <f t="shared" si="232"/>
        <v>TECNICO EM BIOTERISMO</v>
      </c>
      <c r="K2355" t="s">
        <v>3024</v>
      </c>
      <c r="L2355">
        <v>0</v>
      </c>
      <c r="M2355" s="46">
        <f t="shared" si="233"/>
        <v>0</v>
      </c>
      <c r="N2355" t="str">
        <f t="shared" si="234"/>
        <v>CHEFE DE SERVICO DE TRANSPORTE RODOVIARIO (PASSAGEIROS E CARGAS)</v>
      </c>
      <c r="O2355" t="s">
        <v>3117</v>
      </c>
      <c r="P2355">
        <v>0</v>
      </c>
      <c r="Q2355" s="46">
        <f t="shared" si="235"/>
        <v>0</v>
      </c>
    </row>
    <row r="2356" spans="1:17" x14ac:dyDescent="0.25">
      <c r="A2356" t="str">
        <f t="shared" si="230"/>
        <v>TECNICO DE MANUTENCAO ELETRONICA (CIRCUITOS DE MAQUINAS COM COMANDO NUMERICO)</v>
      </c>
      <c r="B2356" t="s">
        <v>2941</v>
      </c>
      <c r="C2356">
        <v>0</v>
      </c>
      <c r="D2356">
        <v>0</v>
      </c>
      <c r="E2356">
        <v>0</v>
      </c>
      <c r="F2356">
        <v>0</v>
      </c>
      <c r="G2356">
        <v>0</v>
      </c>
      <c r="H2356" s="46">
        <f t="shared" si="231"/>
        <v>0</v>
      </c>
      <c r="J2356" t="str">
        <f t="shared" si="232"/>
        <v>TECNICO EM HISTOLOGIA</v>
      </c>
      <c r="K2356" t="s">
        <v>3025</v>
      </c>
      <c r="L2356">
        <v>0</v>
      </c>
      <c r="M2356" s="46">
        <f t="shared" si="233"/>
        <v>0</v>
      </c>
      <c r="N2356" t="str">
        <f t="shared" si="234"/>
        <v>INSPETOR DE SERVICOS DE TRANSPORTES RODOVIARIOS (PASSAGEIROS E CARGAS)</v>
      </c>
      <c r="O2356" t="s">
        <v>3118</v>
      </c>
      <c r="P2356">
        <v>0</v>
      </c>
      <c r="Q2356" s="46">
        <f t="shared" si="235"/>
        <v>0</v>
      </c>
    </row>
    <row r="2357" spans="1:17" x14ac:dyDescent="0.25">
      <c r="A2357" t="str">
        <f t="shared" si="230"/>
        <v>TECNICO DE COMUNICACAO DE DADOS</v>
      </c>
      <c r="B2357" t="s">
        <v>2944</v>
      </c>
      <c r="C2357">
        <v>0</v>
      </c>
      <c r="D2357">
        <v>0</v>
      </c>
      <c r="E2357">
        <v>0</v>
      </c>
      <c r="F2357">
        <v>0</v>
      </c>
      <c r="G2357">
        <v>0</v>
      </c>
      <c r="H2357" s="46">
        <f t="shared" si="231"/>
        <v>0</v>
      </c>
      <c r="J2357" t="str">
        <f t="shared" si="232"/>
        <v>TECNICO EM MADEIRA</v>
      </c>
      <c r="K2357" t="s">
        <v>3028</v>
      </c>
      <c r="L2357">
        <v>0</v>
      </c>
      <c r="M2357" s="46">
        <f t="shared" si="233"/>
        <v>0</v>
      </c>
      <c r="N2357" t="str">
        <f t="shared" si="234"/>
        <v>AGENTE DE ESTACAO (FERROVIA E METRO)</v>
      </c>
      <c r="O2357" t="s">
        <v>3120</v>
      </c>
      <c r="P2357">
        <v>0</v>
      </c>
      <c r="Q2357" s="46">
        <f t="shared" si="235"/>
        <v>0</v>
      </c>
    </row>
    <row r="2358" spans="1:17" x14ac:dyDescent="0.25">
      <c r="A2358" t="str">
        <f t="shared" si="230"/>
        <v>TECNICO DE TRANSMISSAO (TELECOMUNICACOES)</v>
      </c>
      <c r="B2358" t="s">
        <v>2947</v>
      </c>
      <c r="C2358">
        <v>0</v>
      </c>
      <c r="D2358">
        <v>0</v>
      </c>
      <c r="E2358">
        <v>0</v>
      </c>
      <c r="F2358">
        <v>0</v>
      </c>
      <c r="G2358">
        <v>0</v>
      </c>
      <c r="H2358" s="46">
        <f t="shared" si="231"/>
        <v>0</v>
      </c>
      <c r="J2358" t="str">
        <f t="shared" si="232"/>
        <v>TECNICO FLORESTAL</v>
      </c>
      <c r="K2358" t="s">
        <v>3029</v>
      </c>
      <c r="L2358">
        <v>0</v>
      </c>
      <c r="M2358" s="46">
        <f t="shared" si="233"/>
        <v>0</v>
      </c>
      <c r="N2358" t="str">
        <f t="shared" si="234"/>
        <v>OPERADOR DE CENTRO DE CONTROLE (FERROVIA E METRO)</v>
      </c>
      <c r="O2358" t="s">
        <v>3121</v>
      </c>
      <c r="P2358">
        <v>0</v>
      </c>
      <c r="Q2358" s="46">
        <f t="shared" si="235"/>
        <v>0</v>
      </c>
    </row>
    <row r="2359" spans="1:17" x14ac:dyDescent="0.25">
      <c r="A2359" t="str">
        <f t="shared" si="230"/>
        <v>TECNICO EM CALIBRACAO</v>
      </c>
      <c r="B2359" t="s">
        <v>2948</v>
      </c>
      <c r="C2359">
        <v>0</v>
      </c>
      <c r="D2359">
        <v>0</v>
      </c>
      <c r="E2359">
        <v>0</v>
      </c>
      <c r="F2359">
        <v>0</v>
      </c>
      <c r="G2359">
        <v>0</v>
      </c>
      <c r="H2359" s="46">
        <f t="shared" si="231"/>
        <v>0</v>
      </c>
      <c r="J2359" t="str">
        <f t="shared" si="232"/>
        <v>TECNICO EM PISCICULTURA</v>
      </c>
      <c r="K2359" t="s">
        <v>3030</v>
      </c>
      <c r="L2359">
        <v>0</v>
      </c>
      <c r="M2359" s="46">
        <f t="shared" si="233"/>
        <v>0</v>
      </c>
      <c r="N2359" t="str">
        <f t="shared" si="234"/>
        <v>CONTROLADOR DE TRAFEGO AEREO</v>
      </c>
      <c r="O2359" t="s">
        <v>3122</v>
      </c>
      <c r="P2359">
        <v>0</v>
      </c>
      <c r="Q2359" s="46">
        <f t="shared" si="235"/>
        <v>0</v>
      </c>
    </row>
    <row r="2360" spans="1:17" x14ac:dyDescent="0.25">
      <c r="A2360" t="str">
        <f t="shared" si="230"/>
        <v>TECNICO EM FOTONICA</v>
      </c>
      <c r="B2360" t="s">
        <v>2951</v>
      </c>
      <c r="C2360">
        <v>0</v>
      </c>
      <c r="D2360">
        <v>0</v>
      </c>
      <c r="E2360">
        <v>0</v>
      </c>
      <c r="F2360">
        <v>0</v>
      </c>
      <c r="G2360">
        <v>0</v>
      </c>
      <c r="H2360" s="46">
        <f t="shared" si="231"/>
        <v>0</v>
      </c>
      <c r="J2360" t="str">
        <f t="shared" si="232"/>
        <v>TECNICO EM CARCINICULTURA</v>
      </c>
      <c r="K2360" t="s">
        <v>3031</v>
      </c>
      <c r="L2360">
        <v>0</v>
      </c>
      <c r="M2360" s="46">
        <f t="shared" si="233"/>
        <v>0</v>
      </c>
      <c r="N2360" t="str">
        <f t="shared" si="234"/>
        <v>DESPACHANTE OPERACIONAL DE VOO</v>
      </c>
      <c r="O2360" t="s">
        <v>3123</v>
      </c>
      <c r="P2360">
        <v>0</v>
      </c>
      <c r="Q2360" s="46">
        <f t="shared" si="235"/>
        <v>0</v>
      </c>
    </row>
    <row r="2361" spans="1:17" x14ac:dyDescent="0.25">
      <c r="A2361" t="str">
        <f t="shared" si="230"/>
        <v>TECNICO EM REABILITACAO</v>
      </c>
      <c r="B2361" t="s">
        <v>2952</v>
      </c>
      <c r="C2361">
        <v>0</v>
      </c>
      <c r="D2361">
        <v>0</v>
      </c>
      <c r="E2361">
        <v>0</v>
      </c>
      <c r="F2361">
        <v>0</v>
      </c>
      <c r="G2361">
        <v>0</v>
      </c>
      <c r="H2361" s="46">
        <f t="shared" si="231"/>
        <v>0</v>
      </c>
      <c r="J2361" t="str">
        <f t="shared" si="232"/>
        <v>TECNICO EM MITILICULTURA</v>
      </c>
      <c r="K2361" t="s">
        <v>3032</v>
      </c>
      <c r="L2361">
        <v>0</v>
      </c>
      <c r="M2361" s="46">
        <f t="shared" si="233"/>
        <v>0</v>
      </c>
      <c r="N2361" t="str">
        <f t="shared" si="234"/>
        <v>FISCAL DE AVIACAO CIVIL (FAC)</v>
      </c>
      <c r="O2361" t="s">
        <v>3124</v>
      </c>
      <c r="P2361">
        <v>0</v>
      </c>
      <c r="Q2361" s="46">
        <f t="shared" si="235"/>
        <v>0</v>
      </c>
    </row>
    <row r="2362" spans="1:17" x14ac:dyDescent="0.25">
      <c r="A2362" t="str">
        <f t="shared" si="230"/>
        <v>TECNICO EM MECANICA DE PRECISAO</v>
      </c>
      <c r="B2362" t="s">
        <v>2954</v>
      </c>
      <c r="C2362">
        <v>0</v>
      </c>
      <c r="D2362">
        <v>0</v>
      </c>
      <c r="E2362">
        <v>0</v>
      </c>
      <c r="F2362">
        <v>0</v>
      </c>
      <c r="G2362">
        <v>0</v>
      </c>
      <c r="H2362" s="46">
        <f t="shared" si="231"/>
        <v>0</v>
      </c>
      <c r="J2362" t="str">
        <f t="shared" si="232"/>
        <v>TECNICO EM RANICULTURA</v>
      </c>
      <c r="K2362" t="s">
        <v>3033</v>
      </c>
      <c r="L2362">
        <v>0</v>
      </c>
      <c r="M2362" s="46">
        <f t="shared" si="233"/>
        <v>0</v>
      </c>
      <c r="N2362" t="str">
        <f t="shared" si="234"/>
        <v>GERENTE DA ADMINISTRACAO DE AEROPORTOS</v>
      </c>
      <c r="O2362" t="s">
        <v>3125</v>
      </c>
      <c r="P2362">
        <v>0</v>
      </c>
      <c r="Q2362" s="46">
        <f t="shared" si="235"/>
        <v>0</v>
      </c>
    </row>
    <row r="2363" spans="1:17" x14ac:dyDescent="0.25">
      <c r="A2363" t="str">
        <f t="shared" si="230"/>
        <v>TECNICO MECANICO</v>
      </c>
      <c r="B2363" t="s">
        <v>2955</v>
      </c>
      <c r="C2363">
        <v>0</v>
      </c>
      <c r="D2363">
        <v>0</v>
      </c>
      <c r="E2363">
        <v>0</v>
      </c>
      <c r="F2363">
        <v>0</v>
      </c>
      <c r="G2363">
        <v>0</v>
      </c>
      <c r="H2363" s="46">
        <f t="shared" si="231"/>
        <v>0</v>
      </c>
      <c r="J2363" t="str">
        <f t="shared" si="232"/>
        <v>ACUPUNTURISTA</v>
      </c>
      <c r="K2363" t="s">
        <v>3034</v>
      </c>
      <c r="L2363">
        <v>0</v>
      </c>
      <c r="M2363" s="46">
        <f t="shared" si="233"/>
        <v>0</v>
      </c>
      <c r="N2363" t="str">
        <f t="shared" si="234"/>
        <v>GERENTE DE EMPRESA AEREA EM AEROPORTOS</v>
      </c>
      <c r="O2363" t="s">
        <v>3126</v>
      </c>
      <c r="P2363">
        <v>0</v>
      </c>
      <c r="Q2363" s="46">
        <f t="shared" si="235"/>
        <v>0</v>
      </c>
    </row>
    <row r="2364" spans="1:17" x14ac:dyDescent="0.25">
      <c r="A2364" t="str">
        <f t="shared" si="230"/>
        <v>TECNICO MECANICO (CALEFACAO, VENTILACAO E REFRIGERACAO)</v>
      </c>
      <c r="B2364" t="s">
        <v>2956</v>
      </c>
      <c r="C2364">
        <v>0</v>
      </c>
      <c r="D2364">
        <v>0</v>
      </c>
      <c r="E2364">
        <v>0</v>
      </c>
      <c r="F2364">
        <v>0</v>
      </c>
      <c r="G2364">
        <v>0</v>
      </c>
      <c r="H2364" s="46">
        <f t="shared" si="231"/>
        <v>0</v>
      </c>
      <c r="J2364" t="str">
        <f t="shared" si="232"/>
        <v>PODOLOGO</v>
      </c>
      <c r="K2364" t="s">
        <v>3035</v>
      </c>
      <c r="L2364">
        <v>0</v>
      </c>
      <c r="M2364" s="46">
        <f t="shared" si="233"/>
        <v>0</v>
      </c>
      <c r="N2364" t="str">
        <f t="shared" si="234"/>
        <v>INSPETOR DE AVIACAO CIVIL</v>
      </c>
      <c r="O2364" t="s">
        <v>3127</v>
      </c>
      <c r="P2364">
        <v>0</v>
      </c>
      <c r="Q2364" s="46">
        <f t="shared" si="235"/>
        <v>0</v>
      </c>
    </row>
    <row r="2365" spans="1:17" x14ac:dyDescent="0.25">
      <c r="A2365" t="str">
        <f t="shared" si="230"/>
        <v>TECNICO MECANICO (MAQUINAS)</v>
      </c>
      <c r="B2365" t="s">
        <v>2957</v>
      </c>
      <c r="C2365">
        <v>0</v>
      </c>
      <c r="D2365">
        <v>0</v>
      </c>
      <c r="E2365">
        <v>0</v>
      </c>
      <c r="F2365">
        <v>0</v>
      </c>
      <c r="G2365">
        <v>0</v>
      </c>
      <c r="H2365" s="46">
        <f t="shared" si="231"/>
        <v>0</v>
      </c>
      <c r="J2365" t="str">
        <f t="shared" si="232"/>
        <v>QUIROPRAXISTA</v>
      </c>
      <c r="K2365" t="s">
        <v>3036</v>
      </c>
      <c r="L2365">
        <v>0</v>
      </c>
      <c r="M2365" s="46">
        <f t="shared" si="233"/>
        <v>0</v>
      </c>
      <c r="N2365" t="str">
        <f t="shared" si="234"/>
        <v>OPERADOR DE ATENDIMENTO AEROVIARIO</v>
      </c>
      <c r="O2365" t="s">
        <v>3128</v>
      </c>
      <c r="P2365">
        <v>0</v>
      </c>
      <c r="Q2365" s="46">
        <f t="shared" si="235"/>
        <v>0</v>
      </c>
    </row>
    <row r="2366" spans="1:17" x14ac:dyDescent="0.25">
      <c r="A2366" t="str">
        <f t="shared" si="230"/>
        <v>TECNICO MECANICO (MOTORES)</v>
      </c>
      <c r="B2366" t="s">
        <v>2958</v>
      </c>
      <c r="C2366">
        <v>0</v>
      </c>
      <c r="D2366">
        <v>0</v>
      </c>
      <c r="E2366">
        <v>0</v>
      </c>
      <c r="F2366">
        <v>0</v>
      </c>
      <c r="G2366">
        <v>0</v>
      </c>
      <c r="H2366" s="46">
        <f t="shared" si="231"/>
        <v>0</v>
      </c>
      <c r="J2366" t="str">
        <f t="shared" si="232"/>
        <v>MASSOTERAPEUTA</v>
      </c>
      <c r="K2366" t="s">
        <v>3037</v>
      </c>
      <c r="L2366">
        <v>0</v>
      </c>
      <c r="M2366" s="46">
        <f t="shared" si="233"/>
        <v>0</v>
      </c>
      <c r="N2366" t="str">
        <f t="shared" si="234"/>
        <v>SUPERVISOR DA ADMINISTRACAO DE AEROPORTOS</v>
      </c>
      <c r="O2366" t="s">
        <v>3129</v>
      </c>
      <c r="P2366">
        <v>0</v>
      </c>
      <c r="Q2366" s="46">
        <f t="shared" si="235"/>
        <v>0</v>
      </c>
    </row>
    <row r="2367" spans="1:17" x14ac:dyDescent="0.25">
      <c r="A2367" t="str">
        <f t="shared" si="230"/>
        <v>TECNICO MECANICO NA FABRICACAO DE FERRAMENTAS</v>
      </c>
      <c r="B2367" t="s">
        <v>2959</v>
      </c>
      <c r="C2367">
        <v>0</v>
      </c>
      <c r="D2367">
        <v>0</v>
      </c>
      <c r="E2367">
        <v>0</v>
      </c>
      <c r="F2367">
        <v>0</v>
      </c>
      <c r="G2367">
        <v>0</v>
      </c>
      <c r="H2367" s="46">
        <f t="shared" si="231"/>
        <v>0</v>
      </c>
      <c r="J2367" t="str">
        <f t="shared" si="232"/>
        <v>TERAPEUTA HOLISTICO</v>
      </c>
      <c r="K2367" t="s">
        <v>3038</v>
      </c>
      <c r="L2367">
        <v>0</v>
      </c>
      <c r="M2367" s="46">
        <f t="shared" si="233"/>
        <v>0</v>
      </c>
      <c r="N2367" t="str">
        <f t="shared" si="234"/>
        <v>SUPERVISOR DE EMPRESA AEREA EM AEROPORTOS</v>
      </c>
      <c r="O2367" t="s">
        <v>3130</v>
      </c>
      <c r="P2367">
        <v>0</v>
      </c>
      <c r="Q2367" s="46">
        <f t="shared" si="235"/>
        <v>0</v>
      </c>
    </row>
    <row r="2368" spans="1:17" x14ac:dyDescent="0.25">
      <c r="A2368" t="str">
        <f t="shared" si="230"/>
        <v>TECNICO MECANICO NA MANUTENCAO DE FERRAMENTAS</v>
      </c>
      <c r="B2368" t="s">
        <v>2960</v>
      </c>
      <c r="C2368">
        <v>0</v>
      </c>
      <c r="D2368">
        <v>0</v>
      </c>
      <c r="E2368">
        <v>0</v>
      </c>
      <c r="F2368">
        <v>0</v>
      </c>
      <c r="G2368">
        <v>0</v>
      </c>
      <c r="H2368" s="46">
        <f t="shared" si="231"/>
        <v>0</v>
      </c>
      <c r="J2368" t="str">
        <f t="shared" si="232"/>
        <v>DOULA</v>
      </c>
      <c r="K2368" t="s">
        <v>3039</v>
      </c>
      <c r="L2368">
        <v>0</v>
      </c>
      <c r="M2368" s="46">
        <f t="shared" si="233"/>
        <v>0</v>
      </c>
      <c r="N2368" t="str">
        <f t="shared" si="234"/>
        <v>AGENTE DE PROTECAO DE AVIACAO CIVIL</v>
      </c>
      <c r="O2368" t="s">
        <v>3131</v>
      </c>
      <c r="P2368">
        <v>0</v>
      </c>
      <c r="Q2368" s="46">
        <f t="shared" si="235"/>
        <v>0</v>
      </c>
    </row>
    <row r="2369" spans="1:17" x14ac:dyDescent="0.25">
      <c r="A2369" t="str">
        <f t="shared" si="230"/>
        <v>TECNICO EM AUTOMOBILISTICA</v>
      </c>
      <c r="B2369" t="s">
        <v>2961</v>
      </c>
      <c r="C2369">
        <v>0</v>
      </c>
      <c r="D2369">
        <v>0</v>
      </c>
      <c r="E2369">
        <v>0</v>
      </c>
      <c r="F2369">
        <v>0</v>
      </c>
      <c r="G2369">
        <v>0</v>
      </c>
      <c r="H2369" s="46">
        <f t="shared" si="231"/>
        <v>0</v>
      </c>
      <c r="J2369" t="str">
        <f t="shared" si="232"/>
        <v>TECNICO DE ENFERMAGEM DO TRABALHO</v>
      </c>
      <c r="K2369" t="s">
        <v>3042</v>
      </c>
      <c r="L2369">
        <v>0</v>
      </c>
      <c r="M2369" s="46">
        <f t="shared" si="233"/>
        <v>0</v>
      </c>
      <c r="N2369" t="str">
        <f t="shared" si="234"/>
        <v>CHEFE DE ESTACAO PORTUARIA</v>
      </c>
      <c r="O2369" t="s">
        <v>3132</v>
      </c>
      <c r="P2369">
        <v>0</v>
      </c>
      <c r="Q2369" s="46">
        <f t="shared" si="235"/>
        <v>0</v>
      </c>
    </row>
    <row r="2370" spans="1:17" x14ac:dyDescent="0.25">
      <c r="A2370" t="str">
        <f t="shared" si="230"/>
        <v>TECNICO MECANICO (AERONAVES)</v>
      </c>
      <c r="B2370" t="s">
        <v>2962</v>
      </c>
      <c r="C2370">
        <v>0</v>
      </c>
      <c r="D2370">
        <v>0</v>
      </c>
      <c r="E2370">
        <v>0</v>
      </c>
      <c r="F2370">
        <v>0</v>
      </c>
      <c r="G2370">
        <v>0</v>
      </c>
      <c r="H2370" s="46">
        <f t="shared" si="231"/>
        <v>0</v>
      </c>
      <c r="J2370" t="str">
        <f t="shared" si="232"/>
        <v>TECNICO DE ENFERMAGEM PSIQUIATRICA</v>
      </c>
      <c r="K2370" t="s">
        <v>3043</v>
      </c>
      <c r="L2370">
        <v>0</v>
      </c>
      <c r="M2370" s="46">
        <f t="shared" si="233"/>
        <v>0</v>
      </c>
      <c r="N2370" t="str">
        <f t="shared" si="234"/>
        <v>SUPERVISOR DE OPERACOES PORTUARIAS</v>
      </c>
      <c r="O2370" t="s">
        <v>3133</v>
      </c>
      <c r="P2370">
        <v>0</v>
      </c>
      <c r="Q2370" s="46">
        <f t="shared" si="235"/>
        <v>0</v>
      </c>
    </row>
    <row r="2371" spans="1:17" x14ac:dyDescent="0.25">
      <c r="A2371" t="str">
        <f t="shared" si="230"/>
        <v>TECNICO MECANICO (EMBARCACOES)</v>
      </c>
      <c r="B2371" t="s">
        <v>2963</v>
      </c>
      <c r="C2371">
        <v>0</v>
      </c>
      <c r="D2371">
        <v>0</v>
      </c>
      <c r="E2371">
        <v>0</v>
      </c>
      <c r="F2371">
        <v>0</v>
      </c>
      <c r="G2371">
        <v>0</v>
      </c>
      <c r="H2371" s="46">
        <f t="shared" si="231"/>
        <v>0</v>
      </c>
      <c r="J2371" t="str">
        <f t="shared" si="232"/>
        <v>INSTRUMENTADOR CIRURGICO</v>
      </c>
      <c r="K2371" t="s">
        <v>3044</v>
      </c>
      <c r="L2371">
        <v>0</v>
      </c>
      <c r="M2371" s="46">
        <f t="shared" si="233"/>
        <v>0</v>
      </c>
      <c r="N2371" t="str">
        <f t="shared" si="234"/>
        <v>TECNICO DE CONTABILIDADE</v>
      </c>
      <c r="O2371" t="s">
        <v>3134</v>
      </c>
      <c r="P2371">
        <v>0</v>
      </c>
      <c r="Q2371" s="46">
        <f t="shared" si="235"/>
        <v>0</v>
      </c>
    </row>
    <row r="2372" spans="1:17" x14ac:dyDescent="0.25">
      <c r="A2372" t="str">
        <f t="shared" si="230"/>
        <v>TECNICO EM MANUTENCAO DE MAQUINAS</v>
      </c>
      <c r="B2372" t="s">
        <v>2965</v>
      </c>
      <c r="C2372">
        <v>0</v>
      </c>
      <c r="D2372">
        <v>0</v>
      </c>
      <c r="E2372">
        <v>0</v>
      </c>
      <c r="F2372">
        <v>0</v>
      </c>
      <c r="G2372">
        <v>0</v>
      </c>
      <c r="H2372" s="46">
        <f t="shared" si="231"/>
        <v>0</v>
      </c>
      <c r="J2372" t="str">
        <f t="shared" si="232"/>
        <v>AUXILIAR DE ENFERMAGEM DO TRABALHO</v>
      </c>
      <c r="K2372" t="s">
        <v>3046</v>
      </c>
      <c r="L2372">
        <v>0</v>
      </c>
      <c r="M2372" s="46">
        <f t="shared" si="233"/>
        <v>0</v>
      </c>
      <c r="N2372" t="str">
        <f t="shared" si="234"/>
        <v>CHEFE DE CONTABILIDADE (TECNICO)</v>
      </c>
      <c r="O2372" t="s">
        <v>3135</v>
      </c>
      <c r="P2372">
        <v>0</v>
      </c>
      <c r="Q2372" s="46">
        <f t="shared" si="235"/>
        <v>0</v>
      </c>
    </row>
    <row r="2373" spans="1:17" x14ac:dyDescent="0.25">
      <c r="A2373" t="str">
        <f t="shared" si="230"/>
        <v>INSPETOR DE SOLDAGEM</v>
      </c>
      <c r="B2373" t="s">
        <v>2966</v>
      </c>
      <c r="C2373">
        <v>0</v>
      </c>
      <c r="D2373">
        <v>0</v>
      </c>
      <c r="E2373">
        <v>0</v>
      </c>
      <c r="F2373">
        <v>0</v>
      </c>
      <c r="G2373">
        <v>0</v>
      </c>
      <c r="H2373" s="46">
        <f t="shared" si="231"/>
        <v>0</v>
      </c>
      <c r="J2373" t="str">
        <f t="shared" si="232"/>
        <v>AUXILIAR DE SAUDE (NAVEGACAO MARITIMA)</v>
      </c>
      <c r="K2373" t="s">
        <v>3047</v>
      </c>
      <c r="L2373">
        <v>0</v>
      </c>
      <c r="M2373" s="46">
        <f t="shared" si="233"/>
        <v>0</v>
      </c>
      <c r="N2373" t="str">
        <f t="shared" si="234"/>
        <v>CONSULTOR CONTABIL (TECNICO)</v>
      </c>
      <c r="O2373" t="s">
        <v>3136</v>
      </c>
      <c r="P2373">
        <v>0</v>
      </c>
      <c r="Q2373" s="46">
        <f t="shared" si="235"/>
        <v>0</v>
      </c>
    </row>
    <row r="2374" spans="1:17" x14ac:dyDescent="0.25">
      <c r="A2374" t="str">
        <f t="shared" si="230"/>
        <v>TECNICO EM ESTRUTURAS METALICAS</v>
      </c>
      <c r="B2374" t="s">
        <v>2968</v>
      </c>
      <c r="C2374">
        <v>0</v>
      </c>
      <c r="D2374">
        <v>0</v>
      </c>
      <c r="E2374">
        <v>0</v>
      </c>
      <c r="F2374">
        <v>0</v>
      </c>
      <c r="G2374">
        <v>0</v>
      </c>
      <c r="H2374" s="46">
        <f t="shared" si="231"/>
        <v>0</v>
      </c>
      <c r="J2374" t="str">
        <f t="shared" si="232"/>
        <v>AUXILIAR DE ENFERMAGEM DE SAUDE DA FAMILIA</v>
      </c>
      <c r="K2374" t="s">
        <v>3052</v>
      </c>
      <c r="L2374">
        <v>0</v>
      </c>
      <c r="M2374" s="46">
        <f t="shared" si="233"/>
        <v>0</v>
      </c>
      <c r="N2374" t="str">
        <f t="shared" si="234"/>
        <v>TECNICO EM ADMINISTRACAO DE COMERCIO EXTERIOR</v>
      </c>
      <c r="O2374" t="s">
        <v>3138</v>
      </c>
      <c r="P2374">
        <v>0</v>
      </c>
      <c r="Q2374" s="46">
        <f t="shared" si="235"/>
        <v>0</v>
      </c>
    </row>
    <row r="2375" spans="1:17" x14ac:dyDescent="0.25">
      <c r="A2375" t="str">
        <f t="shared" si="230"/>
        <v>TECNICO EM SOLDAGEM</v>
      </c>
      <c r="B2375" t="s">
        <v>2969</v>
      </c>
      <c r="C2375">
        <v>0</v>
      </c>
      <c r="D2375">
        <v>0</v>
      </c>
      <c r="E2375">
        <v>0</v>
      </c>
      <c r="F2375">
        <v>0</v>
      </c>
      <c r="G2375">
        <v>0</v>
      </c>
      <c r="H2375" s="46">
        <f t="shared" si="231"/>
        <v>0</v>
      </c>
      <c r="J2375" t="str">
        <f t="shared" si="232"/>
        <v>TECNICO EM OPTICA</v>
      </c>
      <c r="K2375" t="s">
        <v>3053</v>
      </c>
      <c r="L2375">
        <v>0</v>
      </c>
      <c r="M2375" s="46">
        <f t="shared" si="233"/>
        <v>0</v>
      </c>
      <c r="N2375" t="str">
        <f t="shared" si="234"/>
        <v>AGENTE DE RECRUTAMENTO E SELECAO</v>
      </c>
      <c r="O2375" t="s">
        <v>3139</v>
      </c>
      <c r="P2375">
        <v>0</v>
      </c>
      <c r="Q2375" s="46">
        <f t="shared" si="235"/>
        <v>0</v>
      </c>
    </row>
    <row r="2376" spans="1:17" x14ac:dyDescent="0.25">
      <c r="A2376" t="str">
        <f t="shared" si="230"/>
        <v>TECNICO DE ACABAMENTO EM SIDERURGIA</v>
      </c>
      <c r="B2376" t="s">
        <v>2970</v>
      </c>
      <c r="C2376">
        <v>0</v>
      </c>
      <c r="D2376">
        <v>0</v>
      </c>
      <c r="E2376">
        <v>0</v>
      </c>
      <c r="F2376">
        <v>0</v>
      </c>
      <c r="G2376">
        <v>0</v>
      </c>
      <c r="H2376" s="46">
        <f t="shared" si="231"/>
        <v>0</v>
      </c>
      <c r="J2376" t="str">
        <f t="shared" si="232"/>
        <v>TECNICO EM OPTOMETRIA</v>
      </c>
      <c r="K2376" t="s">
        <v>3054</v>
      </c>
      <c r="L2376">
        <v>0</v>
      </c>
      <c r="M2376" s="46">
        <f t="shared" si="233"/>
        <v>0</v>
      </c>
      <c r="N2376" t="str">
        <f t="shared" si="234"/>
        <v>ESCRIVAO JUDICIAL</v>
      </c>
      <c r="O2376" t="s">
        <v>3141</v>
      </c>
      <c r="P2376">
        <v>0</v>
      </c>
      <c r="Q2376" s="46">
        <f t="shared" si="235"/>
        <v>0</v>
      </c>
    </row>
    <row r="2377" spans="1:17" x14ac:dyDescent="0.25">
      <c r="A2377" t="str">
        <f t="shared" si="230"/>
        <v>TECNICO DE ACIARIA EM SIDERURGIA</v>
      </c>
      <c r="B2377" t="s">
        <v>2971</v>
      </c>
      <c r="C2377">
        <v>0</v>
      </c>
      <c r="D2377">
        <v>0</v>
      </c>
      <c r="E2377">
        <v>0</v>
      </c>
      <c r="F2377">
        <v>0</v>
      </c>
      <c r="G2377">
        <v>0</v>
      </c>
      <c r="H2377" s="46">
        <f t="shared" si="231"/>
        <v>0</v>
      </c>
      <c r="J2377" t="str">
        <f t="shared" si="232"/>
        <v>TECNICO EM HIGIENE DENTAL</v>
      </c>
      <c r="K2377" t="s">
        <v>3055</v>
      </c>
      <c r="L2377">
        <v>0</v>
      </c>
      <c r="M2377" s="46">
        <f t="shared" si="233"/>
        <v>0</v>
      </c>
      <c r="N2377" t="str">
        <f t="shared" si="234"/>
        <v>ESCRIVAO EXTRA - JUDICIAL</v>
      </c>
      <c r="O2377" t="s">
        <v>3142</v>
      </c>
      <c r="P2377">
        <v>0</v>
      </c>
      <c r="Q2377" s="46">
        <f t="shared" si="235"/>
        <v>0</v>
      </c>
    </row>
    <row r="2378" spans="1:17" x14ac:dyDescent="0.25">
      <c r="A2378" t="str">
        <f t="shared" si="230"/>
        <v>TECNICO DE FUNDICAO EM SIDERURGIA</v>
      </c>
      <c r="B2378" t="s">
        <v>2972</v>
      </c>
      <c r="C2378">
        <v>0</v>
      </c>
      <c r="D2378">
        <v>0</v>
      </c>
      <c r="E2378">
        <v>0</v>
      </c>
      <c r="F2378">
        <v>0</v>
      </c>
      <c r="G2378">
        <v>0</v>
      </c>
      <c r="H2378" s="46">
        <f t="shared" si="231"/>
        <v>0</v>
      </c>
      <c r="J2378" t="str">
        <f t="shared" si="232"/>
        <v>ATENDENTE DE CONSULTORIO DENTARIO</v>
      </c>
      <c r="K2378" t="s">
        <v>3057</v>
      </c>
      <c r="L2378">
        <v>0</v>
      </c>
      <c r="M2378" s="46">
        <f t="shared" si="233"/>
        <v>0</v>
      </c>
      <c r="N2378" t="str">
        <f t="shared" si="234"/>
        <v>OFICIAL DE JUSTICA</v>
      </c>
      <c r="O2378" t="s">
        <v>3144</v>
      </c>
      <c r="P2378">
        <v>0</v>
      </c>
      <c r="Q2378" s="46">
        <f t="shared" si="235"/>
        <v>0</v>
      </c>
    </row>
    <row r="2379" spans="1:17" x14ac:dyDescent="0.25">
      <c r="A2379" t="str">
        <f t="shared" si="230"/>
        <v>TECNICO DE LAMINACAO EM SIDERURGIA</v>
      </c>
      <c r="B2379" t="s">
        <v>2973</v>
      </c>
      <c r="C2379">
        <v>0</v>
      </c>
      <c r="D2379">
        <v>0</v>
      </c>
      <c r="E2379">
        <v>0</v>
      </c>
      <c r="F2379">
        <v>0</v>
      </c>
      <c r="G2379">
        <v>0</v>
      </c>
      <c r="H2379" s="46">
        <f t="shared" si="231"/>
        <v>0</v>
      </c>
      <c r="J2379" t="str">
        <f t="shared" si="232"/>
        <v>AUXILIAR DE PROTESE DENTARIA</v>
      </c>
      <c r="K2379" t="s">
        <v>3058</v>
      </c>
      <c r="L2379">
        <v>0</v>
      </c>
      <c r="M2379" s="46">
        <f t="shared" si="233"/>
        <v>0</v>
      </c>
      <c r="N2379" t="str">
        <f t="shared" si="234"/>
        <v>AUXILIAR DE SERVICOS JURIDICOS</v>
      </c>
      <c r="O2379" t="s">
        <v>3145</v>
      </c>
      <c r="P2379">
        <v>0</v>
      </c>
      <c r="Q2379" s="46">
        <f t="shared" si="235"/>
        <v>0</v>
      </c>
    </row>
    <row r="2380" spans="1:17" x14ac:dyDescent="0.25">
      <c r="A2380" t="str">
        <f t="shared" si="230"/>
        <v>TECNICO DE REDUCAO NA SIDERURGIA (PRIMEIRA FUSAO)</v>
      </c>
      <c r="B2380" t="s">
        <v>2974</v>
      </c>
      <c r="C2380">
        <v>0</v>
      </c>
      <c r="D2380">
        <v>0</v>
      </c>
      <c r="E2380">
        <v>0</v>
      </c>
      <c r="F2380">
        <v>0</v>
      </c>
      <c r="G2380">
        <v>0</v>
      </c>
      <c r="H2380" s="46">
        <f t="shared" si="231"/>
        <v>0</v>
      </c>
      <c r="J2380" t="str">
        <f t="shared" si="232"/>
        <v>TECNICO DE HIGIENE DENTAL DE SAUDE DA FAMILIA</v>
      </c>
      <c r="K2380" t="s">
        <v>3061</v>
      </c>
      <c r="L2380">
        <v>0</v>
      </c>
      <c r="M2380" s="46">
        <f t="shared" si="233"/>
        <v>0</v>
      </c>
      <c r="N2380" t="str">
        <f t="shared" si="234"/>
        <v>TECNICO EM SECRETARIADO</v>
      </c>
      <c r="O2380" t="s">
        <v>3146</v>
      </c>
      <c r="P2380">
        <v>0</v>
      </c>
      <c r="Q2380" s="46">
        <f t="shared" si="235"/>
        <v>0</v>
      </c>
    </row>
    <row r="2381" spans="1:17" x14ac:dyDescent="0.25">
      <c r="A2381" t="str">
        <f t="shared" si="230"/>
        <v>TECNICO DE REFRATARIO EM SIDERURGIA</v>
      </c>
      <c r="B2381" t="s">
        <v>2975</v>
      </c>
      <c r="C2381">
        <v>0</v>
      </c>
      <c r="D2381">
        <v>0</v>
      </c>
      <c r="E2381">
        <v>0</v>
      </c>
      <c r="F2381">
        <v>0</v>
      </c>
      <c r="G2381">
        <v>0</v>
      </c>
      <c r="H2381" s="46">
        <f t="shared" si="231"/>
        <v>0</v>
      </c>
      <c r="J2381" t="str">
        <f t="shared" si="232"/>
        <v>TECNICO DE IMOBILIZACAO ORTOPEDICA</v>
      </c>
      <c r="K2381" t="s">
        <v>3064</v>
      </c>
      <c r="L2381">
        <v>0</v>
      </c>
      <c r="M2381" s="46">
        <f t="shared" si="233"/>
        <v>0</v>
      </c>
      <c r="N2381" t="str">
        <f t="shared" si="234"/>
        <v>TAQUIGRAFO</v>
      </c>
      <c r="O2381" t="s">
        <v>3147</v>
      </c>
      <c r="P2381">
        <v>0</v>
      </c>
      <c r="Q2381" s="46">
        <f t="shared" si="235"/>
        <v>0</v>
      </c>
    </row>
    <row r="2382" spans="1:17" x14ac:dyDescent="0.25">
      <c r="A2382" t="str">
        <f t="shared" ref="A2382:A2445" si="236">MID(B2382,8,100)</f>
        <v>TECNICO EM GEOFISICA</v>
      </c>
      <c r="B2382" t="s">
        <v>2976</v>
      </c>
      <c r="C2382">
        <v>0</v>
      </c>
      <c r="D2382">
        <v>0</v>
      </c>
      <c r="E2382">
        <v>0</v>
      </c>
      <c r="F2382">
        <v>0</v>
      </c>
      <c r="G2382">
        <v>0</v>
      </c>
      <c r="H2382" s="46">
        <f t="shared" ref="H2382:H2445" si="237">G2382*100/G$3765</f>
        <v>0</v>
      </c>
      <c r="J2382" t="str">
        <f t="shared" ref="J2382:J2445" si="238">MID(K2382,8,100)</f>
        <v>TECNICO EM PECUARIA</v>
      </c>
      <c r="K2382" t="s">
        <v>3065</v>
      </c>
      <c r="L2382">
        <v>0</v>
      </c>
      <c r="M2382" s="46">
        <f t="shared" ref="M2382:M2445" si="239">L2382*100/L$3765</f>
        <v>0</v>
      </c>
      <c r="N2382" t="str">
        <f t="shared" ref="N2382:N2445" si="240">MID(O2382,8,100)</f>
        <v>ANALISTA DE SEGUROS (TECNICO)</v>
      </c>
      <c r="O2382" t="s">
        <v>3150</v>
      </c>
      <c r="P2382">
        <v>0</v>
      </c>
      <c r="Q2382" s="46">
        <f t="shared" ref="Q2382:Q2445" si="241">P2382*100/P$3765</f>
        <v>0</v>
      </c>
    </row>
    <row r="2383" spans="1:17" x14ac:dyDescent="0.25">
      <c r="A2383" t="str">
        <f t="shared" si="236"/>
        <v>TECNICO EM GEOLOGIA</v>
      </c>
      <c r="B2383" t="s">
        <v>2977</v>
      </c>
      <c r="C2383">
        <v>0</v>
      </c>
      <c r="D2383">
        <v>0</v>
      </c>
      <c r="E2383">
        <v>0</v>
      </c>
      <c r="F2383">
        <v>0</v>
      </c>
      <c r="G2383">
        <v>0</v>
      </c>
      <c r="H2383" s="46">
        <f t="shared" si="237"/>
        <v>0</v>
      </c>
      <c r="J2383" t="str">
        <f t="shared" si="238"/>
        <v>TECNICO EM METODOS ELETROGRAFICOS EM ENCEFALOGRAFIA</v>
      </c>
      <c r="K2383" t="s">
        <v>3066</v>
      </c>
      <c r="L2383">
        <v>0</v>
      </c>
      <c r="M2383" s="46">
        <f t="shared" si="239"/>
        <v>0</v>
      </c>
      <c r="N2383" t="str">
        <f t="shared" si="240"/>
        <v>ANALISTA DE SINISTROS</v>
      </c>
      <c r="O2383" t="s">
        <v>3151</v>
      </c>
      <c r="P2383">
        <v>0</v>
      </c>
      <c r="Q2383" s="46">
        <f t="shared" si="241"/>
        <v>0</v>
      </c>
    </row>
    <row r="2384" spans="1:17" x14ac:dyDescent="0.25">
      <c r="A2384" t="str">
        <f t="shared" si="236"/>
        <v>TECNICO EM GEOQUIMICA</v>
      </c>
      <c r="B2384" t="s">
        <v>2978</v>
      </c>
      <c r="C2384">
        <v>0</v>
      </c>
      <c r="D2384">
        <v>0</v>
      </c>
      <c r="E2384">
        <v>0</v>
      </c>
      <c r="F2384">
        <v>0</v>
      </c>
      <c r="G2384">
        <v>0</v>
      </c>
      <c r="H2384" s="46">
        <f t="shared" si="237"/>
        <v>0</v>
      </c>
      <c r="J2384" t="str">
        <f t="shared" si="238"/>
        <v>TECNOLOGO OFTALMICO</v>
      </c>
      <c r="K2384" t="s">
        <v>3070</v>
      </c>
      <c r="L2384">
        <v>0</v>
      </c>
      <c r="M2384" s="46">
        <f t="shared" si="239"/>
        <v>0</v>
      </c>
      <c r="N2384" t="str">
        <f t="shared" si="240"/>
        <v>ASSISTENTE COMERCIAL DE SEGUROS</v>
      </c>
      <c r="O2384" t="s">
        <v>3152</v>
      </c>
      <c r="P2384">
        <v>0</v>
      </c>
      <c r="Q2384" s="46">
        <f t="shared" si="241"/>
        <v>0</v>
      </c>
    </row>
    <row r="2385" spans="1:17" x14ac:dyDescent="0.25">
      <c r="A2385" t="str">
        <f t="shared" si="236"/>
        <v>TECNICO EM GEOTECNIA</v>
      </c>
      <c r="B2385" t="s">
        <v>2979</v>
      </c>
      <c r="C2385">
        <v>0</v>
      </c>
      <c r="D2385">
        <v>0</v>
      </c>
      <c r="E2385">
        <v>0</v>
      </c>
      <c r="F2385">
        <v>0</v>
      </c>
      <c r="G2385">
        <v>0</v>
      </c>
      <c r="H2385" s="46">
        <f t="shared" si="237"/>
        <v>0</v>
      </c>
      <c r="J2385" t="str">
        <f t="shared" si="238"/>
        <v>AUXILIAR TECNICO EM PATOLOGIA CLINICA</v>
      </c>
      <c r="K2385" t="s">
        <v>3072</v>
      </c>
      <c r="L2385">
        <v>0</v>
      </c>
      <c r="M2385" s="46">
        <f t="shared" si="239"/>
        <v>0</v>
      </c>
      <c r="N2385" t="str">
        <f t="shared" si="240"/>
        <v>ASSISTENTE TECNICO DE SEGUROS</v>
      </c>
      <c r="O2385" t="s">
        <v>3153</v>
      </c>
      <c r="P2385">
        <v>0</v>
      </c>
      <c r="Q2385" s="46">
        <f t="shared" si="241"/>
        <v>0</v>
      </c>
    </row>
    <row r="2386" spans="1:17" x14ac:dyDescent="0.25">
      <c r="A2386" t="str">
        <f t="shared" si="236"/>
        <v>TECNICO DE MINERACAO</v>
      </c>
      <c r="B2386" t="s">
        <v>2980</v>
      </c>
      <c r="C2386">
        <v>0</v>
      </c>
      <c r="D2386">
        <v>0</v>
      </c>
      <c r="E2386">
        <v>0</v>
      </c>
      <c r="F2386">
        <v>0</v>
      </c>
      <c r="G2386">
        <v>0</v>
      </c>
      <c r="H2386" s="46">
        <f t="shared" si="237"/>
        <v>0</v>
      </c>
      <c r="J2386" t="str">
        <f t="shared" si="238"/>
        <v>ENOLOGO</v>
      </c>
      <c r="K2386" t="s">
        <v>3073</v>
      </c>
      <c r="L2386">
        <v>0</v>
      </c>
      <c r="M2386" s="46">
        <f t="shared" si="239"/>
        <v>0</v>
      </c>
      <c r="N2386" t="str">
        <f t="shared" si="240"/>
        <v>INSPETOR DE RISCO</v>
      </c>
      <c r="O2386" t="s">
        <v>3154</v>
      </c>
      <c r="P2386">
        <v>0</v>
      </c>
      <c r="Q2386" s="46">
        <f t="shared" si="241"/>
        <v>0</v>
      </c>
    </row>
    <row r="2387" spans="1:17" x14ac:dyDescent="0.25">
      <c r="A2387" t="str">
        <f t="shared" si="236"/>
        <v>TECNICO DE MINERACAO (OLEO E PETROLEO)</v>
      </c>
      <c r="B2387" t="s">
        <v>2981</v>
      </c>
      <c r="C2387">
        <v>0</v>
      </c>
      <c r="D2387">
        <v>0</v>
      </c>
      <c r="E2387">
        <v>0</v>
      </c>
      <c r="F2387">
        <v>0</v>
      </c>
      <c r="G2387">
        <v>0</v>
      </c>
      <c r="H2387" s="46">
        <f t="shared" si="237"/>
        <v>0</v>
      </c>
      <c r="J2387" t="str">
        <f t="shared" si="238"/>
        <v>AROMISTA</v>
      </c>
      <c r="K2387" t="s">
        <v>3074</v>
      </c>
      <c r="L2387">
        <v>0</v>
      </c>
      <c r="M2387" s="46">
        <f t="shared" si="239"/>
        <v>0</v>
      </c>
      <c r="N2387" t="str">
        <f t="shared" si="240"/>
        <v>INSPETOR DE SINISTROS</v>
      </c>
      <c r="O2387" t="s">
        <v>3155</v>
      </c>
      <c r="P2387">
        <v>0</v>
      </c>
      <c r="Q2387" s="46">
        <f t="shared" si="241"/>
        <v>0</v>
      </c>
    </row>
    <row r="2388" spans="1:17" x14ac:dyDescent="0.25">
      <c r="A2388" t="str">
        <f t="shared" si="236"/>
        <v>TECNICO EM PROCESSAMENTO MINERAL (EXCETO PETROLEO)</v>
      </c>
      <c r="B2388" t="s">
        <v>2982</v>
      </c>
      <c r="C2388">
        <v>0</v>
      </c>
      <c r="D2388">
        <v>0</v>
      </c>
      <c r="E2388">
        <v>0</v>
      </c>
      <c r="F2388">
        <v>0</v>
      </c>
      <c r="G2388">
        <v>0</v>
      </c>
      <c r="H2388" s="46">
        <f t="shared" si="237"/>
        <v>0</v>
      </c>
      <c r="J2388" t="str">
        <f t="shared" si="238"/>
        <v>PERFUMISTA</v>
      </c>
      <c r="K2388" t="s">
        <v>3075</v>
      </c>
      <c r="L2388">
        <v>0</v>
      </c>
      <c r="M2388" s="46">
        <f t="shared" si="239"/>
        <v>0</v>
      </c>
      <c r="N2388" t="str">
        <f t="shared" si="240"/>
        <v>TECNICO DE RESSEGUROS</v>
      </c>
      <c r="O2388" t="s">
        <v>3156</v>
      </c>
      <c r="P2388">
        <v>0</v>
      </c>
      <c r="Q2388" s="46">
        <f t="shared" si="241"/>
        <v>0</v>
      </c>
    </row>
    <row r="2389" spans="1:17" x14ac:dyDescent="0.25">
      <c r="A2389" t="str">
        <f t="shared" si="236"/>
        <v>TECNICO EM PESQUISA MINERAL</v>
      </c>
      <c r="B2389" t="s">
        <v>2983</v>
      </c>
      <c r="C2389">
        <v>0</v>
      </c>
      <c r="D2389">
        <v>0</v>
      </c>
      <c r="E2389">
        <v>0</v>
      </c>
      <c r="F2389">
        <v>0</v>
      </c>
      <c r="G2389">
        <v>0</v>
      </c>
      <c r="H2389" s="46">
        <f t="shared" si="237"/>
        <v>0</v>
      </c>
      <c r="J2389" t="str">
        <f t="shared" si="238"/>
        <v>TECNICO EM LABORATORIO DE FARMACIA</v>
      </c>
      <c r="K2389" t="s">
        <v>3077</v>
      </c>
      <c r="L2389">
        <v>0</v>
      </c>
      <c r="M2389" s="46">
        <f t="shared" si="239"/>
        <v>0</v>
      </c>
      <c r="N2389" t="str">
        <f t="shared" si="240"/>
        <v>TECNICO DE SEGUROS</v>
      </c>
      <c r="O2389" t="s">
        <v>3157</v>
      </c>
      <c r="P2389">
        <v>0</v>
      </c>
      <c r="Q2389" s="46">
        <f t="shared" si="241"/>
        <v>0</v>
      </c>
    </row>
    <row r="2390" spans="1:17" x14ac:dyDescent="0.25">
      <c r="A2390" t="str">
        <f t="shared" si="236"/>
        <v>TECNICO DE PRODUCAO EM REFINO DE PETROLEO</v>
      </c>
      <c r="B2390" t="s">
        <v>2984</v>
      </c>
      <c r="C2390">
        <v>0</v>
      </c>
      <c r="D2390">
        <v>0</v>
      </c>
      <c r="E2390">
        <v>0</v>
      </c>
      <c r="F2390">
        <v>0</v>
      </c>
      <c r="G2390">
        <v>0</v>
      </c>
      <c r="H2390" s="46">
        <f t="shared" si="237"/>
        <v>0</v>
      </c>
      <c r="J2390" t="str">
        <f t="shared" si="238"/>
        <v>TECNICO DE ALIMENTOS</v>
      </c>
      <c r="K2390" t="s">
        <v>3079</v>
      </c>
      <c r="L2390">
        <v>0</v>
      </c>
      <c r="M2390" s="46">
        <f t="shared" si="239"/>
        <v>0</v>
      </c>
      <c r="N2390" t="str">
        <f t="shared" si="240"/>
        <v>DETETIVE PROFISSIONAL</v>
      </c>
      <c r="O2390" t="s">
        <v>3158</v>
      </c>
      <c r="P2390">
        <v>0</v>
      </c>
      <c r="Q2390" s="46">
        <f t="shared" si="241"/>
        <v>0</v>
      </c>
    </row>
    <row r="2391" spans="1:17" x14ac:dyDescent="0.25">
      <c r="A2391" t="str">
        <f t="shared" si="236"/>
        <v>TECNICO EM PLANEJAMENTO DE LAVRA DE MINAS</v>
      </c>
      <c r="B2391" t="s">
        <v>2985</v>
      </c>
      <c r="C2391">
        <v>0</v>
      </c>
      <c r="D2391">
        <v>0</v>
      </c>
      <c r="E2391">
        <v>0</v>
      </c>
      <c r="F2391">
        <v>0</v>
      </c>
      <c r="G2391">
        <v>0</v>
      </c>
      <c r="H2391" s="46">
        <f t="shared" si="237"/>
        <v>0</v>
      </c>
      <c r="J2391" t="str">
        <f t="shared" si="238"/>
        <v>TECNICO EM NUTRICAO E DIETETICA</v>
      </c>
      <c r="K2391" t="s">
        <v>3080</v>
      </c>
      <c r="L2391">
        <v>0</v>
      </c>
      <c r="M2391" s="46">
        <f t="shared" si="239"/>
        <v>0</v>
      </c>
      <c r="N2391" t="str">
        <f t="shared" si="240"/>
        <v>INVESTIGADOR DE POLICIA</v>
      </c>
      <c r="O2391" t="s">
        <v>3159</v>
      </c>
      <c r="P2391">
        <v>0</v>
      </c>
      <c r="Q2391" s="46">
        <f t="shared" si="241"/>
        <v>0</v>
      </c>
    </row>
    <row r="2392" spans="1:17" x14ac:dyDescent="0.25">
      <c r="A2392" t="str">
        <f t="shared" si="236"/>
        <v>DESINCRUSTADOR (POCOS DE PETROLEO)</v>
      </c>
      <c r="B2392" t="s">
        <v>2986</v>
      </c>
      <c r="C2392">
        <v>0</v>
      </c>
      <c r="D2392">
        <v>0</v>
      </c>
      <c r="E2392">
        <v>0</v>
      </c>
      <c r="F2392">
        <v>0</v>
      </c>
      <c r="G2392">
        <v>0</v>
      </c>
      <c r="H2392" s="46">
        <f t="shared" si="237"/>
        <v>0</v>
      </c>
      <c r="J2392" t="str">
        <f t="shared" si="238"/>
        <v>TECNICO EM BIOTECNOLOGIA</v>
      </c>
      <c r="K2392" t="s">
        <v>3081</v>
      </c>
      <c r="L2392">
        <v>0</v>
      </c>
      <c r="M2392" s="46">
        <f t="shared" si="239"/>
        <v>0</v>
      </c>
      <c r="N2392" t="str">
        <f t="shared" si="240"/>
        <v>PAPILOSCOPISTA POLICIAL</v>
      </c>
      <c r="O2392" t="s">
        <v>3160</v>
      </c>
      <c r="P2392">
        <v>0</v>
      </c>
      <c r="Q2392" s="46">
        <f t="shared" si="241"/>
        <v>0</v>
      </c>
    </row>
    <row r="2393" spans="1:17" x14ac:dyDescent="0.25">
      <c r="A2393" t="str">
        <f t="shared" si="236"/>
        <v>CIMENTADOR (POCOS DE PETROLEO)</v>
      </c>
      <c r="B2393" t="s">
        <v>2987</v>
      </c>
      <c r="C2393">
        <v>0</v>
      </c>
      <c r="D2393">
        <v>0</v>
      </c>
      <c r="E2393">
        <v>0</v>
      </c>
      <c r="F2393">
        <v>0</v>
      </c>
      <c r="G2393">
        <v>0</v>
      </c>
      <c r="H2393" s="46">
        <f t="shared" si="237"/>
        <v>0</v>
      </c>
      <c r="J2393" t="str">
        <f t="shared" si="238"/>
        <v>TECNICO EM IMUNOBIOLOGICOS</v>
      </c>
      <c r="K2393" t="s">
        <v>3082</v>
      </c>
      <c r="L2393">
        <v>0</v>
      </c>
      <c r="M2393" s="46">
        <f t="shared" si="239"/>
        <v>0</v>
      </c>
      <c r="N2393" t="str">
        <f t="shared" si="240"/>
        <v>AGENTE DE INTELIGENCIA</v>
      </c>
      <c r="O2393" t="s">
        <v>3161</v>
      </c>
      <c r="P2393">
        <v>0</v>
      </c>
      <c r="Q2393" s="46">
        <f t="shared" si="241"/>
        <v>0</v>
      </c>
    </row>
    <row r="2394" spans="1:17" x14ac:dyDescent="0.25">
      <c r="A2394" t="str">
        <f t="shared" si="236"/>
        <v>PROGRAMADOR DE SISTEMAS DE INFORMACAO</v>
      </c>
      <c r="B2394" t="s">
        <v>2989</v>
      </c>
      <c r="C2394">
        <v>0</v>
      </c>
      <c r="D2394">
        <v>0</v>
      </c>
      <c r="E2394">
        <v>0</v>
      </c>
      <c r="F2394">
        <v>0</v>
      </c>
      <c r="G2394">
        <v>0</v>
      </c>
      <c r="H2394" s="46">
        <f t="shared" si="237"/>
        <v>0</v>
      </c>
      <c r="J2394" t="str">
        <f t="shared" si="238"/>
        <v>EMBALSAMADOR</v>
      </c>
      <c r="K2394" t="s">
        <v>3083</v>
      </c>
      <c r="L2394">
        <v>0</v>
      </c>
      <c r="M2394" s="46">
        <f t="shared" si="239"/>
        <v>0</v>
      </c>
      <c r="N2394" t="str">
        <f t="shared" si="240"/>
        <v>AGENTE TECNICO DE INTELIGENCIA</v>
      </c>
      <c r="O2394" t="s">
        <v>3162</v>
      </c>
      <c r="P2394">
        <v>0</v>
      </c>
      <c r="Q2394" s="46">
        <f t="shared" si="241"/>
        <v>0</v>
      </c>
    </row>
    <row r="2395" spans="1:17" x14ac:dyDescent="0.25">
      <c r="A2395" t="str">
        <f t="shared" si="236"/>
        <v>PROGRAMADOR DE MULTIMIDIA</v>
      </c>
      <c r="B2395" t="s">
        <v>2991</v>
      </c>
      <c r="C2395">
        <v>0</v>
      </c>
      <c r="D2395">
        <v>0</v>
      </c>
      <c r="E2395">
        <v>0</v>
      </c>
      <c r="F2395">
        <v>0</v>
      </c>
      <c r="G2395">
        <v>0</v>
      </c>
      <c r="H2395" s="46">
        <f t="shared" si="237"/>
        <v>0</v>
      </c>
      <c r="J2395" t="str">
        <f t="shared" si="238"/>
        <v>TAXIDERMISTA</v>
      </c>
      <c r="K2395" t="s">
        <v>3084</v>
      </c>
      <c r="L2395">
        <v>0</v>
      </c>
      <c r="M2395" s="46">
        <f t="shared" si="239"/>
        <v>0</v>
      </c>
      <c r="N2395" t="str">
        <f t="shared" si="240"/>
        <v>METROLOGISTA</v>
      </c>
      <c r="O2395" t="s">
        <v>3165</v>
      </c>
      <c r="P2395">
        <v>0</v>
      </c>
      <c r="Q2395" s="46">
        <f t="shared" si="241"/>
        <v>0</v>
      </c>
    </row>
    <row r="2396" spans="1:17" x14ac:dyDescent="0.25">
      <c r="A2396" t="str">
        <f t="shared" si="236"/>
        <v>DESENHISTA TECNICO</v>
      </c>
      <c r="B2396" t="s">
        <v>2994</v>
      </c>
      <c r="C2396">
        <v>0</v>
      </c>
      <c r="D2396">
        <v>0</v>
      </c>
      <c r="E2396">
        <v>0</v>
      </c>
      <c r="F2396">
        <v>0</v>
      </c>
      <c r="G2396">
        <v>0</v>
      </c>
      <c r="H2396" s="46">
        <f t="shared" si="237"/>
        <v>0</v>
      </c>
      <c r="J2396" t="str">
        <f t="shared" si="238"/>
        <v>PROFESSOR DE NIVEL MEDIO NA EDUCACAO INFANTIL</v>
      </c>
      <c r="K2396" t="s">
        <v>3085</v>
      </c>
      <c r="L2396">
        <v>0</v>
      </c>
      <c r="M2396" s="46">
        <f t="shared" si="239"/>
        <v>0</v>
      </c>
      <c r="N2396" t="str">
        <f t="shared" si="240"/>
        <v>AGENTE FISCAL METROLOGICO</v>
      </c>
      <c r="O2396" t="s">
        <v>3167</v>
      </c>
      <c r="P2396">
        <v>0</v>
      </c>
      <c r="Q2396" s="46">
        <f t="shared" si="241"/>
        <v>0</v>
      </c>
    </row>
    <row r="2397" spans="1:17" x14ac:dyDescent="0.25">
      <c r="A2397" t="str">
        <f t="shared" si="236"/>
        <v>DESENHISTA COPISTA</v>
      </c>
      <c r="B2397" t="s">
        <v>2995</v>
      </c>
      <c r="C2397">
        <v>0</v>
      </c>
      <c r="D2397">
        <v>0</v>
      </c>
      <c r="E2397">
        <v>0</v>
      </c>
      <c r="F2397">
        <v>0</v>
      </c>
      <c r="G2397">
        <v>0</v>
      </c>
      <c r="H2397" s="46">
        <f t="shared" si="237"/>
        <v>0</v>
      </c>
      <c r="J2397" t="str">
        <f t="shared" si="238"/>
        <v>AUXILIAR DE DESENVOLVIMENTO INFANTIL</v>
      </c>
      <c r="K2397" t="s">
        <v>3086</v>
      </c>
      <c r="L2397">
        <v>0</v>
      </c>
      <c r="M2397" s="46">
        <f t="shared" si="239"/>
        <v>0</v>
      </c>
      <c r="N2397" t="str">
        <f t="shared" si="240"/>
        <v>AGENTE FISCAL TEXTIL</v>
      </c>
      <c r="O2397" t="s">
        <v>3168</v>
      </c>
      <c r="P2397">
        <v>0</v>
      </c>
      <c r="Q2397" s="46">
        <f t="shared" si="241"/>
        <v>0</v>
      </c>
    </row>
    <row r="2398" spans="1:17" x14ac:dyDescent="0.25">
      <c r="A2398" t="str">
        <f t="shared" si="236"/>
        <v>DESENHISTA DETALHISTA</v>
      </c>
      <c r="B2398" t="s">
        <v>2996</v>
      </c>
      <c r="C2398">
        <v>0</v>
      </c>
      <c r="D2398">
        <v>0</v>
      </c>
      <c r="E2398">
        <v>0</v>
      </c>
      <c r="F2398">
        <v>0</v>
      </c>
      <c r="G2398">
        <v>0</v>
      </c>
      <c r="H2398" s="46">
        <f t="shared" si="237"/>
        <v>0</v>
      </c>
      <c r="J2398" t="str">
        <f t="shared" si="238"/>
        <v>PROFESSOR DE NIVEL MEDIO NO ENSINO FUNDAMENTAL</v>
      </c>
      <c r="K2398" t="s">
        <v>3087</v>
      </c>
      <c r="L2398">
        <v>0</v>
      </c>
      <c r="M2398" s="46">
        <f t="shared" si="239"/>
        <v>0</v>
      </c>
      <c r="N2398" t="str">
        <f t="shared" si="240"/>
        <v>AGENTE DE DIREITOS AUTORAIS</v>
      </c>
      <c r="O2398" t="s">
        <v>3169</v>
      </c>
      <c r="P2398">
        <v>0</v>
      </c>
      <c r="Q2398" s="46">
        <f t="shared" si="241"/>
        <v>0</v>
      </c>
    </row>
    <row r="2399" spans="1:17" x14ac:dyDescent="0.25">
      <c r="A2399" t="str">
        <f t="shared" si="236"/>
        <v>DESENHISTA TECNICO (ARQUITETURA)</v>
      </c>
      <c r="B2399" t="s">
        <v>2997</v>
      </c>
      <c r="C2399">
        <v>0</v>
      </c>
      <c r="D2399">
        <v>0</v>
      </c>
      <c r="E2399">
        <v>0</v>
      </c>
      <c r="F2399">
        <v>0</v>
      </c>
      <c r="G2399">
        <v>0</v>
      </c>
      <c r="H2399" s="46">
        <f t="shared" si="237"/>
        <v>0</v>
      </c>
      <c r="J2399" t="str">
        <f t="shared" si="238"/>
        <v>PROFESSOR DE NIVEL MEDIO NO ENSINO PROFISSIONALIZANTE</v>
      </c>
      <c r="K2399" t="s">
        <v>3088</v>
      </c>
      <c r="L2399">
        <v>0</v>
      </c>
      <c r="M2399" s="46">
        <f t="shared" si="239"/>
        <v>0</v>
      </c>
      <c r="N2399" t="str">
        <f t="shared" si="240"/>
        <v>AVALIADOR DE PRODUTOS DO MEIO DE COMUNICACAO</v>
      </c>
      <c r="O2399" t="s">
        <v>3170</v>
      </c>
      <c r="P2399">
        <v>0</v>
      </c>
      <c r="Q2399" s="46">
        <f t="shared" si="241"/>
        <v>0</v>
      </c>
    </row>
    <row r="2400" spans="1:17" x14ac:dyDescent="0.25">
      <c r="A2400" t="str">
        <f t="shared" si="236"/>
        <v>DESENHISTA TECNICO (CARTOGRAFIA)</v>
      </c>
      <c r="B2400" t="s">
        <v>2998</v>
      </c>
      <c r="C2400">
        <v>0</v>
      </c>
      <c r="D2400">
        <v>0</v>
      </c>
      <c r="E2400">
        <v>0</v>
      </c>
      <c r="F2400">
        <v>0</v>
      </c>
      <c r="G2400">
        <v>0</v>
      </c>
      <c r="H2400" s="46">
        <f t="shared" si="237"/>
        <v>0</v>
      </c>
      <c r="J2400" t="str">
        <f t="shared" si="238"/>
        <v>PROFESSOR LEIGO NO ENSINO FUNDAMENTAL</v>
      </c>
      <c r="K2400" t="s">
        <v>3089</v>
      </c>
      <c r="L2400">
        <v>0</v>
      </c>
      <c r="M2400" s="46">
        <f t="shared" si="239"/>
        <v>0</v>
      </c>
      <c r="N2400" t="str">
        <f t="shared" si="240"/>
        <v>OUVIDOR (OMBUDSMAN) DO MEIO DE COMUNICACAO</v>
      </c>
      <c r="O2400" t="s">
        <v>3171</v>
      </c>
      <c r="P2400">
        <v>0</v>
      </c>
      <c r="Q2400" s="46">
        <f t="shared" si="241"/>
        <v>0</v>
      </c>
    </row>
    <row r="2401" spans="1:17" x14ac:dyDescent="0.25">
      <c r="A2401" t="str">
        <f t="shared" si="236"/>
        <v>DESENHISTA TECNICO (CONSTRUCAO CIVIL)</v>
      </c>
      <c r="B2401" t="s">
        <v>2999</v>
      </c>
      <c r="C2401">
        <v>0</v>
      </c>
      <c r="D2401">
        <v>0</v>
      </c>
      <c r="E2401">
        <v>0</v>
      </c>
      <c r="F2401">
        <v>0</v>
      </c>
      <c r="G2401">
        <v>0</v>
      </c>
      <c r="H2401" s="46">
        <f t="shared" si="237"/>
        <v>0</v>
      </c>
      <c r="J2401" t="str">
        <f t="shared" si="238"/>
        <v>PROFESSOR PRATICO NO ENSINO PROFISSIONALIZANTE</v>
      </c>
      <c r="K2401" t="s">
        <v>3090</v>
      </c>
      <c r="L2401">
        <v>0</v>
      </c>
      <c r="M2401" s="46">
        <f t="shared" si="239"/>
        <v>0</v>
      </c>
      <c r="N2401" t="str">
        <f t="shared" si="240"/>
        <v>TECNICO EM DIREITOS AUTORAIS</v>
      </c>
      <c r="O2401" t="s">
        <v>3172</v>
      </c>
      <c r="P2401">
        <v>0</v>
      </c>
      <c r="Q2401" s="46">
        <f t="shared" si="241"/>
        <v>0</v>
      </c>
    </row>
    <row r="2402" spans="1:17" x14ac:dyDescent="0.25">
      <c r="A2402" t="str">
        <f t="shared" si="236"/>
        <v>DESENHISTA TECNICO (INSTALACOES HIDROSSANITARIAS)</v>
      </c>
      <c r="B2402" t="s">
        <v>3000</v>
      </c>
      <c r="C2402">
        <v>0</v>
      </c>
      <c r="D2402">
        <v>0</v>
      </c>
      <c r="E2402">
        <v>0</v>
      </c>
      <c r="F2402">
        <v>0</v>
      </c>
      <c r="G2402">
        <v>0</v>
      </c>
      <c r="H2402" s="46">
        <f t="shared" si="237"/>
        <v>0</v>
      </c>
      <c r="J2402" t="str">
        <f t="shared" si="238"/>
        <v>INSTRUTOR DE AUTO-ESCOLA</v>
      </c>
      <c r="K2402" t="s">
        <v>3091</v>
      </c>
      <c r="L2402">
        <v>0</v>
      </c>
      <c r="M2402" s="46">
        <f t="shared" si="239"/>
        <v>0</v>
      </c>
      <c r="N2402" t="str">
        <f t="shared" si="240"/>
        <v>TECNICO DE OPERACOES E SERVICOS BANCARIOS - CAMBIO</v>
      </c>
      <c r="O2402" t="s">
        <v>3173</v>
      </c>
      <c r="P2402">
        <v>0</v>
      </c>
      <c r="Q2402" s="46">
        <f t="shared" si="241"/>
        <v>0</v>
      </c>
    </row>
    <row r="2403" spans="1:17" x14ac:dyDescent="0.25">
      <c r="A2403" t="str">
        <f t="shared" si="236"/>
        <v>DESENHISTA TECNICO MECANICO</v>
      </c>
      <c r="B2403" t="s">
        <v>3001</v>
      </c>
      <c r="C2403">
        <v>0</v>
      </c>
      <c r="D2403">
        <v>0</v>
      </c>
      <c r="E2403">
        <v>0</v>
      </c>
      <c r="F2403">
        <v>0</v>
      </c>
      <c r="G2403">
        <v>0</v>
      </c>
      <c r="H2403" s="46">
        <f t="shared" si="237"/>
        <v>0</v>
      </c>
      <c r="J2403" t="str">
        <f t="shared" si="238"/>
        <v>INSTRUTOR DE CURSOS LIVRES</v>
      </c>
      <c r="K2403" t="s">
        <v>3092</v>
      </c>
      <c r="L2403">
        <v>0</v>
      </c>
      <c r="M2403" s="46">
        <f t="shared" si="239"/>
        <v>0</v>
      </c>
      <c r="N2403" t="str">
        <f t="shared" si="240"/>
        <v>TECNICO DE OPERACOES E SERVICOS BANCARIOS - CREDITO RURAL</v>
      </c>
      <c r="O2403" t="s">
        <v>3175</v>
      </c>
      <c r="P2403">
        <v>0</v>
      </c>
      <c r="Q2403" s="46">
        <f t="shared" si="241"/>
        <v>0</v>
      </c>
    </row>
    <row r="2404" spans="1:17" x14ac:dyDescent="0.25">
      <c r="A2404" t="str">
        <f t="shared" si="236"/>
        <v>DESENHISTA TECNICO AERONAUTICO</v>
      </c>
      <c r="B2404" t="s">
        <v>3002</v>
      </c>
      <c r="C2404">
        <v>0</v>
      </c>
      <c r="D2404">
        <v>0</v>
      </c>
      <c r="E2404">
        <v>0</v>
      </c>
      <c r="F2404">
        <v>0</v>
      </c>
      <c r="G2404">
        <v>0</v>
      </c>
      <c r="H2404" s="46">
        <f t="shared" si="237"/>
        <v>0</v>
      </c>
      <c r="J2404" t="str">
        <f t="shared" si="238"/>
        <v>PROFESSORES DE CURSOS LIVRES</v>
      </c>
      <c r="K2404" t="s">
        <v>3093</v>
      </c>
      <c r="L2404">
        <v>0</v>
      </c>
      <c r="M2404" s="46">
        <f t="shared" si="239"/>
        <v>0</v>
      </c>
      <c r="N2404" t="str">
        <f t="shared" si="240"/>
        <v>TECNICO DE OPERACOES E SERVICOS BANCARIOS - LEASING</v>
      </c>
      <c r="O2404" t="s">
        <v>3176</v>
      </c>
      <c r="P2404">
        <v>0</v>
      </c>
      <c r="Q2404" s="46">
        <f t="shared" si="241"/>
        <v>0</v>
      </c>
    </row>
    <row r="2405" spans="1:17" x14ac:dyDescent="0.25">
      <c r="A2405" t="str">
        <f t="shared" si="236"/>
        <v>DESENHISTA TECNICO NAVAL</v>
      </c>
      <c r="B2405" t="s">
        <v>3003</v>
      </c>
      <c r="C2405">
        <v>0</v>
      </c>
      <c r="D2405">
        <v>0</v>
      </c>
      <c r="E2405">
        <v>0</v>
      </c>
      <c r="F2405">
        <v>0</v>
      </c>
      <c r="G2405">
        <v>0</v>
      </c>
      <c r="H2405" s="46">
        <f t="shared" si="237"/>
        <v>0</v>
      </c>
      <c r="J2405" t="str">
        <f t="shared" si="238"/>
        <v>INSPETOR DE ALUNOS DE ESCOLA PRIVADA</v>
      </c>
      <c r="K2405" t="s">
        <v>3094</v>
      </c>
      <c r="L2405">
        <v>0</v>
      </c>
      <c r="M2405" s="46">
        <f t="shared" si="239"/>
        <v>0</v>
      </c>
      <c r="N2405" t="str">
        <f t="shared" si="240"/>
        <v>TECNICO DE OPERACOES E SERVICOS BANCARIOS - RENDA FIXA E VARIAVEL</v>
      </c>
      <c r="O2405" t="s">
        <v>3177</v>
      </c>
      <c r="P2405">
        <v>0</v>
      </c>
      <c r="Q2405" s="46">
        <f t="shared" si="241"/>
        <v>0</v>
      </c>
    </row>
    <row r="2406" spans="1:17" x14ac:dyDescent="0.25">
      <c r="A2406" t="str">
        <f t="shared" si="236"/>
        <v>DESENHISTA TECNICO (ELETRICIDADE E ELETRONICA)</v>
      </c>
      <c r="B2406" t="s">
        <v>3004</v>
      </c>
      <c r="C2406">
        <v>0</v>
      </c>
      <c r="D2406">
        <v>0</v>
      </c>
      <c r="E2406">
        <v>0</v>
      </c>
      <c r="F2406">
        <v>0</v>
      </c>
      <c r="G2406">
        <v>0</v>
      </c>
      <c r="H2406" s="46">
        <f t="shared" si="237"/>
        <v>0</v>
      </c>
      <c r="J2406" t="str">
        <f t="shared" si="238"/>
        <v>INSPETOR DE ALUNOS DE ESCOLA PUBLICA</v>
      </c>
      <c r="K2406" t="s">
        <v>3095</v>
      </c>
      <c r="L2406">
        <v>0</v>
      </c>
      <c r="M2406" s="46">
        <f t="shared" si="239"/>
        <v>0</v>
      </c>
      <c r="N2406" t="str">
        <f t="shared" si="240"/>
        <v>CHEFE DE SERVICOS BANCARIOS</v>
      </c>
      <c r="O2406" t="s">
        <v>3179</v>
      </c>
      <c r="P2406">
        <v>0</v>
      </c>
      <c r="Q2406" s="46">
        <f t="shared" si="241"/>
        <v>0</v>
      </c>
    </row>
    <row r="2407" spans="1:17" x14ac:dyDescent="0.25">
      <c r="A2407" t="str">
        <f t="shared" si="236"/>
        <v>DESENHISTA TECNICO (CALEFACAO, VENTILACAO E REFRIGERACAO)</v>
      </c>
      <c r="B2407" t="s">
        <v>3005</v>
      </c>
      <c r="C2407">
        <v>0</v>
      </c>
      <c r="D2407">
        <v>0</v>
      </c>
      <c r="E2407">
        <v>0</v>
      </c>
      <c r="F2407">
        <v>0</v>
      </c>
      <c r="G2407">
        <v>0</v>
      </c>
      <c r="H2407" s="46">
        <f t="shared" si="237"/>
        <v>0</v>
      </c>
      <c r="J2407" t="str">
        <f t="shared" si="238"/>
        <v>MONITOR DE TRANSPORTE ESCOLAR</v>
      </c>
      <c r="K2407" t="s">
        <v>3096</v>
      </c>
      <c r="L2407">
        <v>0</v>
      </c>
      <c r="M2407" s="46">
        <f t="shared" si="239"/>
        <v>0</v>
      </c>
      <c r="N2407" t="str">
        <f t="shared" si="240"/>
        <v>AGENCIADOR DE PROPAGANDA</v>
      </c>
      <c r="O2407" t="s">
        <v>3180</v>
      </c>
      <c r="P2407">
        <v>0</v>
      </c>
      <c r="Q2407" s="46">
        <f t="shared" si="241"/>
        <v>0</v>
      </c>
    </row>
    <row r="2408" spans="1:17" x14ac:dyDescent="0.25">
      <c r="A2408" t="str">
        <f t="shared" si="236"/>
        <v>DESENHISTA TECNICO (ARTES GRAFICAS)</v>
      </c>
      <c r="B2408" t="s">
        <v>3006</v>
      </c>
      <c r="C2408">
        <v>0</v>
      </c>
      <c r="D2408">
        <v>0</v>
      </c>
      <c r="E2408">
        <v>0</v>
      </c>
      <c r="F2408">
        <v>0</v>
      </c>
      <c r="G2408">
        <v>0</v>
      </c>
      <c r="H2408" s="46">
        <f t="shared" si="237"/>
        <v>0</v>
      </c>
      <c r="J2408" t="str">
        <f t="shared" si="238"/>
        <v>PILOTO COMERCIAL (EXCETO LINHAS AEREAS)</v>
      </c>
      <c r="K2408" t="s">
        <v>3097</v>
      </c>
      <c r="L2408">
        <v>0</v>
      </c>
      <c r="M2408" s="46">
        <f t="shared" si="239"/>
        <v>0</v>
      </c>
      <c r="N2408" t="str">
        <f t="shared" si="240"/>
        <v>AGENTE DE VENDAS DE SERVICOS</v>
      </c>
      <c r="O2408" t="s">
        <v>3181</v>
      </c>
      <c r="P2408">
        <v>0</v>
      </c>
      <c r="Q2408" s="46">
        <f t="shared" si="241"/>
        <v>0</v>
      </c>
    </row>
    <row r="2409" spans="1:17" x14ac:dyDescent="0.25">
      <c r="A2409" t="str">
        <f t="shared" si="236"/>
        <v>DESENHISTA TECNICO (ILUSTRACOES ARTISTICAS)</v>
      </c>
      <c r="B2409" t="s">
        <v>3007</v>
      </c>
      <c r="C2409">
        <v>0</v>
      </c>
      <c r="D2409">
        <v>0</v>
      </c>
      <c r="E2409">
        <v>0</v>
      </c>
      <c r="F2409">
        <v>0</v>
      </c>
      <c r="G2409">
        <v>0</v>
      </c>
      <c r="H2409" s="46">
        <f t="shared" si="237"/>
        <v>0</v>
      </c>
      <c r="J2409" t="str">
        <f t="shared" si="238"/>
        <v>PILOTO COMERCIAL DE HELICOPTERO (EXCETO LINHAS AEREAS)</v>
      </c>
      <c r="K2409" t="s">
        <v>3098</v>
      </c>
      <c r="L2409">
        <v>0</v>
      </c>
      <c r="M2409" s="46">
        <f t="shared" si="239"/>
        <v>0</v>
      </c>
      <c r="N2409" t="str">
        <f t="shared" si="240"/>
        <v>PROMOTOR DE VENDAS ESPECIALIZADO</v>
      </c>
      <c r="O2409" t="s">
        <v>3183</v>
      </c>
      <c r="P2409">
        <v>0</v>
      </c>
      <c r="Q2409" s="46">
        <f t="shared" si="241"/>
        <v>0</v>
      </c>
    </row>
    <row r="2410" spans="1:17" x14ac:dyDescent="0.25">
      <c r="A2410" t="str">
        <f t="shared" si="236"/>
        <v>DESENHISTA TECNICO (ILUSTRACOES TECNICAS)</v>
      </c>
      <c r="B2410" t="s">
        <v>3008</v>
      </c>
      <c r="C2410">
        <v>0</v>
      </c>
      <c r="D2410">
        <v>0</v>
      </c>
      <c r="E2410">
        <v>0</v>
      </c>
      <c r="F2410">
        <v>0</v>
      </c>
      <c r="G2410">
        <v>0</v>
      </c>
      <c r="H2410" s="46">
        <f t="shared" si="237"/>
        <v>0</v>
      </c>
      <c r="J2410" t="str">
        <f t="shared" si="238"/>
        <v>MECANICO DE VOO</v>
      </c>
      <c r="K2410" t="s">
        <v>3099</v>
      </c>
      <c r="L2410">
        <v>0</v>
      </c>
      <c r="M2410" s="46">
        <f t="shared" si="239"/>
        <v>0</v>
      </c>
      <c r="N2410" t="str">
        <f t="shared" si="240"/>
        <v>TECNICO DE VENDAS</v>
      </c>
      <c r="O2410" t="s">
        <v>3184</v>
      </c>
      <c r="P2410">
        <v>0</v>
      </c>
      <c r="Q2410" s="46">
        <f t="shared" si="241"/>
        <v>0</v>
      </c>
    </row>
    <row r="2411" spans="1:17" x14ac:dyDescent="0.25">
      <c r="A2411" t="str">
        <f t="shared" si="236"/>
        <v>DESENHISTA TECNICO (INDUSTRIA TEXTIL)</v>
      </c>
      <c r="B2411" t="s">
        <v>3009</v>
      </c>
      <c r="C2411">
        <v>0</v>
      </c>
      <c r="D2411">
        <v>0</v>
      </c>
      <c r="E2411">
        <v>0</v>
      </c>
      <c r="F2411">
        <v>0</v>
      </c>
      <c r="G2411">
        <v>0</v>
      </c>
      <c r="H2411" s="46">
        <f t="shared" si="237"/>
        <v>0</v>
      </c>
      <c r="J2411" t="str">
        <f t="shared" si="238"/>
        <v>PILOTO AGRICOLA</v>
      </c>
      <c r="K2411" t="s">
        <v>3100</v>
      </c>
      <c r="L2411">
        <v>0</v>
      </c>
      <c r="M2411" s="46">
        <f t="shared" si="239"/>
        <v>0</v>
      </c>
      <c r="N2411" t="str">
        <f t="shared" si="240"/>
        <v>TECNICO EM ATENDIMENTO E VENDAS</v>
      </c>
      <c r="O2411" t="s">
        <v>3185</v>
      </c>
      <c r="P2411">
        <v>0</v>
      </c>
      <c r="Q2411" s="46">
        <f t="shared" si="241"/>
        <v>0</v>
      </c>
    </row>
    <row r="2412" spans="1:17" x14ac:dyDescent="0.25">
      <c r="A2412" t="str">
        <f t="shared" si="236"/>
        <v>DESENHISTA TECNICO (MOBILIARIO)</v>
      </c>
      <c r="B2412" t="s">
        <v>3010</v>
      </c>
      <c r="C2412">
        <v>0</v>
      </c>
      <c r="D2412">
        <v>0</v>
      </c>
      <c r="E2412">
        <v>0</v>
      </c>
      <c r="F2412">
        <v>0</v>
      </c>
      <c r="G2412">
        <v>0</v>
      </c>
      <c r="H2412" s="46">
        <f t="shared" si="237"/>
        <v>0</v>
      </c>
      <c r="J2412" t="str">
        <f t="shared" si="238"/>
        <v>CONTRAMESTRE DE CABOTAGEM</v>
      </c>
      <c r="K2412" t="s">
        <v>3101</v>
      </c>
      <c r="L2412">
        <v>0</v>
      </c>
      <c r="M2412" s="46">
        <f t="shared" si="239"/>
        <v>0</v>
      </c>
      <c r="N2412" t="str">
        <f t="shared" si="240"/>
        <v>PROPAGANDISTA DE PRODUTOS FAMACEUTICOS</v>
      </c>
      <c r="O2412" t="s">
        <v>3187</v>
      </c>
      <c r="P2412">
        <v>0</v>
      </c>
      <c r="Q2412" s="46">
        <f t="shared" si="241"/>
        <v>0</v>
      </c>
    </row>
    <row r="2413" spans="1:17" x14ac:dyDescent="0.25">
      <c r="A2413" t="str">
        <f t="shared" si="236"/>
        <v>DESENHISTA TECNICO DE EMBALAGENS, MAQUETES E LEIAUTES</v>
      </c>
      <c r="B2413" t="s">
        <v>3011</v>
      </c>
      <c r="C2413">
        <v>0</v>
      </c>
      <c r="D2413">
        <v>0</v>
      </c>
      <c r="E2413">
        <v>0</v>
      </c>
      <c r="F2413">
        <v>0</v>
      </c>
      <c r="G2413">
        <v>0</v>
      </c>
      <c r="H2413" s="46">
        <f t="shared" si="237"/>
        <v>0</v>
      </c>
      <c r="J2413" t="str">
        <f t="shared" si="238"/>
        <v>MESTRE DE CABOTAGEM</v>
      </c>
      <c r="K2413" t="s">
        <v>3102</v>
      </c>
      <c r="L2413">
        <v>0</v>
      </c>
      <c r="M2413" s="46">
        <f t="shared" si="239"/>
        <v>0</v>
      </c>
      <c r="N2413" t="str">
        <f t="shared" si="240"/>
        <v>SUPERVISOR DE COMPRAS</v>
      </c>
      <c r="O2413" t="s">
        <v>3189</v>
      </c>
      <c r="P2413">
        <v>0</v>
      </c>
      <c r="Q2413" s="46">
        <f t="shared" si="241"/>
        <v>0</v>
      </c>
    </row>
    <row r="2414" spans="1:17" x14ac:dyDescent="0.25">
      <c r="A2414" t="str">
        <f t="shared" si="236"/>
        <v>DESENHISTA PROJETISTA DE ARQUITETURA</v>
      </c>
      <c r="B2414" t="s">
        <v>3012</v>
      </c>
      <c r="C2414">
        <v>0</v>
      </c>
      <c r="D2414">
        <v>0</v>
      </c>
      <c r="E2414">
        <v>0</v>
      </c>
      <c r="F2414">
        <v>0</v>
      </c>
      <c r="G2414">
        <v>0</v>
      </c>
      <c r="H2414" s="46">
        <f t="shared" si="237"/>
        <v>0</v>
      </c>
      <c r="J2414" t="str">
        <f t="shared" si="238"/>
        <v>MESTRE FLUVIAL</v>
      </c>
      <c r="K2414" t="s">
        <v>3103</v>
      </c>
      <c r="L2414">
        <v>0</v>
      </c>
      <c r="M2414" s="46">
        <f t="shared" si="239"/>
        <v>0</v>
      </c>
      <c r="N2414" t="str">
        <f t="shared" si="240"/>
        <v>ANALISTA DE EXPORTACAO E IMPORTACAO</v>
      </c>
      <c r="O2414" t="s">
        <v>3190</v>
      </c>
      <c r="P2414">
        <v>0</v>
      </c>
      <c r="Q2414" s="46">
        <f t="shared" si="241"/>
        <v>0</v>
      </c>
    </row>
    <row r="2415" spans="1:17" x14ac:dyDescent="0.25">
      <c r="A2415" t="str">
        <f t="shared" si="236"/>
        <v>DESENHISTA PROJETISTA DE CONSTRUCAO CIVIL</v>
      </c>
      <c r="B2415" t="s">
        <v>3013</v>
      </c>
      <c r="C2415">
        <v>0</v>
      </c>
      <c r="D2415">
        <v>0</v>
      </c>
      <c r="E2415">
        <v>0</v>
      </c>
      <c r="F2415">
        <v>0</v>
      </c>
      <c r="G2415">
        <v>0</v>
      </c>
      <c r="H2415" s="46">
        <f t="shared" si="237"/>
        <v>0</v>
      </c>
      <c r="J2415" t="str">
        <f t="shared" si="238"/>
        <v>PATRAO DE PESCA DE ALTO-MAR</v>
      </c>
      <c r="K2415" t="s">
        <v>3104</v>
      </c>
      <c r="L2415">
        <v>0</v>
      </c>
      <c r="M2415" s="46">
        <f t="shared" si="239"/>
        <v>0</v>
      </c>
      <c r="N2415" t="str">
        <f t="shared" si="240"/>
        <v>LEILOEIRO</v>
      </c>
      <c r="O2415" t="s">
        <v>3191</v>
      </c>
      <c r="P2415">
        <v>0</v>
      </c>
      <c r="Q2415" s="46">
        <f t="shared" si="241"/>
        <v>0</v>
      </c>
    </row>
    <row r="2416" spans="1:17" x14ac:dyDescent="0.25">
      <c r="A2416" t="str">
        <f t="shared" si="236"/>
        <v>DESENHISTA PROJETISTA DE MAQUINAS</v>
      </c>
      <c r="B2416" t="s">
        <v>3014</v>
      </c>
      <c r="C2416">
        <v>0</v>
      </c>
      <c r="D2416">
        <v>0</v>
      </c>
      <c r="E2416">
        <v>0</v>
      </c>
      <c r="F2416">
        <v>0</v>
      </c>
      <c r="G2416">
        <v>0</v>
      </c>
      <c r="H2416" s="46">
        <f t="shared" si="237"/>
        <v>0</v>
      </c>
      <c r="J2416" t="str">
        <f t="shared" si="238"/>
        <v>PATRAO DE PESCA NA NAVEGACAO INTERIOR</v>
      </c>
      <c r="K2416" t="s">
        <v>3105</v>
      </c>
      <c r="L2416">
        <v>0</v>
      </c>
      <c r="M2416" s="46">
        <f t="shared" si="239"/>
        <v>0</v>
      </c>
      <c r="N2416" t="str">
        <f t="shared" si="240"/>
        <v>AVALIADOR DE IMOVEIS</v>
      </c>
      <c r="O2416" t="s">
        <v>3192</v>
      </c>
      <c r="P2416">
        <v>0</v>
      </c>
      <c r="Q2416" s="46">
        <f t="shared" si="241"/>
        <v>0</v>
      </c>
    </row>
    <row r="2417" spans="1:17" x14ac:dyDescent="0.25">
      <c r="A2417" t="str">
        <f t="shared" si="236"/>
        <v>DESENHISTA PROJETISTA MECANICO</v>
      </c>
      <c r="B2417" t="s">
        <v>3015</v>
      </c>
      <c r="C2417">
        <v>0</v>
      </c>
      <c r="D2417">
        <v>0</v>
      </c>
      <c r="E2417">
        <v>0</v>
      </c>
      <c r="F2417">
        <v>0</v>
      </c>
      <c r="G2417">
        <v>0</v>
      </c>
      <c r="H2417" s="46">
        <f t="shared" si="237"/>
        <v>0</v>
      </c>
      <c r="J2417" t="str">
        <f t="shared" si="238"/>
        <v>PILOTO FLUVIAL</v>
      </c>
      <c r="K2417" t="s">
        <v>3106</v>
      </c>
      <c r="L2417">
        <v>0</v>
      </c>
      <c r="M2417" s="46">
        <f t="shared" si="239"/>
        <v>0</v>
      </c>
      <c r="N2417" t="str">
        <f t="shared" si="240"/>
        <v>AVALIADOR DE BENS MOVEIS</v>
      </c>
      <c r="O2417" t="s">
        <v>3193</v>
      </c>
      <c r="P2417">
        <v>0</v>
      </c>
      <c r="Q2417" s="46">
        <f t="shared" si="241"/>
        <v>0</v>
      </c>
    </row>
    <row r="2418" spans="1:17" x14ac:dyDescent="0.25">
      <c r="A2418" t="str">
        <f t="shared" si="236"/>
        <v>DESENHISTA PROJETISTA DE ELETRICIDADE</v>
      </c>
      <c r="B2418" t="s">
        <v>3016</v>
      </c>
      <c r="C2418">
        <v>0</v>
      </c>
      <c r="D2418">
        <v>0</v>
      </c>
      <c r="E2418">
        <v>0</v>
      </c>
      <c r="F2418">
        <v>0</v>
      </c>
      <c r="G2418">
        <v>0</v>
      </c>
      <c r="H2418" s="46">
        <f t="shared" si="237"/>
        <v>0</v>
      </c>
      <c r="J2418" t="str">
        <f t="shared" si="238"/>
        <v>CONDUTOR MAQUINISTA FLUVIAL</v>
      </c>
      <c r="K2418" t="s">
        <v>3107</v>
      </c>
      <c r="L2418">
        <v>0</v>
      </c>
      <c r="M2418" s="46">
        <f t="shared" si="239"/>
        <v>0</v>
      </c>
      <c r="N2418" t="str">
        <f t="shared" si="240"/>
        <v>CORRETOR DE SEGUROS</v>
      </c>
      <c r="O2418" t="s">
        <v>3194</v>
      </c>
      <c r="P2418">
        <v>0</v>
      </c>
      <c r="Q2418" s="46">
        <f t="shared" si="241"/>
        <v>0</v>
      </c>
    </row>
    <row r="2419" spans="1:17" x14ac:dyDescent="0.25">
      <c r="A2419" t="str">
        <f t="shared" si="236"/>
        <v>DESENHISTA PROJETISTA ELETRONICO</v>
      </c>
      <c r="B2419" t="s">
        <v>3017</v>
      </c>
      <c r="C2419">
        <v>0</v>
      </c>
      <c r="D2419">
        <v>0</v>
      </c>
      <c r="E2419">
        <v>0</v>
      </c>
      <c r="F2419">
        <v>0</v>
      </c>
      <c r="G2419">
        <v>0</v>
      </c>
      <c r="H2419" s="46">
        <f t="shared" si="237"/>
        <v>0</v>
      </c>
      <c r="J2419" t="str">
        <f t="shared" si="238"/>
        <v>CONDUTOR MAQUINISTA MARITIMO</v>
      </c>
      <c r="K2419" t="s">
        <v>3108</v>
      </c>
      <c r="L2419">
        <v>0</v>
      </c>
      <c r="M2419" s="46">
        <f t="shared" si="239"/>
        <v>0</v>
      </c>
      <c r="N2419" t="str">
        <f t="shared" si="240"/>
        <v>CORRETOR DE IMOVEIS</v>
      </c>
      <c r="O2419" t="s">
        <v>3195</v>
      </c>
      <c r="P2419">
        <v>0</v>
      </c>
      <c r="Q2419" s="46">
        <f t="shared" si="241"/>
        <v>0</v>
      </c>
    </row>
    <row r="2420" spans="1:17" x14ac:dyDescent="0.25">
      <c r="A2420" t="str">
        <f t="shared" si="236"/>
        <v>PROJETISTA DE MOVEIS</v>
      </c>
      <c r="B2420" t="s">
        <v>3018</v>
      </c>
      <c r="C2420">
        <v>0</v>
      </c>
      <c r="D2420">
        <v>0</v>
      </c>
      <c r="E2420">
        <v>0</v>
      </c>
      <c r="F2420">
        <v>0</v>
      </c>
      <c r="G2420">
        <v>0</v>
      </c>
      <c r="H2420" s="46">
        <f t="shared" si="237"/>
        <v>0</v>
      </c>
      <c r="J2420" t="str">
        <f t="shared" si="238"/>
        <v>ELETRICISTA DE BORDO</v>
      </c>
      <c r="K2420" t="s">
        <v>3109</v>
      </c>
      <c r="L2420">
        <v>0</v>
      </c>
      <c r="M2420" s="46">
        <f t="shared" si="239"/>
        <v>0</v>
      </c>
      <c r="N2420" t="str">
        <f t="shared" si="240"/>
        <v>TECNICO EM TURISMO</v>
      </c>
      <c r="O2420" t="s">
        <v>3197</v>
      </c>
      <c r="P2420">
        <v>0</v>
      </c>
      <c r="Q2420" s="46">
        <f t="shared" si="241"/>
        <v>0</v>
      </c>
    </row>
    <row r="2421" spans="1:17" x14ac:dyDescent="0.25">
      <c r="A2421" t="str">
        <f t="shared" si="236"/>
        <v>MODELISTA DE ROUPAS</v>
      </c>
      <c r="B2421" t="s">
        <v>3019</v>
      </c>
      <c r="C2421">
        <v>0</v>
      </c>
      <c r="D2421">
        <v>0</v>
      </c>
      <c r="E2421">
        <v>0</v>
      </c>
      <c r="F2421">
        <v>0</v>
      </c>
      <c r="G2421">
        <v>0</v>
      </c>
      <c r="H2421" s="46">
        <f t="shared" si="237"/>
        <v>0</v>
      </c>
      <c r="J2421" t="str">
        <f t="shared" si="238"/>
        <v>ANALISTA DE TRANSPORTE EM COMERCIO EXTERIOR</v>
      </c>
      <c r="K2421" t="s">
        <v>3110</v>
      </c>
      <c r="L2421">
        <v>0</v>
      </c>
      <c r="M2421" s="46">
        <f t="shared" si="239"/>
        <v>0</v>
      </c>
      <c r="N2421" t="str">
        <f t="shared" si="240"/>
        <v>OPERADOR DE TURISMO</v>
      </c>
      <c r="O2421" t="s">
        <v>3198</v>
      </c>
      <c r="P2421">
        <v>0</v>
      </c>
      <c r="Q2421" s="46">
        <f t="shared" si="241"/>
        <v>0</v>
      </c>
    </row>
    <row r="2422" spans="1:17" x14ac:dyDescent="0.25">
      <c r="A2422" t="str">
        <f t="shared" si="236"/>
        <v>MODELISTA DE CALCADOS</v>
      </c>
      <c r="B2422" t="s">
        <v>3020</v>
      </c>
      <c r="C2422">
        <v>0</v>
      </c>
      <c r="D2422">
        <v>0</v>
      </c>
      <c r="E2422">
        <v>0</v>
      </c>
      <c r="F2422">
        <v>0</v>
      </c>
      <c r="G2422">
        <v>0</v>
      </c>
      <c r="H2422" s="46">
        <f t="shared" si="237"/>
        <v>0</v>
      </c>
      <c r="J2422" t="str">
        <f t="shared" si="238"/>
        <v>OPERADOR DE TRANSPORTE MULTIMODAL</v>
      </c>
      <c r="K2422" t="s">
        <v>3111</v>
      </c>
      <c r="L2422">
        <v>0</v>
      </c>
      <c r="M2422" s="46">
        <f t="shared" si="239"/>
        <v>0</v>
      </c>
      <c r="N2422" t="str">
        <f t="shared" si="240"/>
        <v>AGENTE DE VIAGEM</v>
      </c>
      <c r="O2422" t="s">
        <v>3199</v>
      </c>
      <c r="P2422">
        <v>0</v>
      </c>
      <c r="Q2422" s="46">
        <f t="shared" si="241"/>
        <v>0</v>
      </c>
    </row>
    <row r="2423" spans="1:17" x14ac:dyDescent="0.25">
      <c r="A2423" t="str">
        <f t="shared" si="236"/>
        <v>TECNICO EM CALCADOS E ARTEFATOS DE COURO</v>
      </c>
      <c r="B2423" t="s">
        <v>3021</v>
      </c>
      <c r="C2423">
        <v>0</v>
      </c>
      <c r="D2423">
        <v>0</v>
      </c>
      <c r="E2423">
        <v>0</v>
      </c>
      <c r="F2423">
        <v>0</v>
      </c>
      <c r="G2423">
        <v>0</v>
      </c>
      <c r="H2423" s="46">
        <f t="shared" si="237"/>
        <v>0</v>
      </c>
      <c r="J2423" t="str">
        <f t="shared" si="238"/>
        <v>CONTROLADOR DE SERVICOS DE MAQUINAS E VEICULOS</v>
      </c>
      <c r="K2423" t="s">
        <v>3112</v>
      </c>
      <c r="L2423">
        <v>0</v>
      </c>
      <c r="M2423" s="46">
        <f t="shared" si="239"/>
        <v>0</v>
      </c>
      <c r="N2423" t="str">
        <f t="shared" si="240"/>
        <v>ORGANIZADOR DE EVENTO</v>
      </c>
      <c r="O2423" t="s">
        <v>3200</v>
      </c>
      <c r="P2423">
        <v>0</v>
      </c>
      <c r="Q2423" s="46">
        <f t="shared" si="241"/>
        <v>0</v>
      </c>
    </row>
    <row r="2424" spans="1:17" x14ac:dyDescent="0.25">
      <c r="A2424" t="str">
        <f t="shared" si="236"/>
        <v>TECNICO EM CONFECCOES DO VESTUARIO</v>
      </c>
      <c r="B2424" t="s">
        <v>3022</v>
      </c>
      <c r="C2424">
        <v>0</v>
      </c>
      <c r="D2424">
        <v>0</v>
      </c>
      <c r="E2424">
        <v>0</v>
      </c>
      <c r="F2424">
        <v>0</v>
      </c>
      <c r="G2424">
        <v>0</v>
      </c>
      <c r="H2424" s="46">
        <f t="shared" si="237"/>
        <v>0</v>
      </c>
      <c r="J2424" t="str">
        <f t="shared" si="238"/>
        <v>AFRETADOR</v>
      </c>
      <c r="K2424" t="s">
        <v>3113</v>
      </c>
      <c r="L2424">
        <v>0</v>
      </c>
      <c r="M2424" s="46">
        <f t="shared" si="239"/>
        <v>0</v>
      </c>
      <c r="N2424" t="str">
        <f t="shared" si="240"/>
        <v>TECNICO EM BIBLIOTECONOMIA</v>
      </c>
      <c r="O2424" t="s">
        <v>3202</v>
      </c>
      <c r="P2424">
        <v>0</v>
      </c>
      <c r="Q2424" s="46">
        <f t="shared" si="241"/>
        <v>0</v>
      </c>
    </row>
    <row r="2425" spans="1:17" x14ac:dyDescent="0.25">
      <c r="A2425" t="str">
        <f t="shared" si="236"/>
        <v>TECNICO DO MOBILIARIO</v>
      </c>
      <c r="B2425" t="s">
        <v>3023</v>
      </c>
      <c r="C2425">
        <v>0</v>
      </c>
      <c r="D2425">
        <v>0</v>
      </c>
      <c r="E2425">
        <v>0</v>
      </c>
      <c r="F2425">
        <v>0</v>
      </c>
      <c r="G2425">
        <v>0</v>
      </c>
      <c r="H2425" s="46">
        <f t="shared" si="237"/>
        <v>0</v>
      </c>
      <c r="J2425" t="str">
        <f t="shared" si="238"/>
        <v>DESPACHANTE ADUANEIRO</v>
      </c>
      <c r="K2425" t="s">
        <v>3116</v>
      </c>
      <c r="L2425">
        <v>0</v>
      </c>
      <c r="M2425" s="46">
        <f t="shared" si="239"/>
        <v>0</v>
      </c>
      <c r="N2425" t="str">
        <f t="shared" si="240"/>
        <v>COLECIONADOR DE SELOS E MOEDAS</v>
      </c>
      <c r="O2425" t="s">
        <v>3203</v>
      </c>
      <c r="P2425">
        <v>0</v>
      </c>
      <c r="Q2425" s="46">
        <f t="shared" si="241"/>
        <v>0</v>
      </c>
    </row>
    <row r="2426" spans="1:17" x14ac:dyDescent="0.25">
      <c r="A2426" t="str">
        <f t="shared" si="236"/>
        <v>TECNICO EM HISTOLOGIA</v>
      </c>
      <c r="B2426" t="s">
        <v>3025</v>
      </c>
      <c r="C2426">
        <v>0</v>
      </c>
      <c r="D2426">
        <v>0</v>
      </c>
      <c r="E2426">
        <v>0</v>
      </c>
      <c r="F2426">
        <v>0</v>
      </c>
      <c r="G2426">
        <v>0</v>
      </c>
      <c r="H2426" s="46">
        <f t="shared" si="237"/>
        <v>0</v>
      </c>
      <c r="J2426" t="str">
        <f t="shared" si="238"/>
        <v>INSPETOR DE SERVICOS DE TRANSPORTES RODOVIARIOS (PASSAGEIROS E CARGAS)</v>
      </c>
      <c r="K2426" t="s">
        <v>3118</v>
      </c>
      <c r="L2426">
        <v>0</v>
      </c>
      <c r="M2426" s="46">
        <f t="shared" si="239"/>
        <v>0</v>
      </c>
      <c r="N2426" t="str">
        <f t="shared" si="240"/>
        <v>TECNICO EM MUSEOLOGIA</v>
      </c>
      <c r="O2426" t="s">
        <v>3204</v>
      </c>
      <c r="P2426">
        <v>0</v>
      </c>
      <c r="Q2426" s="46">
        <f t="shared" si="241"/>
        <v>0</v>
      </c>
    </row>
    <row r="2427" spans="1:17" x14ac:dyDescent="0.25">
      <c r="A2427" t="str">
        <f t="shared" si="236"/>
        <v>TECNICO EM MADEIRA</v>
      </c>
      <c r="B2427" t="s">
        <v>3028</v>
      </c>
      <c r="C2427">
        <v>0</v>
      </c>
      <c r="D2427">
        <v>0</v>
      </c>
      <c r="E2427">
        <v>0</v>
      </c>
      <c r="F2427">
        <v>0</v>
      </c>
      <c r="G2427">
        <v>0</v>
      </c>
      <c r="H2427" s="46">
        <f t="shared" si="237"/>
        <v>0</v>
      </c>
      <c r="J2427" t="str">
        <f t="shared" si="238"/>
        <v>SUPERVISOR DE CARGA E DESCARGA</v>
      </c>
      <c r="K2427" t="s">
        <v>3119</v>
      </c>
      <c r="L2427">
        <v>0</v>
      </c>
      <c r="M2427" s="46">
        <f t="shared" si="239"/>
        <v>0</v>
      </c>
      <c r="N2427" t="str">
        <f t="shared" si="240"/>
        <v>TECNICO EM PROGRAMACAO VISUAL</v>
      </c>
      <c r="O2427" t="s">
        <v>3205</v>
      </c>
      <c r="P2427">
        <v>0</v>
      </c>
      <c r="Q2427" s="46">
        <f t="shared" si="241"/>
        <v>0</v>
      </c>
    </row>
    <row r="2428" spans="1:17" x14ac:dyDescent="0.25">
      <c r="A2428" t="str">
        <f t="shared" si="236"/>
        <v>TECNICO FLORESTAL</v>
      </c>
      <c r="B2428" t="s">
        <v>3029</v>
      </c>
      <c r="C2428">
        <v>0</v>
      </c>
      <c r="D2428">
        <v>0</v>
      </c>
      <c r="E2428">
        <v>0</v>
      </c>
      <c r="F2428">
        <v>0</v>
      </c>
      <c r="G2428">
        <v>0</v>
      </c>
      <c r="H2428" s="46">
        <f t="shared" si="237"/>
        <v>0</v>
      </c>
      <c r="J2428" t="str">
        <f t="shared" si="238"/>
        <v>AGENTE DE ESTACAO (FERROVIA E METRO)</v>
      </c>
      <c r="K2428" t="s">
        <v>3120</v>
      </c>
      <c r="L2428">
        <v>0</v>
      </c>
      <c r="M2428" s="46">
        <f t="shared" si="239"/>
        <v>0</v>
      </c>
      <c r="N2428" t="str">
        <f t="shared" si="240"/>
        <v>TECNICO GRAFICO</v>
      </c>
      <c r="O2428" t="s">
        <v>3206</v>
      </c>
      <c r="P2428">
        <v>0</v>
      </c>
      <c r="Q2428" s="46">
        <f t="shared" si="241"/>
        <v>0</v>
      </c>
    </row>
    <row r="2429" spans="1:17" x14ac:dyDescent="0.25">
      <c r="A2429" t="str">
        <f t="shared" si="236"/>
        <v>TECNICO EM PISCICULTURA</v>
      </c>
      <c r="B2429" t="s">
        <v>3030</v>
      </c>
      <c r="C2429">
        <v>0</v>
      </c>
      <c r="D2429">
        <v>0</v>
      </c>
      <c r="E2429">
        <v>0</v>
      </c>
      <c r="F2429">
        <v>0</v>
      </c>
      <c r="G2429">
        <v>0</v>
      </c>
      <c r="H2429" s="46">
        <f t="shared" si="237"/>
        <v>0</v>
      </c>
      <c r="J2429" t="str">
        <f t="shared" si="238"/>
        <v>OPERADOR DE CENTRO DE CONTROLE (FERROVIA E METRO)</v>
      </c>
      <c r="K2429" t="s">
        <v>3121</v>
      </c>
      <c r="L2429">
        <v>0</v>
      </c>
      <c r="M2429" s="46">
        <f t="shared" si="239"/>
        <v>0</v>
      </c>
      <c r="N2429" t="str">
        <f t="shared" si="240"/>
        <v>RECREADOR DE ACANTONAMENTO</v>
      </c>
      <c r="O2429" t="s">
        <v>3207</v>
      </c>
      <c r="P2429">
        <v>0</v>
      </c>
      <c r="Q2429" s="46">
        <f t="shared" si="241"/>
        <v>0</v>
      </c>
    </row>
    <row r="2430" spans="1:17" x14ac:dyDescent="0.25">
      <c r="A2430" t="str">
        <f t="shared" si="236"/>
        <v>TECNICO EM CARCINICULTURA</v>
      </c>
      <c r="B2430" t="s">
        <v>3031</v>
      </c>
      <c r="C2430">
        <v>0</v>
      </c>
      <c r="D2430">
        <v>0</v>
      </c>
      <c r="E2430">
        <v>0</v>
      </c>
      <c r="F2430">
        <v>0</v>
      </c>
      <c r="G2430">
        <v>0</v>
      </c>
      <c r="H2430" s="46">
        <f t="shared" si="237"/>
        <v>0</v>
      </c>
      <c r="J2430" t="str">
        <f t="shared" si="238"/>
        <v>CONTROLADOR DE TRAFEGO AEREO</v>
      </c>
      <c r="K2430" t="s">
        <v>3122</v>
      </c>
      <c r="L2430">
        <v>0</v>
      </c>
      <c r="M2430" s="46">
        <f t="shared" si="239"/>
        <v>0</v>
      </c>
      <c r="N2430" t="str">
        <f t="shared" si="240"/>
        <v>DIRETOR DE FOTOGRAFIA</v>
      </c>
      <c r="O2430" t="s">
        <v>3209</v>
      </c>
      <c r="P2430">
        <v>0</v>
      </c>
      <c r="Q2430" s="46">
        <f t="shared" si="241"/>
        <v>0</v>
      </c>
    </row>
    <row r="2431" spans="1:17" x14ac:dyDescent="0.25">
      <c r="A2431" t="str">
        <f t="shared" si="236"/>
        <v>TECNICO EM MITILICULTURA</v>
      </c>
      <c r="B2431" t="s">
        <v>3032</v>
      </c>
      <c r="C2431">
        <v>0</v>
      </c>
      <c r="D2431">
        <v>0</v>
      </c>
      <c r="E2431">
        <v>0</v>
      </c>
      <c r="F2431">
        <v>0</v>
      </c>
      <c r="G2431">
        <v>0</v>
      </c>
      <c r="H2431" s="46">
        <f t="shared" si="237"/>
        <v>0</v>
      </c>
      <c r="J2431" t="str">
        <f t="shared" si="238"/>
        <v>DESPACHANTE OPERACIONAL DE VOO</v>
      </c>
      <c r="K2431" t="s">
        <v>3123</v>
      </c>
      <c r="L2431">
        <v>0</v>
      </c>
      <c r="M2431" s="46">
        <f t="shared" si="239"/>
        <v>0</v>
      </c>
      <c r="N2431" t="str">
        <f t="shared" si="240"/>
        <v>ILUMINADOR (TELEVISAO)</v>
      </c>
      <c r="O2431" t="s">
        <v>3210</v>
      </c>
      <c r="P2431">
        <v>0</v>
      </c>
      <c r="Q2431" s="46">
        <f t="shared" si="241"/>
        <v>0</v>
      </c>
    </row>
    <row r="2432" spans="1:17" x14ac:dyDescent="0.25">
      <c r="A2432" t="str">
        <f t="shared" si="236"/>
        <v>TECNICO EM RANICULTURA</v>
      </c>
      <c r="B2432" t="s">
        <v>3033</v>
      </c>
      <c r="C2432">
        <v>0</v>
      </c>
      <c r="D2432">
        <v>0</v>
      </c>
      <c r="E2432">
        <v>0</v>
      </c>
      <c r="F2432">
        <v>0</v>
      </c>
      <c r="G2432">
        <v>0</v>
      </c>
      <c r="H2432" s="46">
        <f t="shared" si="237"/>
        <v>0</v>
      </c>
      <c r="J2432" t="str">
        <f t="shared" si="238"/>
        <v>FISCAL DE AVIACAO CIVIL (FAC)</v>
      </c>
      <c r="K2432" t="s">
        <v>3124</v>
      </c>
      <c r="L2432">
        <v>0</v>
      </c>
      <c r="M2432" s="46">
        <f t="shared" si="239"/>
        <v>0</v>
      </c>
      <c r="N2432" t="str">
        <f t="shared" si="240"/>
        <v>OPERADOR DE CAMERA DE TELEVISAO</v>
      </c>
      <c r="O2432" t="s">
        <v>3211</v>
      </c>
      <c r="P2432">
        <v>0</v>
      </c>
      <c r="Q2432" s="46">
        <f t="shared" si="241"/>
        <v>0</v>
      </c>
    </row>
    <row r="2433" spans="1:17" x14ac:dyDescent="0.25">
      <c r="A2433" t="str">
        <f t="shared" si="236"/>
        <v>ACUPUNTURISTA</v>
      </c>
      <c r="B2433" t="s">
        <v>3034</v>
      </c>
      <c r="C2433">
        <v>0</v>
      </c>
      <c r="D2433">
        <v>0</v>
      </c>
      <c r="E2433">
        <v>0</v>
      </c>
      <c r="F2433">
        <v>0</v>
      </c>
      <c r="G2433">
        <v>0</v>
      </c>
      <c r="H2433" s="46">
        <f t="shared" si="237"/>
        <v>0</v>
      </c>
      <c r="J2433" t="str">
        <f t="shared" si="238"/>
        <v>GERENTE DA ADMINISTRACAO DE AEROPORTOS</v>
      </c>
      <c r="K2433" t="s">
        <v>3125</v>
      </c>
      <c r="L2433">
        <v>0</v>
      </c>
      <c r="M2433" s="46">
        <f t="shared" si="239"/>
        <v>0</v>
      </c>
      <c r="N2433" t="str">
        <f t="shared" si="240"/>
        <v>OPERADOR DE REDE DE TELEPROCESSAMENTO</v>
      </c>
      <c r="O2433" t="s">
        <v>3212</v>
      </c>
      <c r="P2433">
        <v>0</v>
      </c>
      <c r="Q2433" s="46">
        <f t="shared" si="241"/>
        <v>0</v>
      </c>
    </row>
    <row r="2434" spans="1:17" x14ac:dyDescent="0.25">
      <c r="A2434" t="str">
        <f t="shared" si="236"/>
        <v>PODOLOGO</v>
      </c>
      <c r="B2434" t="s">
        <v>3035</v>
      </c>
      <c r="C2434">
        <v>0</v>
      </c>
      <c r="D2434">
        <v>0</v>
      </c>
      <c r="E2434">
        <v>0</v>
      </c>
      <c r="F2434">
        <v>0</v>
      </c>
      <c r="G2434">
        <v>0</v>
      </c>
      <c r="H2434" s="46">
        <f t="shared" si="237"/>
        <v>0</v>
      </c>
      <c r="J2434" t="str">
        <f t="shared" si="238"/>
        <v>GERENTE DE EMPRESA AEREA EM AEROPORTOS</v>
      </c>
      <c r="K2434" t="s">
        <v>3126</v>
      </c>
      <c r="L2434">
        <v>0</v>
      </c>
      <c r="M2434" s="46">
        <f t="shared" si="239"/>
        <v>0</v>
      </c>
      <c r="N2434" t="str">
        <f t="shared" si="240"/>
        <v>RADIOTELEGRAFISTA</v>
      </c>
      <c r="O2434" t="s">
        <v>3213</v>
      </c>
      <c r="P2434">
        <v>0</v>
      </c>
      <c r="Q2434" s="46">
        <f t="shared" si="241"/>
        <v>0</v>
      </c>
    </row>
    <row r="2435" spans="1:17" x14ac:dyDescent="0.25">
      <c r="A2435" t="str">
        <f t="shared" si="236"/>
        <v>QUIROPRAXISTA</v>
      </c>
      <c r="B2435" t="s">
        <v>3036</v>
      </c>
      <c r="C2435">
        <v>0</v>
      </c>
      <c r="D2435">
        <v>0</v>
      </c>
      <c r="E2435">
        <v>0</v>
      </c>
      <c r="F2435">
        <v>0</v>
      </c>
      <c r="G2435">
        <v>0</v>
      </c>
      <c r="H2435" s="46">
        <f t="shared" si="237"/>
        <v>0</v>
      </c>
      <c r="J2435" t="str">
        <f t="shared" si="238"/>
        <v>INSPETOR DE AVIACAO CIVIL</v>
      </c>
      <c r="K2435" t="s">
        <v>3127</v>
      </c>
      <c r="L2435">
        <v>0</v>
      </c>
      <c r="M2435" s="46">
        <f t="shared" si="239"/>
        <v>0</v>
      </c>
      <c r="N2435" t="str">
        <f t="shared" si="240"/>
        <v>OPERADOR DE AUDIO DE CONTINUIDADE (RADIO)</v>
      </c>
      <c r="O2435" t="s">
        <v>3214</v>
      </c>
      <c r="P2435">
        <v>0</v>
      </c>
      <c r="Q2435" s="46">
        <f t="shared" si="241"/>
        <v>0</v>
      </c>
    </row>
    <row r="2436" spans="1:17" x14ac:dyDescent="0.25">
      <c r="A2436" t="str">
        <f t="shared" si="236"/>
        <v>MASSOTERAPEUTA</v>
      </c>
      <c r="B2436" t="s">
        <v>3037</v>
      </c>
      <c r="C2436">
        <v>0</v>
      </c>
      <c r="D2436">
        <v>0</v>
      </c>
      <c r="E2436">
        <v>0</v>
      </c>
      <c r="F2436">
        <v>0</v>
      </c>
      <c r="G2436">
        <v>0</v>
      </c>
      <c r="H2436" s="46">
        <f t="shared" si="237"/>
        <v>0</v>
      </c>
      <c r="J2436" t="str">
        <f t="shared" si="238"/>
        <v>OPERADOR DE ATENDIMENTO AEROVIARIO</v>
      </c>
      <c r="K2436" t="s">
        <v>3128</v>
      </c>
      <c r="L2436">
        <v>0</v>
      </c>
      <c r="M2436" s="46">
        <f t="shared" si="239"/>
        <v>0</v>
      </c>
      <c r="N2436" t="str">
        <f t="shared" si="240"/>
        <v>OPERADOR DE CENTRAL DE RADIO</v>
      </c>
      <c r="O2436" t="s">
        <v>3215</v>
      </c>
      <c r="P2436">
        <v>0</v>
      </c>
      <c r="Q2436" s="46">
        <f t="shared" si="241"/>
        <v>0</v>
      </c>
    </row>
    <row r="2437" spans="1:17" x14ac:dyDescent="0.25">
      <c r="A2437" t="str">
        <f t="shared" si="236"/>
        <v>TERAPEUTA HOLISTICO</v>
      </c>
      <c r="B2437" t="s">
        <v>3038</v>
      </c>
      <c r="C2437">
        <v>0</v>
      </c>
      <c r="D2437">
        <v>0</v>
      </c>
      <c r="E2437">
        <v>0</v>
      </c>
      <c r="F2437">
        <v>0</v>
      </c>
      <c r="G2437">
        <v>0</v>
      </c>
      <c r="H2437" s="46">
        <f t="shared" si="237"/>
        <v>0</v>
      </c>
      <c r="J2437" t="str">
        <f t="shared" si="238"/>
        <v>SUPERVISOR DA ADMINISTRACAO DE AEROPORTOS</v>
      </c>
      <c r="K2437" t="s">
        <v>3129</v>
      </c>
      <c r="L2437">
        <v>0</v>
      </c>
      <c r="M2437" s="46">
        <f t="shared" si="239"/>
        <v>0</v>
      </c>
      <c r="N2437" t="str">
        <f t="shared" si="240"/>
        <v>OPERADOR DE EXTERNA (RADIO)</v>
      </c>
      <c r="O2437" t="s">
        <v>3216</v>
      </c>
      <c r="P2437">
        <v>0</v>
      </c>
      <c r="Q2437" s="46">
        <f t="shared" si="241"/>
        <v>0</v>
      </c>
    </row>
    <row r="2438" spans="1:17" x14ac:dyDescent="0.25">
      <c r="A2438" t="str">
        <f t="shared" si="236"/>
        <v>DOULA</v>
      </c>
      <c r="B2438" t="s">
        <v>3039</v>
      </c>
      <c r="C2438">
        <v>0</v>
      </c>
      <c r="D2438">
        <v>0</v>
      </c>
      <c r="E2438">
        <v>0</v>
      </c>
      <c r="F2438">
        <v>0</v>
      </c>
      <c r="G2438">
        <v>0</v>
      </c>
      <c r="H2438" s="46">
        <f t="shared" si="237"/>
        <v>0</v>
      </c>
      <c r="J2438" t="str">
        <f t="shared" si="238"/>
        <v>SUPERVISOR DE EMPRESA AEREA EM AEROPORTOS</v>
      </c>
      <c r="K2438" t="s">
        <v>3130</v>
      </c>
      <c r="L2438">
        <v>0</v>
      </c>
      <c r="M2438" s="46">
        <f t="shared" si="239"/>
        <v>0</v>
      </c>
      <c r="N2438" t="str">
        <f t="shared" si="240"/>
        <v>OPERADOR DE GRAVACAO DE RADIO</v>
      </c>
      <c r="O2438" t="s">
        <v>3217</v>
      </c>
      <c r="P2438">
        <v>0</v>
      </c>
      <c r="Q2438" s="46">
        <f t="shared" si="241"/>
        <v>0</v>
      </c>
    </row>
    <row r="2439" spans="1:17" x14ac:dyDescent="0.25">
      <c r="A2439" t="str">
        <f t="shared" si="236"/>
        <v>TECNICO DE ENFERMAGEM PSIQUIATRICA</v>
      </c>
      <c r="B2439" t="s">
        <v>3043</v>
      </c>
      <c r="C2439">
        <v>0</v>
      </c>
      <c r="D2439">
        <v>0</v>
      </c>
      <c r="E2439">
        <v>0</v>
      </c>
      <c r="F2439">
        <v>0</v>
      </c>
      <c r="G2439">
        <v>0</v>
      </c>
      <c r="H2439" s="46">
        <f t="shared" si="237"/>
        <v>0</v>
      </c>
      <c r="J2439" t="str">
        <f t="shared" si="238"/>
        <v>AGENTE DE PROTECAO DE AVIACAO CIVIL</v>
      </c>
      <c r="K2439" t="s">
        <v>3131</v>
      </c>
      <c r="L2439">
        <v>0</v>
      </c>
      <c r="M2439" s="46">
        <f t="shared" si="239"/>
        <v>0</v>
      </c>
      <c r="N2439" t="str">
        <f t="shared" si="240"/>
        <v>OPERADOR DE TRANSMISSOR DE RADIO</v>
      </c>
      <c r="O2439" t="s">
        <v>3218</v>
      </c>
      <c r="P2439">
        <v>0</v>
      </c>
      <c r="Q2439" s="46">
        <f t="shared" si="241"/>
        <v>0</v>
      </c>
    </row>
    <row r="2440" spans="1:17" x14ac:dyDescent="0.25">
      <c r="A2440" t="str">
        <f t="shared" si="236"/>
        <v>AUXILIAR DE ENFERMAGEM DO TRABALHO</v>
      </c>
      <c r="B2440" t="s">
        <v>3046</v>
      </c>
      <c r="C2440">
        <v>0</v>
      </c>
      <c r="D2440">
        <v>0</v>
      </c>
      <c r="E2440">
        <v>0</v>
      </c>
      <c r="F2440">
        <v>0</v>
      </c>
      <c r="G2440">
        <v>0</v>
      </c>
      <c r="H2440" s="46">
        <f t="shared" si="237"/>
        <v>0</v>
      </c>
      <c r="J2440" t="str">
        <f t="shared" si="238"/>
        <v>CHEFE DE ESTACAO PORTUARIA</v>
      </c>
      <c r="K2440" t="s">
        <v>3132</v>
      </c>
      <c r="L2440">
        <v>0</v>
      </c>
      <c r="M2440" s="46">
        <f t="shared" si="239"/>
        <v>0</v>
      </c>
      <c r="N2440" t="str">
        <f t="shared" si="240"/>
        <v>TECNICO EM OPERACAO DE EQUIPAMENTOS DE PRODUCAO PARA TELEVISAO E PRODUTORAS DE VIDEO</v>
      </c>
      <c r="O2440" t="s">
        <v>3219</v>
      </c>
      <c r="P2440">
        <v>0</v>
      </c>
      <c r="Q2440" s="46">
        <f t="shared" si="241"/>
        <v>0</v>
      </c>
    </row>
    <row r="2441" spans="1:17" x14ac:dyDescent="0.25">
      <c r="A2441" t="str">
        <f t="shared" si="236"/>
        <v>AUXILIAR DE SAUDE (NAVEGACAO MARITIMA)</v>
      </c>
      <c r="B2441" t="s">
        <v>3047</v>
      </c>
      <c r="C2441">
        <v>0</v>
      </c>
      <c r="D2441">
        <v>0</v>
      </c>
      <c r="E2441">
        <v>0</v>
      </c>
      <c r="F2441">
        <v>0</v>
      </c>
      <c r="G2441">
        <v>0</v>
      </c>
      <c r="H2441" s="46">
        <f t="shared" si="237"/>
        <v>0</v>
      </c>
      <c r="J2441" t="str">
        <f t="shared" si="238"/>
        <v>SUPERVISOR DE OPERACOES PORTUARIAS</v>
      </c>
      <c r="K2441" t="s">
        <v>3133</v>
      </c>
      <c r="L2441">
        <v>0</v>
      </c>
      <c r="M2441" s="46">
        <f t="shared" si="239"/>
        <v>0</v>
      </c>
      <c r="N2441" t="str">
        <f t="shared" si="240"/>
        <v>TECNICO EM OPERACAO DE EQUIPAMENTO DE EXIBICAO DE TELEVISAO</v>
      </c>
      <c r="O2441" t="s">
        <v>3220</v>
      </c>
      <c r="P2441">
        <v>0</v>
      </c>
      <c r="Q2441" s="46">
        <f t="shared" si="241"/>
        <v>0</v>
      </c>
    </row>
    <row r="2442" spans="1:17" x14ac:dyDescent="0.25">
      <c r="A2442" t="str">
        <f t="shared" si="236"/>
        <v>TECNICO EM OPTICA</v>
      </c>
      <c r="B2442" t="s">
        <v>3053</v>
      </c>
      <c r="C2442">
        <v>0</v>
      </c>
      <c r="D2442">
        <v>0</v>
      </c>
      <c r="E2442">
        <v>0</v>
      </c>
      <c r="F2442">
        <v>0</v>
      </c>
      <c r="G2442">
        <v>0</v>
      </c>
      <c r="H2442" s="46">
        <f t="shared" si="237"/>
        <v>0</v>
      </c>
      <c r="J2442" t="str">
        <f t="shared" si="238"/>
        <v>TECNICO DE CONTABILIDADE</v>
      </c>
      <c r="K2442" t="s">
        <v>3134</v>
      </c>
      <c r="L2442">
        <v>0</v>
      </c>
      <c r="M2442" s="46">
        <f t="shared" si="239"/>
        <v>0</v>
      </c>
      <c r="N2442" t="str">
        <f t="shared" si="240"/>
        <v>TECNICO EM OPERACAO DE EQUIPAMENTOS DE TRANSMISSAO/RECEPCAO DE TELEVISAO</v>
      </c>
      <c r="O2442" t="s">
        <v>3221</v>
      </c>
      <c r="P2442">
        <v>0</v>
      </c>
      <c r="Q2442" s="46">
        <f t="shared" si="241"/>
        <v>0</v>
      </c>
    </row>
    <row r="2443" spans="1:17" x14ac:dyDescent="0.25">
      <c r="A2443" t="str">
        <f t="shared" si="236"/>
        <v>TECNICO EM OPTOMETRIA</v>
      </c>
      <c r="B2443" t="s">
        <v>3054</v>
      </c>
      <c r="C2443">
        <v>0</v>
      </c>
      <c r="D2443">
        <v>0</v>
      </c>
      <c r="E2443">
        <v>0</v>
      </c>
      <c r="F2443">
        <v>0</v>
      </c>
      <c r="G2443">
        <v>0</v>
      </c>
      <c r="H2443" s="46">
        <f t="shared" si="237"/>
        <v>0</v>
      </c>
      <c r="J2443" t="str">
        <f t="shared" si="238"/>
        <v>CONSULTOR CONTABIL (TECNICO)</v>
      </c>
      <c r="K2443" t="s">
        <v>3136</v>
      </c>
      <c r="L2443">
        <v>0</v>
      </c>
      <c r="M2443" s="46">
        <f t="shared" si="239"/>
        <v>0</v>
      </c>
      <c r="N2443" t="str">
        <f t="shared" si="240"/>
        <v>SUPERVISOR TECNICO OPERACIONAL DE SISTEMAS DE TELEVISAO E PRODUTORAS DE VIDEO</v>
      </c>
      <c r="O2443" t="s">
        <v>3222</v>
      </c>
      <c r="P2443">
        <v>0</v>
      </c>
      <c r="Q2443" s="46">
        <f t="shared" si="241"/>
        <v>0</v>
      </c>
    </row>
    <row r="2444" spans="1:17" x14ac:dyDescent="0.25">
      <c r="A2444" t="str">
        <f t="shared" si="236"/>
        <v>TECNICO EM HIGIENE DENTAL</v>
      </c>
      <c r="B2444" t="s">
        <v>3055</v>
      </c>
      <c r="C2444">
        <v>0</v>
      </c>
      <c r="D2444">
        <v>0</v>
      </c>
      <c r="E2444">
        <v>0</v>
      </c>
      <c r="F2444">
        <v>0</v>
      </c>
      <c r="G2444">
        <v>0</v>
      </c>
      <c r="H2444" s="46">
        <f t="shared" si="237"/>
        <v>0</v>
      </c>
      <c r="J2444" t="str">
        <f t="shared" si="238"/>
        <v>TECNICO EM ADMINISTRACAO DE COMERCIO EXTERIOR</v>
      </c>
      <c r="K2444" t="s">
        <v>3138</v>
      </c>
      <c r="L2444">
        <v>0</v>
      </c>
      <c r="M2444" s="46">
        <f t="shared" si="239"/>
        <v>0</v>
      </c>
      <c r="N2444" t="str">
        <f t="shared" si="240"/>
        <v>TECNICO EM GRAVACAO DE AUDIO</v>
      </c>
      <c r="O2444" t="s">
        <v>3223</v>
      </c>
      <c r="P2444">
        <v>0</v>
      </c>
      <c r="Q2444" s="46">
        <f t="shared" si="241"/>
        <v>0</v>
      </c>
    </row>
    <row r="2445" spans="1:17" x14ac:dyDescent="0.25">
      <c r="A2445" t="str">
        <f t="shared" si="236"/>
        <v>TECNICO DE IMOBILIZACAO ORTOPEDICA</v>
      </c>
      <c r="B2445" t="s">
        <v>3064</v>
      </c>
      <c r="C2445">
        <v>0</v>
      </c>
      <c r="D2445">
        <v>0</v>
      </c>
      <c r="E2445">
        <v>0</v>
      </c>
      <c r="F2445">
        <v>0</v>
      </c>
      <c r="G2445">
        <v>0</v>
      </c>
      <c r="H2445" s="46">
        <f t="shared" si="237"/>
        <v>0</v>
      </c>
      <c r="J2445" t="str">
        <f t="shared" si="238"/>
        <v>AGENTE DE RECRUTAMENTO E SELECAO</v>
      </c>
      <c r="K2445" t="s">
        <v>3139</v>
      </c>
      <c r="L2445">
        <v>0</v>
      </c>
      <c r="M2445" s="46">
        <f t="shared" si="239"/>
        <v>0</v>
      </c>
      <c r="N2445" t="str">
        <f t="shared" si="240"/>
        <v>TECNICO EM INSTALACAO DE EQUIPAMENTOS DE AUDIO</v>
      </c>
      <c r="O2445" t="s">
        <v>3224</v>
      </c>
      <c r="P2445">
        <v>0</v>
      </c>
      <c r="Q2445" s="46">
        <f t="shared" si="241"/>
        <v>0</v>
      </c>
    </row>
    <row r="2446" spans="1:17" x14ac:dyDescent="0.25">
      <c r="A2446" t="str">
        <f t="shared" ref="A2446:A2509" si="242">MID(B2446,8,100)</f>
        <v>TECNICO EM PECUARIA</v>
      </c>
      <c r="B2446" t="s">
        <v>3065</v>
      </c>
      <c r="C2446">
        <v>0</v>
      </c>
      <c r="D2446">
        <v>0</v>
      </c>
      <c r="E2446">
        <v>0</v>
      </c>
      <c r="F2446">
        <v>0</v>
      </c>
      <c r="G2446">
        <v>0</v>
      </c>
      <c r="H2446" s="46">
        <f t="shared" ref="H2446:H2509" si="243">G2446*100/G$3765</f>
        <v>0</v>
      </c>
      <c r="J2446" t="str">
        <f t="shared" ref="J2446:J2509" si="244">MID(K2446,8,100)</f>
        <v>ESCRIVAO JUDICIAL</v>
      </c>
      <c r="K2446" t="s">
        <v>3141</v>
      </c>
      <c r="L2446">
        <v>0</v>
      </c>
      <c r="M2446" s="46">
        <f t="shared" ref="M2446:M2509" si="245">L2446*100/L$3765</f>
        <v>0</v>
      </c>
      <c r="N2446" t="str">
        <f t="shared" ref="N2446:N2509" si="246">MID(O2446,8,100)</f>
        <v>TECNICO EM MASTERIZACAO DE AUDIO</v>
      </c>
      <c r="O2446" t="s">
        <v>3225</v>
      </c>
      <c r="P2446">
        <v>0</v>
      </c>
      <c r="Q2446" s="46">
        <f t="shared" ref="Q2446:Q2509" si="247">P2446*100/P$3765</f>
        <v>0</v>
      </c>
    </row>
    <row r="2447" spans="1:17" x14ac:dyDescent="0.25">
      <c r="A2447" t="str">
        <f t="shared" si="242"/>
        <v>TECNICO EM METODOS ELETROGRAFICOS EM ENCEFALOGRAFIA</v>
      </c>
      <c r="B2447" t="s">
        <v>3066</v>
      </c>
      <c r="C2447">
        <v>0</v>
      </c>
      <c r="D2447">
        <v>0</v>
      </c>
      <c r="E2447">
        <v>0</v>
      </c>
      <c r="F2447">
        <v>0</v>
      </c>
      <c r="G2447">
        <v>0</v>
      </c>
      <c r="H2447" s="46">
        <f t="shared" si="243"/>
        <v>0</v>
      </c>
      <c r="J2447" t="str">
        <f t="shared" si="244"/>
        <v>ESCRIVAO EXTRA - JUDICIAL</v>
      </c>
      <c r="K2447" t="s">
        <v>3142</v>
      </c>
      <c r="L2447">
        <v>0</v>
      </c>
      <c r="M2447" s="46">
        <f t="shared" si="245"/>
        <v>0</v>
      </c>
      <c r="N2447" t="str">
        <f t="shared" si="246"/>
        <v>PROJETISTA DE SOM</v>
      </c>
      <c r="O2447" t="s">
        <v>3226</v>
      </c>
      <c r="P2447">
        <v>0</v>
      </c>
      <c r="Q2447" s="46">
        <f t="shared" si="247"/>
        <v>0</v>
      </c>
    </row>
    <row r="2448" spans="1:17" x14ac:dyDescent="0.25">
      <c r="A2448" t="str">
        <f t="shared" si="242"/>
        <v>TECNOLOGO OFTALMICO</v>
      </c>
      <c r="B2448" t="s">
        <v>3070</v>
      </c>
      <c r="C2448">
        <v>0</v>
      </c>
      <c r="D2448">
        <v>0</v>
      </c>
      <c r="E2448">
        <v>0</v>
      </c>
      <c r="F2448">
        <v>0</v>
      </c>
      <c r="G2448">
        <v>0</v>
      </c>
      <c r="H2448" s="46">
        <f t="shared" si="243"/>
        <v>0</v>
      </c>
      <c r="J2448" t="str">
        <f t="shared" si="244"/>
        <v>ESCRIVAO DE POLICIA</v>
      </c>
      <c r="K2448" t="s">
        <v>3143</v>
      </c>
      <c r="L2448">
        <v>0</v>
      </c>
      <c r="M2448" s="46">
        <f t="shared" si="245"/>
        <v>0</v>
      </c>
      <c r="N2448" t="str">
        <f t="shared" si="246"/>
        <v>TECNICO EM SONORIZACAO</v>
      </c>
      <c r="O2448" t="s">
        <v>3227</v>
      </c>
      <c r="P2448">
        <v>0</v>
      </c>
      <c r="Q2448" s="46">
        <f t="shared" si="247"/>
        <v>0</v>
      </c>
    </row>
    <row r="2449" spans="1:17" x14ac:dyDescent="0.25">
      <c r="A2449" t="str">
        <f t="shared" si="242"/>
        <v>ENOLOGO</v>
      </c>
      <c r="B2449" t="s">
        <v>3073</v>
      </c>
      <c r="C2449">
        <v>0</v>
      </c>
      <c r="D2449">
        <v>0</v>
      </c>
      <c r="E2449">
        <v>0</v>
      </c>
      <c r="F2449">
        <v>0</v>
      </c>
      <c r="G2449">
        <v>0</v>
      </c>
      <c r="H2449" s="46">
        <f t="shared" si="243"/>
        <v>0</v>
      </c>
      <c r="J2449" t="str">
        <f t="shared" si="244"/>
        <v>OFICIAL DE JUSTICA</v>
      </c>
      <c r="K2449" t="s">
        <v>3144</v>
      </c>
      <c r="L2449">
        <v>0</v>
      </c>
      <c r="M2449" s="46">
        <f t="shared" si="245"/>
        <v>0</v>
      </c>
      <c r="N2449" t="str">
        <f t="shared" si="246"/>
        <v>TECNICO EM MIXAGEM DE AUDIO</v>
      </c>
      <c r="O2449" t="s">
        <v>3228</v>
      </c>
      <c r="P2449">
        <v>0</v>
      </c>
      <c r="Q2449" s="46">
        <f t="shared" si="247"/>
        <v>0</v>
      </c>
    </row>
    <row r="2450" spans="1:17" x14ac:dyDescent="0.25">
      <c r="A2450" t="str">
        <f t="shared" si="242"/>
        <v>AROMISTA</v>
      </c>
      <c r="B2450" t="s">
        <v>3074</v>
      </c>
      <c r="C2450">
        <v>0</v>
      </c>
      <c r="D2450">
        <v>0</v>
      </c>
      <c r="E2450">
        <v>0</v>
      </c>
      <c r="F2450">
        <v>0</v>
      </c>
      <c r="G2450">
        <v>0</v>
      </c>
      <c r="H2450" s="46">
        <f t="shared" si="243"/>
        <v>0</v>
      </c>
      <c r="J2450" t="str">
        <f t="shared" si="244"/>
        <v>AUXILIAR DE SERVICOS JURIDICOS</v>
      </c>
      <c r="K2450" t="s">
        <v>3145</v>
      </c>
      <c r="L2450">
        <v>0</v>
      </c>
      <c r="M2450" s="46">
        <f t="shared" si="245"/>
        <v>0</v>
      </c>
      <c r="N2450" t="str">
        <f t="shared" si="246"/>
        <v>PROJETISTA DE SISTEMAS DE AUDIO</v>
      </c>
      <c r="O2450" t="s">
        <v>3229</v>
      </c>
      <c r="P2450">
        <v>0</v>
      </c>
      <c r="Q2450" s="46">
        <f t="shared" si="247"/>
        <v>0</v>
      </c>
    </row>
    <row r="2451" spans="1:17" x14ac:dyDescent="0.25">
      <c r="A2451" t="str">
        <f t="shared" si="242"/>
        <v>TECNICO EM BIOTECNOLOGIA</v>
      </c>
      <c r="B2451" t="s">
        <v>3081</v>
      </c>
      <c r="C2451">
        <v>0</v>
      </c>
      <c r="D2451">
        <v>0</v>
      </c>
      <c r="E2451">
        <v>0</v>
      </c>
      <c r="F2451">
        <v>0</v>
      </c>
      <c r="G2451">
        <v>0</v>
      </c>
      <c r="H2451" s="46">
        <f t="shared" si="243"/>
        <v>0</v>
      </c>
      <c r="J2451" t="str">
        <f t="shared" si="244"/>
        <v>TECNICO EM SECRETARIADO</v>
      </c>
      <c r="K2451" t="s">
        <v>3146</v>
      </c>
      <c r="L2451">
        <v>0</v>
      </c>
      <c r="M2451" s="46">
        <f t="shared" si="245"/>
        <v>0</v>
      </c>
      <c r="N2451" t="str">
        <f t="shared" si="246"/>
        <v>MICROFONISTA</v>
      </c>
      <c r="O2451" t="s">
        <v>3230</v>
      </c>
      <c r="P2451">
        <v>0</v>
      </c>
      <c r="Q2451" s="46">
        <f t="shared" si="247"/>
        <v>0</v>
      </c>
    </row>
    <row r="2452" spans="1:17" x14ac:dyDescent="0.25">
      <c r="A2452" t="str">
        <f t="shared" si="242"/>
        <v>EMBALSAMADOR</v>
      </c>
      <c r="B2452" t="s">
        <v>3083</v>
      </c>
      <c r="C2452">
        <v>0</v>
      </c>
      <c r="D2452">
        <v>0</v>
      </c>
      <c r="E2452">
        <v>0</v>
      </c>
      <c r="F2452">
        <v>0</v>
      </c>
      <c r="G2452">
        <v>0</v>
      </c>
      <c r="H2452" s="46">
        <f t="shared" si="243"/>
        <v>0</v>
      </c>
      <c r="J2452" t="str">
        <f t="shared" si="244"/>
        <v>TAQUIGRAFO</v>
      </c>
      <c r="K2452" t="s">
        <v>3147</v>
      </c>
      <c r="L2452">
        <v>0</v>
      </c>
      <c r="M2452" s="46">
        <f t="shared" si="245"/>
        <v>0</v>
      </c>
      <c r="N2452" t="str">
        <f t="shared" si="246"/>
        <v>DJ (DISC JOCKEY)</v>
      </c>
      <c r="O2452" t="s">
        <v>3231</v>
      </c>
      <c r="P2452">
        <v>0</v>
      </c>
      <c r="Q2452" s="46">
        <f t="shared" si="247"/>
        <v>0</v>
      </c>
    </row>
    <row r="2453" spans="1:17" x14ac:dyDescent="0.25">
      <c r="A2453" t="str">
        <f t="shared" si="242"/>
        <v>TAXIDERMISTA</v>
      </c>
      <c r="B2453" t="s">
        <v>3084</v>
      </c>
      <c r="C2453">
        <v>0</v>
      </c>
      <c r="D2453">
        <v>0</v>
      </c>
      <c r="E2453">
        <v>0</v>
      </c>
      <c r="F2453">
        <v>0</v>
      </c>
      <c r="G2453">
        <v>0</v>
      </c>
      <c r="H2453" s="46">
        <f t="shared" si="243"/>
        <v>0</v>
      </c>
      <c r="J2453" t="str">
        <f t="shared" si="244"/>
        <v>ESTENOTIPISTA</v>
      </c>
      <c r="K2453" t="s">
        <v>3148</v>
      </c>
      <c r="L2453">
        <v>0</v>
      </c>
      <c r="M2453" s="46">
        <f t="shared" si="245"/>
        <v>0</v>
      </c>
      <c r="N2453" t="str">
        <f t="shared" si="246"/>
        <v>CENOTECNICO (CINEMA, VIDEO, TELEVISAO, TEATRO E ESPETACULOS)</v>
      </c>
      <c r="O2453" t="s">
        <v>3232</v>
      </c>
      <c r="P2453">
        <v>0</v>
      </c>
      <c r="Q2453" s="46">
        <f t="shared" si="247"/>
        <v>0</v>
      </c>
    </row>
    <row r="2454" spans="1:17" x14ac:dyDescent="0.25">
      <c r="A2454" t="str">
        <f t="shared" si="242"/>
        <v>PROFESSOR DE NIVEL MEDIO NO ENSINO PROFISSIONALIZANTE</v>
      </c>
      <c r="B2454" t="s">
        <v>3088</v>
      </c>
      <c r="C2454">
        <v>0</v>
      </c>
      <c r="D2454">
        <v>0</v>
      </c>
      <c r="E2454">
        <v>0</v>
      </c>
      <c r="F2454">
        <v>0</v>
      </c>
      <c r="G2454">
        <v>0</v>
      </c>
      <c r="H2454" s="46">
        <f t="shared" si="243"/>
        <v>0</v>
      </c>
      <c r="J2454" t="str">
        <f t="shared" si="244"/>
        <v>ANALISTA DE SEGUROS (TECNICO)</v>
      </c>
      <c r="K2454" t="s">
        <v>3150</v>
      </c>
      <c r="L2454">
        <v>0</v>
      </c>
      <c r="M2454" s="46">
        <f t="shared" si="245"/>
        <v>0</v>
      </c>
      <c r="N2454" t="str">
        <f t="shared" si="246"/>
        <v>MAQUINISTA DE CINEMA E VIDEO</v>
      </c>
      <c r="O2454" t="s">
        <v>3233</v>
      </c>
      <c r="P2454">
        <v>0</v>
      </c>
      <c r="Q2454" s="46">
        <f t="shared" si="247"/>
        <v>0</v>
      </c>
    </row>
    <row r="2455" spans="1:17" x14ac:dyDescent="0.25">
      <c r="A2455" t="str">
        <f t="shared" si="242"/>
        <v>PROFESSOR PRATICO NO ENSINO PROFISSIONALIZANTE</v>
      </c>
      <c r="B2455" t="s">
        <v>3090</v>
      </c>
      <c r="C2455">
        <v>0</v>
      </c>
      <c r="D2455">
        <v>0</v>
      </c>
      <c r="E2455">
        <v>0</v>
      </c>
      <c r="F2455">
        <v>0</v>
      </c>
      <c r="G2455">
        <v>0</v>
      </c>
      <c r="H2455" s="46">
        <f t="shared" si="243"/>
        <v>0</v>
      </c>
      <c r="J2455" t="str">
        <f t="shared" si="244"/>
        <v>ANALISTA DE SINISTROS</v>
      </c>
      <c r="K2455" t="s">
        <v>3151</v>
      </c>
      <c r="L2455">
        <v>0</v>
      </c>
      <c r="M2455" s="46">
        <f t="shared" si="245"/>
        <v>0</v>
      </c>
      <c r="N2455" t="str">
        <f t="shared" si="246"/>
        <v>MAQUINISTA DE TEATRO E ESPETACULOS</v>
      </c>
      <c r="O2455" t="s">
        <v>3234</v>
      </c>
      <c r="P2455">
        <v>0</v>
      </c>
      <c r="Q2455" s="46">
        <f t="shared" si="247"/>
        <v>0</v>
      </c>
    </row>
    <row r="2456" spans="1:17" x14ac:dyDescent="0.25">
      <c r="A2456" t="str">
        <f t="shared" si="242"/>
        <v>INSTRUTOR DE AUTO-ESCOLA</v>
      </c>
      <c r="B2456" t="s">
        <v>3091</v>
      </c>
      <c r="C2456">
        <v>0</v>
      </c>
      <c r="D2456">
        <v>0</v>
      </c>
      <c r="E2456">
        <v>0</v>
      </c>
      <c r="F2456">
        <v>0</v>
      </c>
      <c r="G2456">
        <v>0</v>
      </c>
      <c r="H2456" s="46">
        <f t="shared" si="243"/>
        <v>0</v>
      </c>
      <c r="J2456" t="str">
        <f t="shared" si="244"/>
        <v>ASSISTENTE TECNICO DE SEGUROS</v>
      </c>
      <c r="K2456" t="s">
        <v>3153</v>
      </c>
      <c r="L2456">
        <v>0</v>
      </c>
      <c r="M2456" s="46">
        <f t="shared" si="245"/>
        <v>0</v>
      </c>
      <c r="N2456" t="str">
        <f t="shared" si="246"/>
        <v>OPERADOR DE PROJETOR CINEMATOGRAFICO</v>
      </c>
      <c r="O2456" t="s">
        <v>3235</v>
      </c>
      <c r="P2456">
        <v>0</v>
      </c>
      <c r="Q2456" s="46">
        <f t="shared" si="247"/>
        <v>0</v>
      </c>
    </row>
    <row r="2457" spans="1:17" x14ac:dyDescent="0.25">
      <c r="A2457" t="str">
        <f t="shared" si="242"/>
        <v>INSTRUTOR DE CURSOS LIVRES</v>
      </c>
      <c r="B2457" t="s">
        <v>3092</v>
      </c>
      <c r="C2457">
        <v>0</v>
      </c>
      <c r="D2457">
        <v>0</v>
      </c>
      <c r="E2457">
        <v>0</v>
      </c>
      <c r="F2457">
        <v>0</v>
      </c>
      <c r="G2457">
        <v>0</v>
      </c>
      <c r="H2457" s="46">
        <f t="shared" si="243"/>
        <v>0</v>
      </c>
      <c r="J2457" t="str">
        <f t="shared" si="244"/>
        <v>INSPETOR DE RISCO</v>
      </c>
      <c r="K2457" t="s">
        <v>3154</v>
      </c>
      <c r="L2457">
        <v>0</v>
      </c>
      <c r="M2457" s="46">
        <f t="shared" si="245"/>
        <v>0</v>
      </c>
      <c r="N2457" t="str">
        <f t="shared" si="246"/>
        <v>OPERADOR-MANTENEDOR DE PROJETOR CINEMATOGRAFICO</v>
      </c>
      <c r="O2457" t="s">
        <v>3236</v>
      </c>
      <c r="P2457">
        <v>0</v>
      </c>
      <c r="Q2457" s="46">
        <f t="shared" si="247"/>
        <v>0</v>
      </c>
    </row>
    <row r="2458" spans="1:17" x14ac:dyDescent="0.25">
      <c r="A2458" t="str">
        <f t="shared" si="242"/>
        <v>PROFESSORES DE CURSOS LIVRES</v>
      </c>
      <c r="B2458" t="s">
        <v>3093</v>
      </c>
      <c r="C2458">
        <v>0</v>
      </c>
      <c r="D2458">
        <v>0</v>
      </c>
      <c r="E2458">
        <v>0</v>
      </c>
      <c r="F2458">
        <v>0</v>
      </c>
      <c r="G2458">
        <v>0</v>
      </c>
      <c r="H2458" s="46">
        <f t="shared" si="243"/>
        <v>0</v>
      </c>
      <c r="J2458" t="str">
        <f t="shared" si="244"/>
        <v>INSPETOR DE SINISTROS</v>
      </c>
      <c r="K2458" t="s">
        <v>3155</v>
      </c>
      <c r="L2458">
        <v>0</v>
      </c>
      <c r="M2458" s="46">
        <f t="shared" si="245"/>
        <v>0</v>
      </c>
      <c r="N2458" t="str">
        <f t="shared" si="246"/>
        <v>EDITOR DE TV E VIDEO</v>
      </c>
      <c r="O2458" t="s">
        <v>3237</v>
      </c>
      <c r="P2458">
        <v>0</v>
      </c>
      <c r="Q2458" s="46">
        <f t="shared" si="247"/>
        <v>0</v>
      </c>
    </row>
    <row r="2459" spans="1:17" x14ac:dyDescent="0.25">
      <c r="A2459" t="str">
        <f t="shared" si="242"/>
        <v>INSPETOR DE ALUNOS DE ESCOLA PRIVADA</v>
      </c>
      <c r="B2459" t="s">
        <v>3094</v>
      </c>
      <c r="C2459">
        <v>0</v>
      </c>
      <c r="D2459">
        <v>0</v>
      </c>
      <c r="E2459">
        <v>0</v>
      </c>
      <c r="F2459">
        <v>0</v>
      </c>
      <c r="G2459">
        <v>0</v>
      </c>
      <c r="H2459" s="46">
        <f t="shared" si="243"/>
        <v>0</v>
      </c>
      <c r="J2459" t="str">
        <f t="shared" si="244"/>
        <v>TECNICO DE RESSEGUROS</v>
      </c>
      <c r="K2459" t="s">
        <v>3156</v>
      </c>
      <c r="L2459">
        <v>0</v>
      </c>
      <c r="M2459" s="46">
        <f t="shared" si="245"/>
        <v>0</v>
      </c>
      <c r="N2459" t="str">
        <f t="shared" si="246"/>
        <v>FINALIZADOR DE FILMES</v>
      </c>
      <c r="O2459" t="s">
        <v>3238</v>
      </c>
      <c r="P2459">
        <v>0</v>
      </c>
      <c r="Q2459" s="46">
        <f t="shared" si="247"/>
        <v>0</v>
      </c>
    </row>
    <row r="2460" spans="1:17" x14ac:dyDescent="0.25">
      <c r="A2460" t="str">
        <f t="shared" si="242"/>
        <v>INSPETOR DE ALUNOS DE ESCOLA PUBLICA</v>
      </c>
      <c r="B2460" t="s">
        <v>3095</v>
      </c>
      <c r="C2460">
        <v>0</v>
      </c>
      <c r="D2460">
        <v>0</v>
      </c>
      <c r="E2460">
        <v>0</v>
      </c>
      <c r="F2460">
        <v>0</v>
      </c>
      <c r="G2460">
        <v>0</v>
      </c>
      <c r="H2460" s="46">
        <f t="shared" si="243"/>
        <v>0</v>
      </c>
      <c r="J2460" t="str">
        <f t="shared" si="244"/>
        <v>TECNICO DE SEGUROS</v>
      </c>
      <c r="K2460" t="s">
        <v>3157</v>
      </c>
      <c r="L2460">
        <v>0</v>
      </c>
      <c r="M2460" s="46">
        <f t="shared" si="245"/>
        <v>0</v>
      </c>
      <c r="N2460" t="str">
        <f t="shared" si="246"/>
        <v>FINALIZADOR DE VIDEO</v>
      </c>
      <c r="O2460" t="s">
        <v>3239</v>
      </c>
      <c r="P2460">
        <v>0</v>
      </c>
      <c r="Q2460" s="46">
        <f t="shared" si="247"/>
        <v>0</v>
      </c>
    </row>
    <row r="2461" spans="1:17" x14ac:dyDescent="0.25">
      <c r="A2461" t="str">
        <f t="shared" si="242"/>
        <v>PILOTO COMERCIAL (EXCETO LINHAS AEREAS)</v>
      </c>
      <c r="B2461" t="s">
        <v>3097</v>
      </c>
      <c r="C2461">
        <v>0</v>
      </c>
      <c r="D2461">
        <v>0</v>
      </c>
      <c r="E2461">
        <v>0</v>
      </c>
      <c r="F2461">
        <v>0</v>
      </c>
      <c r="G2461">
        <v>0</v>
      </c>
      <c r="H2461" s="46">
        <f t="shared" si="243"/>
        <v>0</v>
      </c>
      <c r="J2461" t="str">
        <f t="shared" si="244"/>
        <v>DETETIVE PROFISSIONAL</v>
      </c>
      <c r="K2461" t="s">
        <v>3158</v>
      </c>
      <c r="L2461">
        <v>0</v>
      </c>
      <c r="M2461" s="46">
        <f t="shared" si="245"/>
        <v>0</v>
      </c>
      <c r="N2461" t="str">
        <f t="shared" si="246"/>
        <v>MONTADOR DE FILMES</v>
      </c>
      <c r="O2461" t="s">
        <v>3240</v>
      </c>
      <c r="P2461">
        <v>0</v>
      </c>
      <c r="Q2461" s="46">
        <f t="shared" si="247"/>
        <v>0</v>
      </c>
    </row>
    <row r="2462" spans="1:17" x14ac:dyDescent="0.25">
      <c r="A2462" t="str">
        <f t="shared" si="242"/>
        <v>PILOTO COMERCIAL DE HELICOPTERO (EXCETO LINHAS AEREAS)</v>
      </c>
      <c r="B2462" t="s">
        <v>3098</v>
      </c>
      <c r="C2462">
        <v>0</v>
      </c>
      <c r="D2462">
        <v>0</v>
      </c>
      <c r="E2462">
        <v>0</v>
      </c>
      <c r="F2462">
        <v>0</v>
      </c>
      <c r="G2462">
        <v>0</v>
      </c>
      <c r="H2462" s="46">
        <f t="shared" si="243"/>
        <v>0</v>
      </c>
      <c r="J2462" t="str">
        <f t="shared" si="244"/>
        <v>PAPILOSCOPISTA POLICIAL</v>
      </c>
      <c r="K2462" t="s">
        <v>3160</v>
      </c>
      <c r="L2462">
        <v>0</v>
      </c>
      <c r="M2462" s="46">
        <f t="shared" si="245"/>
        <v>0</v>
      </c>
      <c r="N2462" t="str">
        <f t="shared" si="246"/>
        <v>DESIGNER DE INTERIORES</v>
      </c>
      <c r="O2462" t="s">
        <v>3241</v>
      </c>
      <c r="P2462">
        <v>0</v>
      </c>
      <c r="Q2462" s="46">
        <f t="shared" si="247"/>
        <v>0</v>
      </c>
    </row>
    <row r="2463" spans="1:17" x14ac:dyDescent="0.25">
      <c r="A2463" t="str">
        <f t="shared" si="242"/>
        <v>MECANICO DE VOO</v>
      </c>
      <c r="B2463" t="s">
        <v>3099</v>
      </c>
      <c r="C2463">
        <v>0</v>
      </c>
      <c r="D2463">
        <v>0</v>
      </c>
      <c r="E2463">
        <v>0</v>
      </c>
      <c r="F2463">
        <v>0</v>
      </c>
      <c r="G2463">
        <v>0</v>
      </c>
      <c r="H2463" s="46">
        <f t="shared" si="243"/>
        <v>0</v>
      </c>
      <c r="J2463" t="str">
        <f t="shared" si="244"/>
        <v>AGENTE DE INTELIGENCIA</v>
      </c>
      <c r="K2463" t="s">
        <v>3161</v>
      </c>
      <c r="L2463">
        <v>0</v>
      </c>
      <c r="M2463" s="46">
        <f t="shared" si="245"/>
        <v>0</v>
      </c>
      <c r="N2463" t="str">
        <f t="shared" si="246"/>
        <v>DESIGNER DE VITRINES</v>
      </c>
      <c r="O2463" t="s">
        <v>3242</v>
      </c>
      <c r="P2463">
        <v>0</v>
      </c>
      <c r="Q2463" s="46">
        <f t="shared" si="247"/>
        <v>0</v>
      </c>
    </row>
    <row r="2464" spans="1:17" x14ac:dyDescent="0.25">
      <c r="A2464" t="str">
        <f t="shared" si="242"/>
        <v>PILOTO AGRICOLA</v>
      </c>
      <c r="B2464" t="s">
        <v>3100</v>
      </c>
      <c r="C2464">
        <v>0</v>
      </c>
      <c r="D2464">
        <v>0</v>
      </c>
      <c r="E2464">
        <v>0</v>
      </c>
      <c r="F2464">
        <v>0</v>
      </c>
      <c r="G2464">
        <v>0</v>
      </c>
      <c r="H2464" s="46">
        <f t="shared" si="243"/>
        <v>0</v>
      </c>
      <c r="J2464" t="str">
        <f t="shared" si="244"/>
        <v>AGENTE TECNICO DE INTELIGENCIA</v>
      </c>
      <c r="K2464" t="s">
        <v>3162</v>
      </c>
      <c r="L2464">
        <v>0</v>
      </c>
      <c r="M2464" s="46">
        <f t="shared" si="245"/>
        <v>0</v>
      </c>
      <c r="N2464" t="str">
        <f t="shared" si="246"/>
        <v>VISUAL MERCHANDISER</v>
      </c>
      <c r="O2464" t="s">
        <v>3243</v>
      </c>
      <c r="P2464">
        <v>0</v>
      </c>
      <c r="Q2464" s="46">
        <f t="shared" si="247"/>
        <v>0</v>
      </c>
    </row>
    <row r="2465" spans="1:17" x14ac:dyDescent="0.25">
      <c r="A2465" t="str">
        <f t="shared" si="242"/>
        <v>CONTRAMESTRE DE CABOTAGEM</v>
      </c>
      <c r="B2465" t="s">
        <v>3101</v>
      </c>
      <c r="C2465">
        <v>0</v>
      </c>
      <c r="D2465">
        <v>0</v>
      </c>
      <c r="E2465">
        <v>0</v>
      </c>
      <c r="F2465">
        <v>0</v>
      </c>
      <c r="G2465">
        <v>0</v>
      </c>
      <c r="H2465" s="46">
        <f t="shared" si="243"/>
        <v>0</v>
      </c>
      <c r="J2465" t="str">
        <f t="shared" si="244"/>
        <v>METROLOGISTA</v>
      </c>
      <c r="K2465" t="s">
        <v>3165</v>
      </c>
      <c r="L2465">
        <v>0</v>
      </c>
      <c r="M2465" s="46">
        <f t="shared" si="245"/>
        <v>0</v>
      </c>
      <c r="N2465" t="str">
        <f t="shared" si="246"/>
        <v>DECORADOR DE EVENTOS</v>
      </c>
      <c r="O2465" t="s">
        <v>3244</v>
      </c>
      <c r="P2465">
        <v>0</v>
      </c>
      <c r="Q2465" s="46">
        <f t="shared" si="247"/>
        <v>0</v>
      </c>
    </row>
    <row r="2466" spans="1:17" x14ac:dyDescent="0.25">
      <c r="A2466" t="str">
        <f t="shared" si="242"/>
        <v>MESTRE DE CABOTAGEM</v>
      </c>
      <c r="B2466" t="s">
        <v>3102</v>
      </c>
      <c r="C2466">
        <v>0</v>
      </c>
      <c r="D2466">
        <v>0</v>
      </c>
      <c r="E2466">
        <v>0</v>
      </c>
      <c r="F2466">
        <v>0</v>
      </c>
      <c r="G2466">
        <v>0</v>
      </c>
      <c r="H2466" s="46">
        <f t="shared" si="243"/>
        <v>0</v>
      </c>
      <c r="J2466" t="str">
        <f t="shared" si="244"/>
        <v>AGENTE FISCAL METROLOGICO</v>
      </c>
      <c r="K2466" t="s">
        <v>3167</v>
      </c>
      <c r="L2466">
        <v>0</v>
      </c>
      <c r="M2466" s="46">
        <f t="shared" si="245"/>
        <v>0</v>
      </c>
      <c r="N2466" t="str">
        <f t="shared" si="246"/>
        <v>DANCARINO TRADICIONAL</v>
      </c>
      <c r="O2466" t="s">
        <v>3245</v>
      </c>
      <c r="P2466">
        <v>0</v>
      </c>
      <c r="Q2466" s="46">
        <f t="shared" si="247"/>
        <v>0</v>
      </c>
    </row>
    <row r="2467" spans="1:17" x14ac:dyDescent="0.25">
      <c r="A2467" t="str">
        <f t="shared" si="242"/>
        <v>MESTRE FLUVIAL</v>
      </c>
      <c r="B2467" t="s">
        <v>3103</v>
      </c>
      <c r="C2467">
        <v>0</v>
      </c>
      <c r="D2467">
        <v>0</v>
      </c>
      <c r="E2467">
        <v>0</v>
      </c>
      <c r="F2467">
        <v>0</v>
      </c>
      <c r="G2467">
        <v>0</v>
      </c>
      <c r="H2467" s="46">
        <f t="shared" si="243"/>
        <v>0</v>
      </c>
      <c r="J2467" t="str">
        <f t="shared" si="244"/>
        <v>AGENTE FISCAL TEXTIL</v>
      </c>
      <c r="K2467" t="s">
        <v>3168</v>
      </c>
      <c r="L2467">
        <v>0</v>
      </c>
      <c r="M2467" s="46">
        <f t="shared" si="245"/>
        <v>0</v>
      </c>
      <c r="N2467" t="str">
        <f t="shared" si="246"/>
        <v>DANCARINO POPULAR</v>
      </c>
      <c r="O2467" t="s">
        <v>3246</v>
      </c>
      <c r="P2467">
        <v>0</v>
      </c>
      <c r="Q2467" s="46">
        <f t="shared" si="247"/>
        <v>0</v>
      </c>
    </row>
    <row r="2468" spans="1:17" x14ac:dyDescent="0.25">
      <c r="A2468" t="str">
        <f t="shared" si="242"/>
        <v>PATRAO DE PESCA DE ALTO-MAR</v>
      </c>
      <c r="B2468" t="s">
        <v>3104</v>
      </c>
      <c r="C2468">
        <v>0</v>
      </c>
      <c r="D2468">
        <v>0</v>
      </c>
      <c r="E2468">
        <v>0</v>
      </c>
      <c r="F2468">
        <v>0</v>
      </c>
      <c r="G2468">
        <v>0</v>
      </c>
      <c r="H2468" s="46">
        <f t="shared" si="243"/>
        <v>0</v>
      </c>
      <c r="J2468" t="str">
        <f t="shared" si="244"/>
        <v>AGENTE DE DIREITOS AUTORAIS</v>
      </c>
      <c r="K2468" t="s">
        <v>3169</v>
      </c>
      <c r="L2468">
        <v>0</v>
      </c>
      <c r="M2468" s="46">
        <f t="shared" si="245"/>
        <v>0</v>
      </c>
      <c r="N2468" t="str">
        <f t="shared" si="246"/>
        <v>ACROBATA</v>
      </c>
      <c r="O2468" t="s">
        <v>3247</v>
      </c>
      <c r="P2468">
        <v>0</v>
      </c>
      <c r="Q2468" s="46">
        <f t="shared" si="247"/>
        <v>0</v>
      </c>
    </row>
    <row r="2469" spans="1:17" x14ac:dyDescent="0.25">
      <c r="A2469" t="str">
        <f t="shared" si="242"/>
        <v>PATRAO DE PESCA NA NAVEGACAO INTERIOR</v>
      </c>
      <c r="B2469" t="s">
        <v>3105</v>
      </c>
      <c r="C2469">
        <v>0</v>
      </c>
      <c r="D2469">
        <v>0</v>
      </c>
      <c r="E2469">
        <v>0</v>
      </c>
      <c r="F2469">
        <v>0</v>
      </c>
      <c r="G2469">
        <v>0</v>
      </c>
      <c r="H2469" s="46">
        <f t="shared" si="243"/>
        <v>0</v>
      </c>
      <c r="J2469" t="str">
        <f t="shared" si="244"/>
        <v>AVALIADOR DE PRODUTOS DO MEIO DE COMUNICACAO</v>
      </c>
      <c r="K2469" t="s">
        <v>3170</v>
      </c>
      <c r="L2469">
        <v>0</v>
      </c>
      <c r="M2469" s="46">
        <f t="shared" si="245"/>
        <v>0</v>
      </c>
      <c r="N2469" t="str">
        <f t="shared" si="246"/>
        <v>ARTISTA AEREO</v>
      </c>
      <c r="O2469" t="s">
        <v>3248</v>
      </c>
      <c r="P2469">
        <v>0</v>
      </c>
      <c r="Q2469" s="46">
        <f t="shared" si="247"/>
        <v>0</v>
      </c>
    </row>
    <row r="2470" spans="1:17" x14ac:dyDescent="0.25">
      <c r="A2470" t="str">
        <f t="shared" si="242"/>
        <v>PILOTO FLUVIAL</v>
      </c>
      <c r="B2470" t="s">
        <v>3106</v>
      </c>
      <c r="C2470">
        <v>0</v>
      </c>
      <c r="D2470">
        <v>0</v>
      </c>
      <c r="E2470">
        <v>0</v>
      </c>
      <c r="F2470">
        <v>0</v>
      </c>
      <c r="G2470">
        <v>0</v>
      </c>
      <c r="H2470" s="46">
        <f t="shared" si="243"/>
        <v>0</v>
      </c>
      <c r="J2470" t="str">
        <f t="shared" si="244"/>
        <v>OUVIDOR (OMBUDSMAN) DO MEIO DE COMUNICACAO</v>
      </c>
      <c r="K2470" t="s">
        <v>3171</v>
      </c>
      <c r="L2470">
        <v>0</v>
      </c>
      <c r="M2470" s="46">
        <f t="shared" si="245"/>
        <v>0</v>
      </c>
      <c r="N2470" t="str">
        <f t="shared" si="246"/>
        <v>ARTISTA DE CIRCO (OUTROS)</v>
      </c>
      <c r="O2470" t="s">
        <v>3249</v>
      </c>
      <c r="P2470">
        <v>0</v>
      </c>
      <c r="Q2470" s="46">
        <f t="shared" si="247"/>
        <v>0</v>
      </c>
    </row>
    <row r="2471" spans="1:17" x14ac:dyDescent="0.25">
      <c r="A2471" t="str">
        <f t="shared" si="242"/>
        <v>CONDUTOR MAQUINISTA FLUVIAL</v>
      </c>
      <c r="B2471" t="s">
        <v>3107</v>
      </c>
      <c r="C2471">
        <v>0</v>
      </c>
      <c r="D2471">
        <v>0</v>
      </c>
      <c r="E2471">
        <v>0</v>
      </c>
      <c r="F2471">
        <v>0</v>
      </c>
      <c r="G2471">
        <v>0</v>
      </c>
      <c r="H2471" s="46">
        <f t="shared" si="243"/>
        <v>0</v>
      </c>
      <c r="J2471" t="str">
        <f t="shared" si="244"/>
        <v>TECNICO EM DIREITOS AUTORAIS</v>
      </c>
      <c r="K2471" t="s">
        <v>3172</v>
      </c>
      <c r="L2471">
        <v>0</v>
      </c>
      <c r="M2471" s="46">
        <f t="shared" si="245"/>
        <v>0</v>
      </c>
      <c r="N2471" t="str">
        <f t="shared" si="246"/>
        <v>CONTORCIONISTA</v>
      </c>
      <c r="O2471" t="s">
        <v>3250</v>
      </c>
      <c r="P2471">
        <v>0</v>
      </c>
      <c r="Q2471" s="46">
        <f t="shared" si="247"/>
        <v>0</v>
      </c>
    </row>
    <row r="2472" spans="1:17" x14ac:dyDescent="0.25">
      <c r="A2472" t="str">
        <f t="shared" si="242"/>
        <v>CONDUTOR MAQUINISTA MARITIMO</v>
      </c>
      <c r="B2472" t="s">
        <v>3108</v>
      </c>
      <c r="C2472">
        <v>0</v>
      </c>
      <c r="D2472">
        <v>0</v>
      </c>
      <c r="E2472">
        <v>0</v>
      </c>
      <c r="F2472">
        <v>0</v>
      </c>
      <c r="G2472">
        <v>0</v>
      </c>
      <c r="H2472" s="46">
        <f t="shared" si="243"/>
        <v>0</v>
      </c>
      <c r="J2472" t="str">
        <f t="shared" si="244"/>
        <v>TECNICO DE OPERACOES E SERVICOS BANCARIOS - CAMBIO</v>
      </c>
      <c r="K2472" t="s">
        <v>3173</v>
      </c>
      <c r="L2472">
        <v>0</v>
      </c>
      <c r="M2472" s="46">
        <f t="shared" si="245"/>
        <v>0</v>
      </c>
      <c r="N2472" t="str">
        <f t="shared" si="246"/>
        <v>DOMADOR DE ANIMAIS (CIRCENSE)</v>
      </c>
      <c r="O2472" t="s">
        <v>3251</v>
      </c>
      <c r="P2472">
        <v>0</v>
      </c>
      <c r="Q2472" s="46">
        <f t="shared" si="247"/>
        <v>0</v>
      </c>
    </row>
    <row r="2473" spans="1:17" x14ac:dyDescent="0.25">
      <c r="A2473" t="str">
        <f t="shared" si="242"/>
        <v>ELETRICISTA DE BORDO</v>
      </c>
      <c r="B2473" t="s">
        <v>3109</v>
      </c>
      <c r="C2473">
        <v>0</v>
      </c>
      <c r="D2473">
        <v>0</v>
      </c>
      <c r="E2473">
        <v>0</v>
      </c>
      <c r="F2473">
        <v>0</v>
      </c>
      <c r="G2473">
        <v>0</v>
      </c>
      <c r="H2473" s="46">
        <f t="shared" si="243"/>
        <v>0</v>
      </c>
      <c r="J2473" t="str">
        <f t="shared" si="244"/>
        <v>TECNICO DE OPERACOES E SERVICOS BANCARIOS - CREDITO RURAL</v>
      </c>
      <c r="K2473" t="s">
        <v>3175</v>
      </c>
      <c r="L2473">
        <v>0</v>
      </c>
      <c r="M2473" s="46">
        <f t="shared" si="245"/>
        <v>0</v>
      </c>
      <c r="N2473" t="str">
        <f t="shared" si="246"/>
        <v>EQUILIBRISTA</v>
      </c>
      <c r="O2473" t="s">
        <v>3252</v>
      </c>
      <c r="P2473">
        <v>0</v>
      </c>
      <c r="Q2473" s="46">
        <f t="shared" si="247"/>
        <v>0</v>
      </c>
    </row>
    <row r="2474" spans="1:17" x14ac:dyDescent="0.25">
      <c r="A2474" t="str">
        <f t="shared" si="242"/>
        <v>ANALISTA DE TRANSPORTE EM COMERCIO EXTERIOR</v>
      </c>
      <c r="B2474" t="s">
        <v>3110</v>
      </c>
      <c r="C2474">
        <v>0</v>
      </c>
      <c r="D2474">
        <v>0</v>
      </c>
      <c r="E2474">
        <v>0</v>
      </c>
      <c r="F2474">
        <v>0</v>
      </c>
      <c r="G2474">
        <v>0</v>
      </c>
      <c r="H2474" s="46">
        <f t="shared" si="243"/>
        <v>0</v>
      </c>
      <c r="J2474" t="str">
        <f t="shared" si="244"/>
        <v>TECNICO DE OPERACOES E SERVICOS BANCARIOS - LEASING</v>
      </c>
      <c r="K2474" t="s">
        <v>3176</v>
      </c>
      <c r="L2474">
        <v>0</v>
      </c>
      <c r="M2474" s="46">
        <f t="shared" si="245"/>
        <v>0</v>
      </c>
      <c r="N2474" t="str">
        <f t="shared" si="246"/>
        <v>MAGICO</v>
      </c>
      <c r="O2474" t="s">
        <v>3253</v>
      </c>
      <c r="P2474">
        <v>0</v>
      </c>
      <c r="Q2474" s="46">
        <f t="shared" si="247"/>
        <v>0</v>
      </c>
    </row>
    <row r="2475" spans="1:17" x14ac:dyDescent="0.25">
      <c r="A2475" t="str">
        <f t="shared" si="242"/>
        <v>OPERADOR DE TRANSPORTE MULTIMODAL</v>
      </c>
      <c r="B2475" t="s">
        <v>3111</v>
      </c>
      <c r="C2475">
        <v>0</v>
      </c>
      <c r="D2475">
        <v>0</v>
      </c>
      <c r="E2475">
        <v>0</v>
      </c>
      <c r="F2475">
        <v>0</v>
      </c>
      <c r="G2475">
        <v>0</v>
      </c>
      <c r="H2475" s="46">
        <f t="shared" si="243"/>
        <v>0</v>
      </c>
      <c r="J2475" t="str">
        <f t="shared" si="244"/>
        <v>TECNICO DE OPERACOES E SERVICOS BANCARIOS - RENDA FIXA E VARIAVEL</v>
      </c>
      <c r="K2475" t="s">
        <v>3177</v>
      </c>
      <c r="L2475">
        <v>0</v>
      </c>
      <c r="M2475" s="46">
        <f t="shared" si="245"/>
        <v>0</v>
      </c>
      <c r="N2475" t="str">
        <f t="shared" si="246"/>
        <v>MALABARISTA</v>
      </c>
      <c r="O2475" t="s">
        <v>3254</v>
      </c>
      <c r="P2475">
        <v>0</v>
      </c>
      <c r="Q2475" s="46">
        <f t="shared" si="247"/>
        <v>0</v>
      </c>
    </row>
    <row r="2476" spans="1:17" x14ac:dyDescent="0.25">
      <c r="A2476" t="str">
        <f t="shared" si="242"/>
        <v>CONTROLADOR DE SERVICOS DE MAQUINAS E VEICULOS</v>
      </c>
      <c r="B2476" t="s">
        <v>3112</v>
      </c>
      <c r="C2476">
        <v>0</v>
      </c>
      <c r="D2476">
        <v>0</v>
      </c>
      <c r="E2476">
        <v>0</v>
      </c>
      <c r="F2476">
        <v>0</v>
      </c>
      <c r="G2476">
        <v>0</v>
      </c>
      <c r="H2476" s="46">
        <f t="shared" si="243"/>
        <v>0</v>
      </c>
      <c r="J2476" t="str">
        <f t="shared" si="244"/>
        <v>TESOUREIRO DE BANCO</v>
      </c>
      <c r="K2476" t="s">
        <v>3178</v>
      </c>
      <c r="L2476">
        <v>0</v>
      </c>
      <c r="M2476" s="46">
        <f t="shared" si="245"/>
        <v>0</v>
      </c>
      <c r="N2476" t="str">
        <f t="shared" si="246"/>
        <v>PALHACO</v>
      </c>
      <c r="O2476" t="s">
        <v>3255</v>
      </c>
      <c r="P2476">
        <v>0</v>
      </c>
      <c r="Q2476" s="46">
        <f t="shared" si="247"/>
        <v>0</v>
      </c>
    </row>
    <row r="2477" spans="1:17" x14ac:dyDescent="0.25">
      <c r="A2477" t="str">
        <f t="shared" si="242"/>
        <v>AFRETADOR</v>
      </c>
      <c r="B2477" t="s">
        <v>3113</v>
      </c>
      <c r="C2477">
        <v>0</v>
      </c>
      <c r="D2477">
        <v>0</v>
      </c>
      <c r="E2477">
        <v>0</v>
      </c>
      <c r="F2477">
        <v>0</v>
      </c>
      <c r="G2477">
        <v>0</v>
      </c>
      <c r="H2477" s="46">
        <f t="shared" si="243"/>
        <v>0</v>
      </c>
      <c r="J2477" t="str">
        <f t="shared" si="244"/>
        <v>CHEFE DE SERVICOS BANCARIOS</v>
      </c>
      <c r="K2477" t="s">
        <v>3179</v>
      </c>
      <c r="L2477">
        <v>0</v>
      </c>
      <c r="M2477" s="46">
        <f t="shared" si="245"/>
        <v>0</v>
      </c>
      <c r="N2477" t="str">
        <f t="shared" si="246"/>
        <v>TITERITEIRO</v>
      </c>
      <c r="O2477" t="s">
        <v>3256</v>
      </c>
      <c r="P2477">
        <v>0</v>
      </c>
      <c r="Q2477" s="46">
        <f t="shared" si="247"/>
        <v>0</v>
      </c>
    </row>
    <row r="2478" spans="1:17" x14ac:dyDescent="0.25">
      <c r="A2478" t="str">
        <f t="shared" si="242"/>
        <v>DESPACHANTE ADUANEIRO</v>
      </c>
      <c r="B2478" t="s">
        <v>3116</v>
      </c>
      <c r="C2478">
        <v>0</v>
      </c>
      <c r="D2478">
        <v>0</v>
      </c>
      <c r="E2478">
        <v>0</v>
      </c>
      <c r="F2478">
        <v>0</v>
      </c>
      <c r="G2478">
        <v>0</v>
      </c>
      <c r="H2478" s="46">
        <f t="shared" si="243"/>
        <v>0</v>
      </c>
      <c r="J2478" t="str">
        <f t="shared" si="244"/>
        <v>AGENCIADOR DE PROPAGANDA</v>
      </c>
      <c r="K2478" t="s">
        <v>3180</v>
      </c>
      <c r="L2478">
        <v>0</v>
      </c>
      <c r="M2478" s="46">
        <f t="shared" si="245"/>
        <v>0</v>
      </c>
      <c r="N2478" t="str">
        <f t="shared" si="246"/>
        <v>TRAPEZISTA</v>
      </c>
      <c r="O2478" t="s">
        <v>3257</v>
      </c>
      <c r="P2478">
        <v>0</v>
      </c>
      <c r="Q2478" s="46">
        <f t="shared" si="247"/>
        <v>0</v>
      </c>
    </row>
    <row r="2479" spans="1:17" x14ac:dyDescent="0.25">
      <c r="A2479" t="str">
        <f t="shared" si="242"/>
        <v>INSPETOR DE SERVICOS DE TRANSPORTES RODOVIARIOS (PASSAGEIROS E CARGAS)</v>
      </c>
      <c r="B2479" t="s">
        <v>3118</v>
      </c>
      <c r="C2479">
        <v>0</v>
      </c>
      <c r="D2479">
        <v>0</v>
      </c>
      <c r="E2479">
        <v>0</v>
      </c>
      <c r="F2479">
        <v>0</v>
      </c>
      <c r="G2479">
        <v>0</v>
      </c>
      <c r="H2479" s="46">
        <f t="shared" si="243"/>
        <v>0</v>
      </c>
      <c r="J2479" t="str">
        <f t="shared" si="244"/>
        <v>AGENTE DE VENDAS DE SERVICOS</v>
      </c>
      <c r="K2479" t="s">
        <v>3181</v>
      </c>
      <c r="L2479">
        <v>0</v>
      </c>
      <c r="M2479" s="46">
        <f t="shared" si="245"/>
        <v>0</v>
      </c>
      <c r="N2479" t="str">
        <f t="shared" si="246"/>
        <v>APRESENTADOR DE EVENTOS</v>
      </c>
      <c r="O2479" t="s">
        <v>3258</v>
      </c>
      <c r="P2479">
        <v>0</v>
      </c>
      <c r="Q2479" s="46">
        <f t="shared" si="247"/>
        <v>0</v>
      </c>
    </row>
    <row r="2480" spans="1:17" x14ac:dyDescent="0.25">
      <c r="A2480" t="str">
        <f t="shared" si="242"/>
        <v>AGENTE DE ESTACAO (FERROVIA E METRO)</v>
      </c>
      <c r="B2480" t="s">
        <v>3120</v>
      </c>
      <c r="C2480">
        <v>0</v>
      </c>
      <c r="D2480">
        <v>0</v>
      </c>
      <c r="E2480">
        <v>0</v>
      </c>
      <c r="F2480">
        <v>0</v>
      </c>
      <c r="G2480">
        <v>0</v>
      </c>
      <c r="H2480" s="46">
        <f t="shared" si="243"/>
        <v>0</v>
      </c>
      <c r="J2480" t="str">
        <f t="shared" si="244"/>
        <v>PROMOTOR DE VENDAS ESPECIALIZADO</v>
      </c>
      <c r="K2480" t="s">
        <v>3183</v>
      </c>
      <c r="L2480">
        <v>0</v>
      </c>
      <c r="M2480" s="46">
        <f t="shared" si="245"/>
        <v>0</v>
      </c>
      <c r="N2480" t="str">
        <f t="shared" si="246"/>
        <v>APRESENTADOR DE FESTAS POPULARES</v>
      </c>
      <c r="O2480" t="s">
        <v>3259</v>
      </c>
      <c r="P2480">
        <v>0</v>
      </c>
      <c r="Q2480" s="46">
        <f t="shared" si="247"/>
        <v>0</v>
      </c>
    </row>
    <row r="2481" spans="1:17" x14ac:dyDescent="0.25">
      <c r="A2481" t="str">
        <f t="shared" si="242"/>
        <v>OPERADOR DE CENTRO DE CONTROLE (FERROVIA E METRO)</v>
      </c>
      <c r="B2481" t="s">
        <v>3121</v>
      </c>
      <c r="C2481">
        <v>0</v>
      </c>
      <c r="D2481">
        <v>0</v>
      </c>
      <c r="E2481">
        <v>0</v>
      </c>
      <c r="F2481">
        <v>0</v>
      </c>
      <c r="G2481">
        <v>0</v>
      </c>
      <c r="H2481" s="46">
        <f t="shared" si="243"/>
        <v>0</v>
      </c>
      <c r="J2481" t="str">
        <f t="shared" si="244"/>
        <v>TECNICO DE VENDAS</v>
      </c>
      <c r="K2481" t="s">
        <v>3184</v>
      </c>
      <c r="L2481">
        <v>0</v>
      </c>
      <c r="M2481" s="46">
        <f t="shared" si="245"/>
        <v>0</v>
      </c>
      <c r="N2481" t="str">
        <f t="shared" si="246"/>
        <v>APRESENTADOR DE PROGRAMAS DE RADIO</v>
      </c>
      <c r="O2481" t="s">
        <v>3260</v>
      </c>
      <c r="P2481">
        <v>0</v>
      </c>
      <c r="Q2481" s="46">
        <f t="shared" si="247"/>
        <v>0</v>
      </c>
    </row>
    <row r="2482" spans="1:17" x14ac:dyDescent="0.25">
      <c r="A2482" t="str">
        <f t="shared" si="242"/>
        <v>CONTROLADOR DE TRAFEGO AEREO</v>
      </c>
      <c r="B2482" t="s">
        <v>3122</v>
      </c>
      <c r="C2482">
        <v>0</v>
      </c>
      <c r="D2482">
        <v>0</v>
      </c>
      <c r="E2482">
        <v>0</v>
      </c>
      <c r="F2482">
        <v>0</v>
      </c>
      <c r="G2482">
        <v>0</v>
      </c>
      <c r="H2482" s="46">
        <f t="shared" si="243"/>
        <v>0</v>
      </c>
      <c r="J2482" t="str">
        <f t="shared" si="244"/>
        <v>TECNICO EM ATENDIMENTO E VENDAS</v>
      </c>
      <c r="K2482" t="s">
        <v>3185</v>
      </c>
      <c r="L2482">
        <v>0</v>
      </c>
      <c r="M2482" s="46">
        <f t="shared" si="245"/>
        <v>0</v>
      </c>
      <c r="N2482" t="str">
        <f t="shared" si="246"/>
        <v>APRESENTADOR DE PROGRAMAS DE TELEVISAO</v>
      </c>
      <c r="O2482" t="s">
        <v>3261</v>
      </c>
      <c r="P2482">
        <v>0</v>
      </c>
      <c r="Q2482" s="46">
        <f t="shared" si="247"/>
        <v>0</v>
      </c>
    </row>
    <row r="2483" spans="1:17" x14ac:dyDescent="0.25">
      <c r="A2483" t="str">
        <f t="shared" si="242"/>
        <v>DESPACHANTE OPERACIONAL DE VOO</v>
      </c>
      <c r="B2483" t="s">
        <v>3123</v>
      </c>
      <c r="C2483">
        <v>0</v>
      </c>
      <c r="D2483">
        <v>0</v>
      </c>
      <c r="E2483">
        <v>0</v>
      </c>
      <c r="F2483">
        <v>0</v>
      </c>
      <c r="G2483">
        <v>0</v>
      </c>
      <c r="H2483" s="46">
        <f t="shared" si="243"/>
        <v>0</v>
      </c>
      <c r="J2483" t="str">
        <f t="shared" si="244"/>
        <v>PROPAGANDISTA DE PRODUTOS FAMACEUTICOS</v>
      </c>
      <c r="K2483" t="s">
        <v>3187</v>
      </c>
      <c r="L2483">
        <v>0</v>
      </c>
      <c r="M2483" s="46">
        <f t="shared" si="245"/>
        <v>0</v>
      </c>
      <c r="N2483" t="str">
        <f t="shared" si="246"/>
        <v>APRESENTADOR DE CIRCO</v>
      </c>
      <c r="O2483" t="s">
        <v>3262</v>
      </c>
      <c r="P2483">
        <v>0</v>
      </c>
      <c r="Q2483" s="46">
        <f t="shared" si="247"/>
        <v>0</v>
      </c>
    </row>
    <row r="2484" spans="1:17" x14ac:dyDescent="0.25">
      <c r="A2484" t="str">
        <f t="shared" si="242"/>
        <v>FISCAL DE AVIACAO CIVIL (FAC)</v>
      </c>
      <c r="B2484" t="s">
        <v>3124</v>
      </c>
      <c r="C2484">
        <v>0</v>
      </c>
      <c r="D2484">
        <v>0</v>
      </c>
      <c r="E2484">
        <v>0</v>
      </c>
      <c r="F2484">
        <v>0</v>
      </c>
      <c r="G2484">
        <v>0</v>
      </c>
      <c r="H2484" s="46">
        <f t="shared" si="243"/>
        <v>0</v>
      </c>
      <c r="J2484" t="str">
        <f t="shared" si="244"/>
        <v>ANALISTA DE EXPORTACAO E IMPORTACAO</v>
      </c>
      <c r="K2484" t="s">
        <v>3190</v>
      </c>
      <c r="L2484">
        <v>0</v>
      </c>
      <c r="M2484" s="46">
        <f t="shared" si="245"/>
        <v>0</v>
      </c>
      <c r="N2484" t="str">
        <f t="shared" si="246"/>
        <v>MODELO ARTISTICO</v>
      </c>
      <c r="O2484" t="s">
        <v>3263</v>
      </c>
      <c r="P2484">
        <v>0</v>
      </c>
      <c r="Q2484" s="46">
        <f t="shared" si="247"/>
        <v>0</v>
      </c>
    </row>
    <row r="2485" spans="1:17" x14ac:dyDescent="0.25">
      <c r="A2485" t="str">
        <f t="shared" si="242"/>
        <v>GERENTE DA ADMINISTRACAO DE AEROPORTOS</v>
      </c>
      <c r="B2485" t="s">
        <v>3125</v>
      </c>
      <c r="C2485">
        <v>0</v>
      </c>
      <c r="D2485">
        <v>0</v>
      </c>
      <c r="E2485">
        <v>0</v>
      </c>
      <c r="F2485">
        <v>0</v>
      </c>
      <c r="G2485">
        <v>0</v>
      </c>
      <c r="H2485" s="46">
        <f t="shared" si="243"/>
        <v>0</v>
      </c>
      <c r="J2485" t="str">
        <f t="shared" si="244"/>
        <v>LEILOEIRO</v>
      </c>
      <c r="K2485" t="s">
        <v>3191</v>
      </c>
      <c r="L2485">
        <v>0</v>
      </c>
      <c r="M2485" s="46">
        <f t="shared" si="245"/>
        <v>0</v>
      </c>
      <c r="N2485" t="str">
        <f t="shared" si="246"/>
        <v>MODELO DE MODAS</v>
      </c>
      <c r="O2485" t="s">
        <v>3264</v>
      </c>
      <c r="P2485">
        <v>0</v>
      </c>
      <c r="Q2485" s="46">
        <f t="shared" si="247"/>
        <v>0</v>
      </c>
    </row>
    <row r="2486" spans="1:17" x14ac:dyDescent="0.25">
      <c r="A2486" t="str">
        <f t="shared" si="242"/>
        <v>GERENTE DE EMPRESA AEREA EM AEROPORTOS</v>
      </c>
      <c r="B2486" t="s">
        <v>3126</v>
      </c>
      <c r="C2486">
        <v>0</v>
      </c>
      <c r="D2486">
        <v>0</v>
      </c>
      <c r="E2486">
        <v>0</v>
      </c>
      <c r="F2486">
        <v>0</v>
      </c>
      <c r="G2486">
        <v>0</v>
      </c>
      <c r="H2486" s="46">
        <f t="shared" si="243"/>
        <v>0</v>
      </c>
      <c r="J2486" t="str">
        <f t="shared" si="244"/>
        <v>AVALIADOR DE IMOVEIS</v>
      </c>
      <c r="K2486" t="s">
        <v>3192</v>
      </c>
      <c r="L2486">
        <v>0</v>
      </c>
      <c r="M2486" s="46">
        <f t="shared" si="245"/>
        <v>0</v>
      </c>
      <c r="N2486" t="str">
        <f t="shared" si="246"/>
        <v>MODELO PUBLICITARIO</v>
      </c>
      <c r="O2486" t="s">
        <v>3265</v>
      </c>
      <c r="P2486">
        <v>0</v>
      </c>
      <c r="Q2486" s="46">
        <f t="shared" si="247"/>
        <v>0</v>
      </c>
    </row>
    <row r="2487" spans="1:17" x14ac:dyDescent="0.25">
      <c r="A2487" t="str">
        <f t="shared" si="242"/>
        <v>INSPETOR DE AVIACAO CIVIL</v>
      </c>
      <c r="B2487" t="s">
        <v>3127</v>
      </c>
      <c r="C2487">
        <v>0</v>
      </c>
      <c r="D2487">
        <v>0</v>
      </c>
      <c r="E2487">
        <v>0</v>
      </c>
      <c r="F2487">
        <v>0</v>
      </c>
      <c r="G2487">
        <v>0</v>
      </c>
      <c r="H2487" s="46">
        <f t="shared" si="243"/>
        <v>0</v>
      </c>
      <c r="J2487" t="str">
        <f t="shared" si="244"/>
        <v>AVALIADOR DE BENS MOVEIS</v>
      </c>
      <c r="K2487" t="s">
        <v>3193</v>
      </c>
      <c r="L2487">
        <v>0</v>
      </c>
      <c r="M2487" s="46">
        <f t="shared" si="245"/>
        <v>0</v>
      </c>
      <c r="N2487" t="str">
        <f t="shared" si="246"/>
        <v>ATLETA PROFISSIONAL (OUTRAS MODALIDADES)</v>
      </c>
      <c r="O2487" t="s">
        <v>3266</v>
      </c>
      <c r="P2487">
        <v>0</v>
      </c>
      <c r="Q2487" s="46">
        <f t="shared" si="247"/>
        <v>0</v>
      </c>
    </row>
    <row r="2488" spans="1:17" x14ac:dyDescent="0.25">
      <c r="A2488" t="str">
        <f t="shared" si="242"/>
        <v>OPERADOR DE ATENDIMENTO AEROVIARIO</v>
      </c>
      <c r="B2488" t="s">
        <v>3128</v>
      </c>
      <c r="C2488">
        <v>0</v>
      </c>
      <c r="D2488">
        <v>0</v>
      </c>
      <c r="E2488">
        <v>0</v>
      </c>
      <c r="F2488">
        <v>0</v>
      </c>
      <c r="G2488">
        <v>0</v>
      </c>
      <c r="H2488" s="46">
        <f t="shared" si="243"/>
        <v>0</v>
      </c>
      <c r="J2488" t="str">
        <f t="shared" si="244"/>
        <v>CORRETOR DE SEGUROS</v>
      </c>
      <c r="K2488" t="s">
        <v>3194</v>
      </c>
      <c r="L2488">
        <v>0</v>
      </c>
      <c r="M2488" s="46">
        <f t="shared" si="245"/>
        <v>0</v>
      </c>
      <c r="N2488" t="str">
        <f t="shared" si="246"/>
        <v>ATLETA PROFISSIONAL DE FUTEBOL</v>
      </c>
      <c r="O2488" t="s">
        <v>3267</v>
      </c>
      <c r="P2488">
        <v>0</v>
      </c>
      <c r="Q2488" s="46">
        <f t="shared" si="247"/>
        <v>0</v>
      </c>
    </row>
    <row r="2489" spans="1:17" x14ac:dyDescent="0.25">
      <c r="A2489" t="str">
        <f t="shared" si="242"/>
        <v>SUPERVISOR DA ADMINISTRACAO DE AEROPORTOS</v>
      </c>
      <c r="B2489" t="s">
        <v>3129</v>
      </c>
      <c r="C2489">
        <v>0</v>
      </c>
      <c r="D2489">
        <v>0</v>
      </c>
      <c r="E2489">
        <v>0</v>
      </c>
      <c r="F2489">
        <v>0</v>
      </c>
      <c r="G2489">
        <v>0</v>
      </c>
      <c r="H2489" s="46">
        <f t="shared" si="243"/>
        <v>0</v>
      </c>
      <c r="J2489" t="str">
        <f t="shared" si="244"/>
        <v>TECNICO EM TURISMO</v>
      </c>
      <c r="K2489" t="s">
        <v>3197</v>
      </c>
      <c r="L2489">
        <v>0</v>
      </c>
      <c r="M2489" s="46">
        <f t="shared" si="245"/>
        <v>0</v>
      </c>
      <c r="N2489" t="str">
        <f t="shared" si="246"/>
        <v>ATLETA PROFISSIONAL DE GOLFE</v>
      </c>
      <c r="O2489" t="s">
        <v>3268</v>
      </c>
      <c r="P2489">
        <v>0</v>
      </c>
      <c r="Q2489" s="46">
        <f t="shared" si="247"/>
        <v>0</v>
      </c>
    </row>
    <row r="2490" spans="1:17" x14ac:dyDescent="0.25">
      <c r="A2490" t="str">
        <f t="shared" si="242"/>
        <v>SUPERVISOR DE EMPRESA AEREA EM AEROPORTOS</v>
      </c>
      <c r="B2490" t="s">
        <v>3130</v>
      </c>
      <c r="C2490">
        <v>0</v>
      </c>
      <c r="D2490">
        <v>0</v>
      </c>
      <c r="E2490">
        <v>0</v>
      </c>
      <c r="F2490">
        <v>0</v>
      </c>
      <c r="G2490">
        <v>0</v>
      </c>
      <c r="H2490" s="46">
        <f t="shared" si="243"/>
        <v>0</v>
      </c>
      <c r="J2490" t="str">
        <f t="shared" si="244"/>
        <v>OPERADOR DE TURISMO</v>
      </c>
      <c r="K2490" t="s">
        <v>3198</v>
      </c>
      <c r="L2490">
        <v>0</v>
      </c>
      <c r="M2490" s="46">
        <f t="shared" si="245"/>
        <v>0</v>
      </c>
      <c r="N2490" t="str">
        <f t="shared" si="246"/>
        <v>ATLETA PROFISSIONAL DE LUTA</v>
      </c>
      <c r="O2490" t="s">
        <v>3269</v>
      </c>
      <c r="P2490">
        <v>0</v>
      </c>
      <c r="Q2490" s="46">
        <f t="shared" si="247"/>
        <v>0</v>
      </c>
    </row>
    <row r="2491" spans="1:17" x14ac:dyDescent="0.25">
      <c r="A2491" t="str">
        <f t="shared" si="242"/>
        <v>AGENTE DE PROTECAO DE AVIACAO CIVIL</v>
      </c>
      <c r="B2491" t="s">
        <v>3131</v>
      </c>
      <c r="C2491">
        <v>0</v>
      </c>
      <c r="D2491">
        <v>0</v>
      </c>
      <c r="E2491">
        <v>0</v>
      </c>
      <c r="F2491">
        <v>0</v>
      </c>
      <c r="G2491">
        <v>0</v>
      </c>
      <c r="H2491" s="46">
        <f t="shared" si="243"/>
        <v>0</v>
      </c>
      <c r="J2491" t="str">
        <f t="shared" si="244"/>
        <v>AGENTE DE VIAGEM</v>
      </c>
      <c r="K2491" t="s">
        <v>3199</v>
      </c>
      <c r="L2491">
        <v>0</v>
      </c>
      <c r="M2491" s="46">
        <f t="shared" si="245"/>
        <v>0</v>
      </c>
      <c r="N2491" t="str">
        <f t="shared" si="246"/>
        <v>ATLETA PROFISSIONAL DE TENIS</v>
      </c>
      <c r="O2491" t="s">
        <v>3270</v>
      </c>
      <c r="P2491">
        <v>0</v>
      </c>
      <c r="Q2491" s="46">
        <f t="shared" si="247"/>
        <v>0</v>
      </c>
    </row>
    <row r="2492" spans="1:17" x14ac:dyDescent="0.25">
      <c r="A2492" t="str">
        <f t="shared" si="242"/>
        <v>CHEFE DE ESTACAO PORTUARIA</v>
      </c>
      <c r="B2492" t="s">
        <v>3132</v>
      </c>
      <c r="C2492">
        <v>0</v>
      </c>
      <c r="D2492">
        <v>0</v>
      </c>
      <c r="E2492">
        <v>0</v>
      </c>
      <c r="F2492">
        <v>0</v>
      </c>
      <c r="G2492">
        <v>0</v>
      </c>
      <c r="H2492" s="46">
        <f t="shared" si="243"/>
        <v>0</v>
      </c>
      <c r="J2492" t="str">
        <f t="shared" si="244"/>
        <v>ORGANIZADOR DE EVENTO</v>
      </c>
      <c r="K2492" t="s">
        <v>3200</v>
      </c>
      <c r="L2492">
        <v>0</v>
      </c>
      <c r="M2492" s="46">
        <f t="shared" si="245"/>
        <v>0</v>
      </c>
      <c r="N2492" t="str">
        <f t="shared" si="246"/>
        <v>JOQUEI</v>
      </c>
      <c r="O2492" t="s">
        <v>3271</v>
      </c>
      <c r="P2492">
        <v>0</v>
      </c>
      <c r="Q2492" s="46">
        <f t="shared" si="247"/>
        <v>0</v>
      </c>
    </row>
    <row r="2493" spans="1:17" x14ac:dyDescent="0.25">
      <c r="A2493" t="str">
        <f t="shared" si="242"/>
        <v>SUPERVISOR DE OPERACOES PORTUARIAS</v>
      </c>
      <c r="B2493" t="s">
        <v>3133</v>
      </c>
      <c r="C2493">
        <v>0</v>
      </c>
      <c r="D2493">
        <v>0</v>
      </c>
      <c r="E2493">
        <v>0</v>
      </c>
      <c r="F2493">
        <v>0</v>
      </c>
      <c r="G2493">
        <v>0</v>
      </c>
      <c r="H2493" s="46">
        <f t="shared" si="243"/>
        <v>0</v>
      </c>
      <c r="J2493" t="str">
        <f t="shared" si="244"/>
        <v>AUXILIAR DE BIBLIOTECA</v>
      </c>
      <c r="K2493" t="s">
        <v>3201</v>
      </c>
      <c r="L2493">
        <v>0</v>
      </c>
      <c r="M2493" s="46">
        <f t="shared" si="245"/>
        <v>0</v>
      </c>
      <c r="N2493" t="str">
        <f t="shared" si="246"/>
        <v>PILOTO DE COMPETICAO AUTOMOBILISTICA</v>
      </c>
      <c r="O2493" t="s">
        <v>3272</v>
      </c>
      <c r="P2493">
        <v>0</v>
      </c>
      <c r="Q2493" s="46">
        <f t="shared" si="247"/>
        <v>0</v>
      </c>
    </row>
    <row r="2494" spans="1:17" x14ac:dyDescent="0.25">
      <c r="A2494" t="str">
        <f t="shared" si="242"/>
        <v>TECNICO DE CONTABILIDADE</v>
      </c>
      <c r="B2494" t="s">
        <v>3134</v>
      </c>
      <c r="C2494">
        <v>0</v>
      </c>
      <c r="D2494">
        <v>0</v>
      </c>
      <c r="E2494">
        <v>0</v>
      </c>
      <c r="F2494">
        <v>0</v>
      </c>
      <c r="G2494">
        <v>0</v>
      </c>
      <c r="H2494" s="46">
        <f t="shared" si="243"/>
        <v>0</v>
      </c>
      <c r="J2494" t="str">
        <f t="shared" si="244"/>
        <v>TECNICO EM BIBLIOTECONOMIA</v>
      </c>
      <c r="K2494" t="s">
        <v>3202</v>
      </c>
      <c r="L2494">
        <v>0</v>
      </c>
      <c r="M2494" s="46">
        <f t="shared" si="245"/>
        <v>0</v>
      </c>
      <c r="N2494" t="str">
        <f t="shared" si="246"/>
        <v>PROFISSIONAL DE ATLETISMO</v>
      </c>
      <c r="O2494" t="s">
        <v>3273</v>
      </c>
      <c r="P2494">
        <v>0</v>
      </c>
      <c r="Q2494" s="46">
        <f t="shared" si="247"/>
        <v>0</v>
      </c>
    </row>
    <row r="2495" spans="1:17" x14ac:dyDescent="0.25">
      <c r="A2495" t="str">
        <f t="shared" si="242"/>
        <v>CONSULTOR CONTABIL (TECNICO)</v>
      </c>
      <c r="B2495" t="s">
        <v>3136</v>
      </c>
      <c r="C2495">
        <v>0</v>
      </c>
      <c r="D2495">
        <v>0</v>
      </c>
      <c r="E2495">
        <v>0</v>
      </c>
      <c r="F2495">
        <v>0</v>
      </c>
      <c r="G2495">
        <v>0</v>
      </c>
      <c r="H2495" s="46">
        <f t="shared" si="243"/>
        <v>0</v>
      </c>
      <c r="J2495" t="str">
        <f t="shared" si="244"/>
        <v>COLECIONADOR DE SELOS E MOEDAS</v>
      </c>
      <c r="K2495" t="s">
        <v>3203</v>
      </c>
      <c r="L2495">
        <v>0</v>
      </c>
      <c r="M2495" s="46">
        <f t="shared" si="245"/>
        <v>0</v>
      </c>
      <c r="N2495" t="str">
        <f t="shared" si="246"/>
        <v>PUGILISTA</v>
      </c>
      <c r="O2495" t="s">
        <v>3274</v>
      </c>
      <c r="P2495">
        <v>0</v>
      </c>
      <c r="Q2495" s="46">
        <f t="shared" si="247"/>
        <v>0</v>
      </c>
    </row>
    <row r="2496" spans="1:17" x14ac:dyDescent="0.25">
      <c r="A2496" t="str">
        <f t="shared" si="242"/>
        <v>TECNICO EM ADMINISTRACAO DE COMERCIO EXTERIOR</v>
      </c>
      <c r="B2496" t="s">
        <v>3138</v>
      </c>
      <c r="C2496">
        <v>0</v>
      </c>
      <c r="D2496">
        <v>0</v>
      </c>
      <c r="E2496">
        <v>0</v>
      </c>
      <c r="F2496">
        <v>0</v>
      </c>
      <c r="G2496">
        <v>0</v>
      </c>
      <c r="H2496" s="46">
        <f t="shared" si="243"/>
        <v>0</v>
      </c>
      <c r="J2496" t="str">
        <f t="shared" si="244"/>
        <v>TECNICO EM MUSEOLOGIA</v>
      </c>
      <c r="K2496" t="s">
        <v>3204</v>
      </c>
      <c r="L2496">
        <v>0</v>
      </c>
      <c r="M2496" s="46">
        <f t="shared" si="245"/>
        <v>0</v>
      </c>
      <c r="N2496" t="str">
        <f t="shared" si="246"/>
        <v>ARBITRO DESPORTIVO</v>
      </c>
      <c r="O2496" t="s">
        <v>3275</v>
      </c>
      <c r="P2496">
        <v>0</v>
      </c>
      <c r="Q2496" s="46">
        <f t="shared" si="247"/>
        <v>0</v>
      </c>
    </row>
    <row r="2497" spans="1:17" x14ac:dyDescent="0.25">
      <c r="A2497" t="str">
        <f t="shared" si="242"/>
        <v>AGENTE DE RECRUTAMENTO E SELECAO</v>
      </c>
      <c r="B2497" t="s">
        <v>3139</v>
      </c>
      <c r="C2497">
        <v>0</v>
      </c>
      <c r="D2497">
        <v>0</v>
      </c>
      <c r="E2497">
        <v>0</v>
      </c>
      <c r="F2497">
        <v>0</v>
      </c>
      <c r="G2497">
        <v>0</v>
      </c>
      <c r="H2497" s="46">
        <f t="shared" si="243"/>
        <v>0</v>
      </c>
      <c r="J2497" t="str">
        <f t="shared" si="244"/>
        <v>TECNICO EM PROGRAMACAO VISUAL</v>
      </c>
      <c r="K2497" t="s">
        <v>3205</v>
      </c>
      <c r="L2497">
        <v>0</v>
      </c>
      <c r="M2497" s="46">
        <f t="shared" si="245"/>
        <v>0</v>
      </c>
      <c r="N2497" t="str">
        <f t="shared" si="246"/>
        <v>ARBITRO DE ATLETISMO</v>
      </c>
      <c r="O2497" t="s">
        <v>3276</v>
      </c>
      <c r="P2497">
        <v>0</v>
      </c>
      <c r="Q2497" s="46">
        <f t="shared" si="247"/>
        <v>0</v>
      </c>
    </row>
    <row r="2498" spans="1:17" x14ac:dyDescent="0.25">
      <c r="A2498" t="str">
        <f t="shared" si="242"/>
        <v>ESCRIVAO JUDICIAL</v>
      </c>
      <c r="B2498" t="s">
        <v>3141</v>
      </c>
      <c r="C2498">
        <v>0</v>
      </c>
      <c r="D2498">
        <v>0</v>
      </c>
      <c r="E2498">
        <v>0</v>
      </c>
      <c r="F2498">
        <v>0</v>
      </c>
      <c r="G2498">
        <v>0</v>
      </c>
      <c r="H2498" s="46">
        <f t="shared" si="243"/>
        <v>0</v>
      </c>
      <c r="J2498" t="str">
        <f t="shared" si="244"/>
        <v>TECNICO GRAFICO</v>
      </c>
      <c r="K2498" t="s">
        <v>3206</v>
      </c>
      <c r="L2498">
        <v>0</v>
      </c>
      <c r="M2498" s="46">
        <f t="shared" si="245"/>
        <v>0</v>
      </c>
      <c r="N2498" t="str">
        <f t="shared" si="246"/>
        <v>ARBITRO DE BASQUETE</v>
      </c>
      <c r="O2498" t="s">
        <v>3277</v>
      </c>
      <c r="P2498">
        <v>0</v>
      </c>
      <c r="Q2498" s="46">
        <f t="shared" si="247"/>
        <v>0</v>
      </c>
    </row>
    <row r="2499" spans="1:17" x14ac:dyDescent="0.25">
      <c r="A2499" t="str">
        <f t="shared" si="242"/>
        <v>ESCRIVAO EXTRA - JUDICIAL</v>
      </c>
      <c r="B2499" t="s">
        <v>3142</v>
      </c>
      <c r="C2499">
        <v>0</v>
      </c>
      <c r="D2499">
        <v>0</v>
      </c>
      <c r="E2499">
        <v>0</v>
      </c>
      <c r="F2499">
        <v>0</v>
      </c>
      <c r="G2499">
        <v>0</v>
      </c>
      <c r="H2499" s="46">
        <f t="shared" si="243"/>
        <v>0</v>
      </c>
      <c r="J2499" t="str">
        <f t="shared" si="244"/>
        <v>RECREADOR DE ACANTONAMENTO</v>
      </c>
      <c r="K2499" t="s">
        <v>3207</v>
      </c>
      <c r="L2499">
        <v>0</v>
      </c>
      <c r="M2499" s="46">
        <f t="shared" si="245"/>
        <v>0</v>
      </c>
      <c r="N2499" t="str">
        <f t="shared" si="246"/>
        <v>ARBITRO DE FUTEBOL</v>
      </c>
      <c r="O2499" t="s">
        <v>3278</v>
      </c>
      <c r="P2499">
        <v>0</v>
      </c>
      <c r="Q2499" s="46">
        <f t="shared" si="247"/>
        <v>0</v>
      </c>
    </row>
    <row r="2500" spans="1:17" x14ac:dyDescent="0.25">
      <c r="A2500" t="str">
        <f t="shared" si="242"/>
        <v>OFICIAL DE JUSTICA</v>
      </c>
      <c r="B2500" t="s">
        <v>3144</v>
      </c>
      <c r="C2500">
        <v>0</v>
      </c>
      <c r="D2500">
        <v>0</v>
      </c>
      <c r="E2500">
        <v>0</v>
      </c>
      <c r="F2500">
        <v>0</v>
      </c>
      <c r="G2500">
        <v>0</v>
      </c>
      <c r="H2500" s="46">
        <f t="shared" si="243"/>
        <v>0</v>
      </c>
      <c r="J2500" t="str">
        <f t="shared" si="244"/>
        <v>RECREADOR</v>
      </c>
      <c r="K2500" t="s">
        <v>3208</v>
      </c>
      <c r="L2500">
        <v>0</v>
      </c>
      <c r="M2500" s="46">
        <f t="shared" si="245"/>
        <v>0</v>
      </c>
      <c r="N2500" t="str">
        <f t="shared" si="246"/>
        <v>ARBITRO DE FUTEBOL DE SALAO</v>
      </c>
      <c r="O2500" t="s">
        <v>3279</v>
      </c>
      <c r="P2500">
        <v>0</v>
      </c>
      <c r="Q2500" s="46">
        <f t="shared" si="247"/>
        <v>0</v>
      </c>
    </row>
    <row r="2501" spans="1:17" x14ac:dyDescent="0.25">
      <c r="A2501" t="str">
        <f t="shared" si="242"/>
        <v>AUXILIAR DE SERVICOS JURIDICOS</v>
      </c>
      <c r="B2501" t="s">
        <v>3145</v>
      </c>
      <c r="C2501">
        <v>0</v>
      </c>
      <c r="D2501">
        <v>0</v>
      </c>
      <c r="E2501">
        <v>0</v>
      </c>
      <c r="F2501">
        <v>0</v>
      </c>
      <c r="G2501">
        <v>0</v>
      </c>
      <c r="H2501" s="46">
        <f t="shared" si="243"/>
        <v>0</v>
      </c>
      <c r="J2501" t="str">
        <f t="shared" si="244"/>
        <v>DIRETOR DE FOTOGRAFIA</v>
      </c>
      <c r="K2501" t="s">
        <v>3209</v>
      </c>
      <c r="L2501">
        <v>0</v>
      </c>
      <c r="M2501" s="46">
        <f t="shared" si="245"/>
        <v>0</v>
      </c>
      <c r="N2501" t="str">
        <f t="shared" si="246"/>
        <v>ARBITRO DE JUDO</v>
      </c>
      <c r="O2501" t="s">
        <v>3280</v>
      </c>
      <c r="P2501">
        <v>0</v>
      </c>
      <c r="Q2501" s="46">
        <f t="shared" si="247"/>
        <v>0</v>
      </c>
    </row>
    <row r="2502" spans="1:17" x14ac:dyDescent="0.25">
      <c r="A2502" t="str">
        <f t="shared" si="242"/>
        <v>TECNICO EM SECRETARIADO</v>
      </c>
      <c r="B2502" t="s">
        <v>3146</v>
      </c>
      <c r="C2502">
        <v>0</v>
      </c>
      <c r="D2502">
        <v>0</v>
      </c>
      <c r="E2502">
        <v>0</v>
      </c>
      <c r="F2502">
        <v>0</v>
      </c>
      <c r="G2502">
        <v>0</v>
      </c>
      <c r="H2502" s="46">
        <f t="shared" si="243"/>
        <v>0</v>
      </c>
      <c r="J2502" t="str">
        <f t="shared" si="244"/>
        <v>ILUMINADOR (TELEVISAO)</v>
      </c>
      <c r="K2502" t="s">
        <v>3210</v>
      </c>
      <c r="L2502">
        <v>0</v>
      </c>
      <c r="M2502" s="46">
        <f t="shared" si="245"/>
        <v>0</v>
      </c>
      <c r="N2502" t="str">
        <f t="shared" si="246"/>
        <v>ARBITRO DE KARATE</v>
      </c>
      <c r="O2502" t="s">
        <v>3281</v>
      </c>
      <c r="P2502">
        <v>0</v>
      </c>
      <c r="Q2502" s="46">
        <f t="shared" si="247"/>
        <v>0</v>
      </c>
    </row>
    <row r="2503" spans="1:17" x14ac:dyDescent="0.25">
      <c r="A2503" t="str">
        <f t="shared" si="242"/>
        <v>TAQUIGRAFO</v>
      </c>
      <c r="B2503" t="s">
        <v>3147</v>
      </c>
      <c r="C2503">
        <v>0</v>
      </c>
      <c r="D2503">
        <v>0</v>
      </c>
      <c r="E2503">
        <v>0</v>
      </c>
      <c r="F2503">
        <v>0</v>
      </c>
      <c r="G2503">
        <v>0</v>
      </c>
      <c r="H2503" s="46">
        <f t="shared" si="243"/>
        <v>0</v>
      </c>
      <c r="J2503" t="str">
        <f t="shared" si="244"/>
        <v>OPERADOR DE CAMERA DE TELEVISAO</v>
      </c>
      <c r="K2503" t="s">
        <v>3211</v>
      </c>
      <c r="L2503">
        <v>0</v>
      </c>
      <c r="M2503" s="46">
        <f t="shared" si="245"/>
        <v>0</v>
      </c>
      <c r="N2503" t="str">
        <f t="shared" si="246"/>
        <v>ARBITRO DE POLO AQUATICO</v>
      </c>
      <c r="O2503" t="s">
        <v>3282</v>
      </c>
      <c r="P2503">
        <v>0</v>
      </c>
      <c r="Q2503" s="46">
        <f t="shared" si="247"/>
        <v>0</v>
      </c>
    </row>
    <row r="2504" spans="1:17" x14ac:dyDescent="0.25">
      <c r="A2504" t="str">
        <f t="shared" si="242"/>
        <v>ANALISTA DE SEGUROS (TECNICO)</v>
      </c>
      <c r="B2504" t="s">
        <v>3150</v>
      </c>
      <c r="C2504">
        <v>0</v>
      </c>
      <c r="D2504">
        <v>0</v>
      </c>
      <c r="E2504">
        <v>0</v>
      </c>
      <c r="F2504">
        <v>0</v>
      </c>
      <c r="G2504">
        <v>0</v>
      </c>
      <c r="H2504" s="46">
        <f t="shared" si="243"/>
        <v>0</v>
      </c>
      <c r="J2504" t="str">
        <f t="shared" si="244"/>
        <v>OPERADOR DE REDE DE TELEPROCESSAMENTO</v>
      </c>
      <c r="K2504" t="s">
        <v>3212</v>
      </c>
      <c r="L2504">
        <v>0</v>
      </c>
      <c r="M2504" s="46">
        <f t="shared" si="245"/>
        <v>0</v>
      </c>
      <c r="N2504" t="str">
        <f t="shared" si="246"/>
        <v>ARBITRO DE VOLEI</v>
      </c>
      <c r="O2504" t="s">
        <v>3283</v>
      </c>
      <c r="P2504">
        <v>0</v>
      </c>
      <c r="Q2504" s="46">
        <f t="shared" si="247"/>
        <v>0</v>
      </c>
    </row>
    <row r="2505" spans="1:17" x14ac:dyDescent="0.25">
      <c r="A2505" t="str">
        <f t="shared" si="242"/>
        <v>ANALISTA DE SINISTROS</v>
      </c>
      <c r="B2505" t="s">
        <v>3151</v>
      </c>
      <c r="C2505">
        <v>0</v>
      </c>
      <c r="D2505">
        <v>0</v>
      </c>
      <c r="E2505">
        <v>0</v>
      </c>
      <c r="F2505">
        <v>0</v>
      </c>
      <c r="G2505">
        <v>0</v>
      </c>
      <c r="H2505" s="46">
        <f t="shared" si="243"/>
        <v>0</v>
      </c>
      <c r="J2505" t="str">
        <f t="shared" si="244"/>
        <v>RADIOTELEGRAFISTA</v>
      </c>
      <c r="K2505" t="s">
        <v>3213</v>
      </c>
      <c r="L2505">
        <v>0</v>
      </c>
      <c r="M2505" s="46">
        <f t="shared" si="245"/>
        <v>0</v>
      </c>
      <c r="N2505" t="str">
        <f t="shared" si="246"/>
        <v>CRONOANALISTA</v>
      </c>
      <c r="O2505" t="s">
        <v>3284</v>
      </c>
      <c r="P2505">
        <v>0</v>
      </c>
      <c r="Q2505" s="46">
        <f t="shared" si="247"/>
        <v>0</v>
      </c>
    </row>
    <row r="2506" spans="1:17" x14ac:dyDescent="0.25">
      <c r="A2506" t="str">
        <f t="shared" si="242"/>
        <v>ASSISTENTE TECNICO DE SEGUROS</v>
      </c>
      <c r="B2506" t="s">
        <v>3153</v>
      </c>
      <c r="C2506">
        <v>0</v>
      </c>
      <c r="D2506">
        <v>0</v>
      </c>
      <c r="E2506">
        <v>0</v>
      </c>
      <c r="F2506">
        <v>0</v>
      </c>
      <c r="G2506">
        <v>0</v>
      </c>
      <c r="H2506" s="46">
        <f t="shared" si="243"/>
        <v>0</v>
      </c>
      <c r="J2506" t="str">
        <f t="shared" si="244"/>
        <v>OPERADOR DE CENTRAL DE RADIO</v>
      </c>
      <c r="K2506" t="s">
        <v>3215</v>
      </c>
      <c r="L2506">
        <v>0</v>
      </c>
      <c r="M2506" s="46">
        <f t="shared" si="245"/>
        <v>0</v>
      </c>
      <c r="N2506" t="str">
        <f t="shared" si="246"/>
        <v>CRONOMETRISTA</v>
      </c>
      <c r="O2506" t="s">
        <v>3285</v>
      </c>
      <c r="P2506">
        <v>0</v>
      </c>
      <c r="Q2506" s="46">
        <f t="shared" si="247"/>
        <v>0</v>
      </c>
    </row>
    <row r="2507" spans="1:17" x14ac:dyDescent="0.25">
      <c r="A2507" t="str">
        <f t="shared" si="242"/>
        <v>INSPETOR DE RISCO</v>
      </c>
      <c r="B2507" t="s">
        <v>3154</v>
      </c>
      <c r="C2507">
        <v>0</v>
      </c>
      <c r="D2507">
        <v>0</v>
      </c>
      <c r="E2507">
        <v>0</v>
      </c>
      <c r="F2507">
        <v>0</v>
      </c>
      <c r="G2507">
        <v>0</v>
      </c>
      <c r="H2507" s="46">
        <f t="shared" si="243"/>
        <v>0</v>
      </c>
      <c r="J2507" t="str">
        <f t="shared" si="244"/>
        <v>OPERADOR DE EXTERNA (RADIO)</v>
      </c>
      <c r="K2507" t="s">
        <v>3216</v>
      </c>
      <c r="L2507">
        <v>0</v>
      </c>
      <c r="M2507" s="46">
        <f t="shared" si="245"/>
        <v>0</v>
      </c>
      <c r="N2507" t="str">
        <f t="shared" si="246"/>
        <v>PLANEJISTA</v>
      </c>
      <c r="O2507" t="s">
        <v>3287</v>
      </c>
      <c r="P2507">
        <v>0</v>
      </c>
      <c r="Q2507" s="46">
        <f t="shared" si="247"/>
        <v>0</v>
      </c>
    </row>
    <row r="2508" spans="1:17" x14ac:dyDescent="0.25">
      <c r="A2508" t="str">
        <f t="shared" si="242"/>
        <v>INSPETOR DE SINISTROS</v>
      </c>
      <c r="B2508" t="s">
        <v>3155</v>
      </c>
      <c r="C2508">
        <v>0</v>
      </c>
      <c r="D2508">
        <v>0</v>
      </c>
      <c r="E2508">
        <v>0</v>
      </c>
      <c r="F2508">
        <v>0</v>
      </c>
      <c r="G2508">
        <v>0</v>
      </c>
      <c r="H2508" s="46">
        <f t="shared" si="243"/>
        <v>0</v>
      </c>
      <c r="J2508" t="str">
        <f t="shared" si="244"/>
        <v>OPERADOR DE GRAVACAO DE RADIO</v>
      </c>
      <c r="K2508" t="s">
        <v>3217</v>
      </c>
      <c r="L2508">
        <v>0</v>
      </c>
      <c r="M2508" s="46">
        <f t="shared" si="245"/>
        <v>0</v>
      </c>
      <c r="N2508" t="str">
        <f t="shared" si="246"/>
        <v>TECNICO DE PLANEJAMENTO DE PRODUCAO</v>
      </c>
      <c r="O2508" t="s">
        <v>3288</v>
      </c>
      <c r="P2508">
        <v>0</v>
      </c>
      <c r="Q2508" s="46">
        <f t="shared" si="247"/>
        <v>0</v>
      </c>
    </row>
    <row r="2509" spans="1:17" x14ac:dyDescent="0.25">
      <c r="A2509" t="str">
        <f t="shared" si="242"/>
        <v>TECNICO DE RESSEGUROS</v>
      </c>
      <c r="B2509" t="s">
        <v>3156</v>
      </c>
      <c r="C2509">
        <v>0</v>
      </c>
      <c r="D2509">
        <v>0</v>
      </c>
      <c r="E2509">
        <v>0</v>
      </c>
      <c r="F2509">
        <v>0</v>
      </c>
      <c r="G2509">
        <v>0</v>
      </c>
      <c r="H2509" s="46">
        <f t="shared" si="243"/>
        <v>0</v>
      </c>
      <c r="J2509" t="str">
        <f t="shared" si="244"/>
        <v>OPERADOR DE TRANSMISSOR DE RADIO</v>
      </c>
      <c r="K2509" t="s">
        <v>3218</v>
      </c>
      <c r="L2509">
        <v>0</v>
      </c>
      <c r="M2509" s="46">
        <f t="shared" si="245"/>
        <v>0</v>
      </c>
      <c r="N2509" t="str">
        <f t="shared" si="246"/>
        <v>TECNICO DE PLANEJAMENTO E PROGRAMACAO DA MANUTENCAO</v>
      </c>
      <c r="O2509" t="s">
        <v>3289</v>
      </c>
      <c r="P2509">
        <v>0</v>
      </c>
      <c r="Q2509" s="46">
        <f t="shared" si="247"/>
        <v>0</v>
      </c>
    </row>
    <row r="2510" spans="1:17" x14ac:dyDescent="0.25">
      <c r="A2510" t="str">
        <f t="shared" ref="A2510:A2573" si="248">MID(B2510,8,100)</f>
        <v>TECNICO DE SEGUROS</v>
      </c>
      <c r="B2510" t="s">
        <v>3157</v>
      </c>
      <c r="C2510">
        <v>0</v>
      </c>
      <c r="D2510">
        <v>0</v>
      </c>
      <c r="E2510">
        <v>0</v>
      </c>
      <c r="F2510">
        <v>0</v>
      </c>
      <c r="G2510">
        <v>0</v>
      </c>
      <c r="H2510" s="46">
        <f t="shared" ref="H2510:H2573" si="249">G2510*100/G$3765</f>
        <v>0</v>
      </c>
      <c r="J2510" t="str">
        <f t="shared" ref="J2510:J2573" si="250">MID(K2510,8,100)</f>
        <v>TECNICO EM OPERACAO DE EQUIPAMENTOS DE PRODUCAO PARA TELEVISAO E PRODUTORAS DE VIDEO</v>
      </c>
      <c r="K2510" t="s">
        <v>3219</v>
      </c>
      <c r="L2510">
        <v>0</v>
      </c>
      <c r="M2510" s="46">
        <f t="shared" ref="M2510:M2573" si="251">L2510*100/L$3765</f>
        <v>0</v>
      </c>
      <c r="N2510" t="str">
        <f t="shared" ref="N2510:N2573" si="252">MID(O2510,8,100)</f>
        <v>TECNICO DE MATERIA-PRIMA E MATERIAL</v>
      </c>
      <c r="O2510" t="s">
        <v>3290</v>
      </c>
      <c r="P2510">
        <v>0</v>
      </c>
      <c r="Q2510" s="46">
        <f t="shared" ref="Q2510:Q2573" si="253">P2510*100/P$3765</f>
        <v>0</v>
      </c>
    </row>
    <row r="2511" spans="1:17" x14ac:dyDescent="0.25">
      <c r="A2511" t="str">
        <f t="shared" si="248"/>
        <v>DETETIVE PROFISSIONAL</v>
      </c>
      <c r="B2511" t="s">
        <v>3158</v>
      </c>
      <c r="C2511">
        <v>0</v>
      </c>
      <c r="D2511">
        <v>0</v>
      </c>
      <c r="E2511">
        <v>0</v>
      </c>
      <c r="F2511">
        <v>0</v>
      </c>
      <c r="G2511">
        <v>0</v>
      </c>
      <c r="H2511" s="46">
        <f t="shared" si="249"/>
        <v>0</v>
      </c>
      <c r="J2511" t="str">
        <f t="shared" si="250"/>
        <v>TECNICO EM OPERACAO DE EQUIPAMENTO DE EXIBICAO DE TELEVISAO</v>
      </c>
      <c r="K2511" t="s">
        <v>3220</v>
      </c>
      <c r="L2511">
        <v>0</v>
      </c>
      <c r="M2511" s="46">
        <f t="shared" si="251"/>
        <v>0</v>
      </c>
      <c r="N2511" t="str">
        <f t="shared" si="252"/>
        <v>INSPETOR DE QUALIDADE</v>
      </c>
      <c r="O2511" t="s">
        <v>3291</v>
      </c>
      <c r="P2511">
        <v>0</v>
      </c>
      <c r="Q2511" s="46">
        <f t="shared" si="253"/>
        <v>0</v>
      </c>
    </row>
    <row r="2512" spans="1:17" x14ac:dyDescent="0.25">
      <c r="A2512" t="str">
        <f t="shared" si="248"/>
        <v>PAPILOSCOPISTA POLICIAL</v>
      </c>
      <c r="B2512" t="s">
        <v>3160</v>
      </c>
      <c r="C2512">
        <v>0</v>
      </c>
      <c r="D2512">
        <v>0</v>
      </c>
      <c r="E2512">
        <v>0</v>
      </c>
      <c r="F2512">
        <v>0</v>
      </c>
      <c r="G2512">
        <v>0</v>
      </c>
      <c r="H2512" s="46">
        <f t="shared" si="249"/>
        <v>0</v>
      </c>
      <c r="J2512" t="str">
        <f t="shared" si="250"/>
        <v>SUPERVISOR TECNICO OPERACIONAL DE SISTEMAS DE TELEVISAO E PRODUTORAS DE VIDEO</v>
      </c>
      <c r="K2512" t="s">
        <v>3222</v>
      </c>
      <c r="L2512">
        <v>0</v>
      </c>
      <c r="M2512" s="46">
        <f t="shared" si="251"/>
        <v>0</v>
      </c>
      <c r="N2512" t="str">
        <f t="shared" si="252"/>
        <v>TECNICO DE GARANTIA DA QUALIDADE</v>
      </c>
      <c r="O2512" t="s">
        <v>3292</v>
      </c>
      <c r="P2512">
        <v>0</v>
      </c>
      <c r="Q2512" s="46">
        <f t="shared" si="253"/>
        <v>0</v>
      </c>
    </row>
    <row r="2513" spans="1:17" x14ac:dyDescent="0.25">
      <c r="A2513" t="str">
        <f t="shared" si="248"/>
        <v>AGENTE DE INTELIGENCIA</v>
      </c>
      <c r="B2513" t="s">
        <v>3161</v>
      </c>
      <c r="C2513">
        <v>0</v>
      </c>
      <c r="D2513">
        <v>0</v>
      </c>
      <c r="E2513">
        <v>0</v>
      </c>
      <c r="F2513">
        <v>0</v>
      </c>
      <c r="G2513">
        <v>0</v>
      </c>
      <c r="H2513" s="46">
        <f t="shared" si="249"/>
        <v>0</v>
      </c>
      <c r="J2513" t="str">
        <f t="shared" si="250"/>
        <v>TECNICO EM GRAVACAO DE AUDIO</v>
      </c>
      <c r="K2513" t="s">
        <v>3223</v>
      </c>
      <c r="L2513">
        <v>0</v>
      </c>
      <c r="M2513" s="46">
        <f t="shared" si="251"/>
        <v>0</v>
      </c>
      <c r="N2513" t="str">
        <f t="shared" si="252"/>
        <v>OPERADOR DE INSPECAO DE QUALIDADE</v>
      </c>
      <c r="O2513" t="s">
        <v>3293</v>
      </c>
      <c r="P2513">
        <v>0</v>
      </c>
      <c r="Q2513" s="46">
        <f t="shared" si="253"/>
        <v>0</v>
      </c>
    </row>
    <row r="2514" spans="1:17" x14ac:dyDescent="0.25">
      <c r="A2514" t="str">
        <f t="shared" si="248"/>
        <v>AGENTE TECNICO DE INTELIGENCIA</v>
      </c>
      <c r="B2514" t="s">
        <v>3162</v>
      </c>
      <c r="C2514">
        <v>0</v>
      </c>
      <c r="D2514">
        <v>0</v>
      </c>
      <c r="E2514">
        <v>0</v>
      </c>
      <c r="F2514">
        <v>0</v>
      </c>
      <c r="G2514">
        <v>0</v>
      </c>
      <c r="H2514" s="46">
        <f t="shared" si="249"/>
        <v>0</v>
      </c>
      <c r="J2514" t="str">
        <f t="shared" si="250"/>
        <v>TECNICO EM INSTALACAO DE EQUIPAMENTOS DE AUDIO</v>
      </c>
      <c r="K2514" t="s">
        <v>3224</v>
      </c>
      <c r="L2514">
        <v>0</v>
      </c>
      <c r="M2514" s="46">
        <f t="shared" si="251"/>
        <v>0</v>
      </c>
      <c r="N2514" t="str">
        <f t="shared" si="252"/>
        <v>ESCOLHEDOR DE PAPEL</v>
      </c>
      <c r="O2514" t="s">
        <v>3295</v>
      </c>
      <c r="P2514">
        <v>0</v>
      </c>
      <c r="Q2514" s="46">
        <f t="shared" si="253"/>
        <v>0</v>
      </c>
    </row>
    <row r="2515" spans="1:17" x14ac:dyDescent="0.25">
      <c r="A2515" t="str">
        <f t="shared" si="248"/>
        <v>METROLOGISTA</v>
      </c>
      <c r="B2515" t="s">
        <v>3165</v>
      </c>
      <c r="C2515">
        <v>0</v>
      </c>
      <c r="D2515">
        <v>0</v>
      </c>
      <c r="E2515">
        <v>0</v>
      </c>
      <c r="F2515">
        <v>0</v>
      </c>
      <c r="G2515">
        <v>0</v>
      </c>
      <c r="H2515" s="46">
        <f t="shared" si="249"/>
        <v>0</v>
      </c>
      <c r="J2515" t="str">
        <f t="shared" si="250"/>
        <v>TECNICO EM MASTERIZACAO DE AUDIO</v>
      </c>
      <c r="K2515" t="s">
        <v>3225</v>
      </c>
      <c r="L2515">
        <v>0</v>
      </c>
      <c r="M2515" s="46">
        <f t="shared" si="251"/>
        <v>0</v>
      </c>
      <c r="N2515" t="str">
        <f t="shared" si="252"/>
        <v>TECNICO OPERACIONAL DE SERVICOS DE CORREIOS</v>
      </c>
      <c r="O2515" t="s">
        <v>3296</v>
      </c>
      <c r="P2515">
        <v>0</v>
      </c>
      <c r="Q2515" s="46">
        <f t="shared" si="253"/>
        <v>0</v>
      </c>
    </row>
    <row r="2516" spans="1:17" x14ac:dyDescent="0.25">
      <c r="A2516" t="str">
        <f t="shared" si="248"/>
        <v>AGENTE FISCAL METROLOGICO</v>
      </c>
      <c r="B2516" t="s">
        <v>3167</v>
      </c>
      <c r="C2516">
        <v>0</v>
      </c>
      <c r="D2516">
        <v>0</v>
      </c>
      <c r="E2516">
        <v>0</v>
      </c>
      <c r="F2516">
        <v>0</v>
      </c>
      <c r="G2516">
        <v>0</v>
      </c>
      <c r="H2516" s="46">
        <f t="shared" si="249"/>
        <v>0</v>
      </c>
      <c r="J2516" t="str">
        <f t="shared" si="250"/>
        <v>PROJETISTA DE SOM</v>
      </c>
      <c r="K2516" t="s">
        <v>3226</v>
      </c>
      <c r="L2516">
        <v>0</v>
      </c>
      <c r="M2516" s="46">
        <f t="shared" si="251"/>
        <v>0</v>
      </c>
      <c r="N2516" t="str">
        <f t="shared" si="252"/>
        <v>TECNICO DE APOIO EM PESQUISA E DESENVOLVIMENTO (EXCETO AGROPECUARIO E FLORESTAL)</v>
      </c>
      <c r="O2516" t="s">
        <v>3297</v>
      </c>
      <c r="P2516">
        <v>0</v>
      </c>
      <c r="Q2516" s="46">
        <f t="shared" si="253"/>
        <v>0</v>
      </c>
    </row>
    <row r="2517" spans="1:17" x14ac:dyDescent="0.25">
      <c r="A2517" t="str">
        <f t="shared" si="248"/>
        <v>AGENTE FISCAL TEXTIL</v>
      </c>
      <c r="B2517" t="s">
        <v>3168</v>
      </c>
      <c r="C2517">
        <v>0</v>
      </c>
      <c r="D2517">
        <v>0</v>
      </c>
      <c r="E2517">
        <v>0</v>
      </c>
      <c r="F2517">
        <v>0</v>
      </c>
      <c r="G2517">
        <v>0</v>
      </c>
      <c r="H2517" s="46">
        <f t="shared" si="249"/>
        <v>0</v>
      </c>
      <c r="J2517" t="str">
        <f t="shared" si="250"/>
        <v>TECNICO EM SONORIZACAO</v>
      </c>
      <c r="K2517" t="s">
        <v>3227</v>
      </c>
      <c r="L2517">
        <v>0</v>
      </c>
      <c r="M2517" s="46">
        <f t="shared" si="251"/>
        <v>0</v>
      </c>
      <c r="N2517" t="str">
        <f t="shared" si="252"/>
        <v>TECNICO DE APOIO EM PESQUISA E DESENVOLVIMENTO AGROPECUARIO FLORESTAL</v>
      </c>
      <c r="O2517" t="s">
        <v>3298</v>
      </c>
      <c r="P2517">
        <v>0</v>
      </c>
      <c r="Q2517" s="46">
        <f t="shared" si="253"/>
        <v>0</v>
      </c>
    </row>
    <row r="2518" spans="1:17" x14ac:dyDescent="0.25">
      <c r="A2518" t="str">
        <f t="shared" si="248"/>
        <v>AGENTE DE DIREITOS AUTORAIS</v>
      </c>
      <c r="B2518" t="s">
        <v>3169</v>
      </c>
      <c r="C2518">
        <v>0</v>
      </c>
      <c r="D2518">
        <v>0</v>
      </c>
      <c r="E2518">
        <v>0</v>
      </c>
      <c r="F2518">
        <v>0</v>
      </c>
      <c r="G2518">
        <v>0</v>
      </c>
      <c r="H2518" s="46">
        <f t="shared" si="249"/>
        <v>0</v>
      </c>
      <c r="J2518" t="str">
        <f t="shared" si="250"/>
        <v>TECNICO EM MIXAGEM DE AUDIO</v>
      </c>
      <c r="K2518" t="s">
        <v>3228</v>
      </c>
      <c r="L2518">
        <v>0</v>
      </c>
      <c r="M2518" s="46">
        <f t="shared" si="251"/>
        <v>0</v>
      </c>
      <c r="N2518" t="str">
        <f t="shared" si="252"/>
        <v>SUPERVISOR DE ALMOXARIFADO</v>
      </c>
      <c r="O2518" t="s">
        <v>3300</v>
      </c>
      <c r="P2518">
        <v>0</v>
      </c>
      <c r="Q2518" s="46">
        <f t="shared" si="253"/>
        <v>0</v>
      </c>
    </row>
    <row r="2519" spans="1:17" x14ac:dyDescent="0.25">
      <c r="A2519" t="str">
        <f t="shared" si="248"/>
        <v>AVALIADOR DE PRODUTOS DO MEIO DE COMUNICACAO</v>
      </c>
      <c r="B2519" t="s">
        <v>3170</v>
      </c>
      <c r="C2519">
        <v>0</v>
      </c>
      <c r="D2519">
        <v>0</v>
      </c>
      <c r="E2519">
        <v>0</v>
      </c>
      <c r="F2519">
        <v>0</v>
      </c>
      <c r="G2519">
        <v>0</v>
      </c>
      <c r="H2519" s="46">
        <f t="shared" si="249"/>
        <v>0</v>
      </c>
      <c r="J2519" t="str">
        <f t="shared" si="250"/>
        <v>PROJETISTA DE SISTEMAS DE AUDIO</v>
      </c>
      <c r="K2519" t="s">
        <v>3229</v>
      </c>
      <c r="L2519">
        <v>0</v>
      </c>
      <c r="M2519" s="46">
        <f t="shared" si="251"/>
        <v>0</v>
      </c>
      <c r="N2519" t="str">
        <f t="shared" si="252"/>
        <v>SUPERVISOR DE CAMBIO</v>
      </c>
      <c r="O2519" t="s">
        <v>3301</v>
      </c>
      <c r="P2519">
        <v>0</v>
      </c>
      <c r="Q2519" s="46">
        <f t="shared" si="253"/>
        <v>0</v>
      </c>
    </row>
    <row r="2520" spans="1:17" x14ac:dyDescent="0.25">
      <c r="A2520" t="str">
        <f t="shared" si="248"/>
        <v>OUVIDOR (OMBUDSMAN) DO MEIO DE COMUNICACAO</v>
      </c>
      <c r="B2520" t="s">
        <v>3171</v>
      </c>
      <c r="C2520">
        <v>0</v>
      </c>
      <c r="D2520">
        <v>0</v>
      </c>
      <c r="E2520">
        <v>0</v>
      </c>
      <c r="F2520">
        <v>0</v>
      </c>
      <c r="G2520">
        <v>0</v>
      </c>
      <c r="H2520" s="46">
        <f t="shared" si="249"/>
        <v>0</v>
      </c>
      <c r="J2520" t="str">
        <f t="shared" si="250"/>
        <v>MICROFONISTA</v>
      </c>
      <c r="K2520" t="s">
        <v>3230</v>
      </c>
      <c r="L2520">
        <v>0</v>
      </c>
      <c r="M2520" s="46">
        <f t="shared" si="251"/>
        <v>0</v>
      </c>
      <c r="N2520" t="str">
        <f t="shared" si="252"/>
        <v>SUPERVISOR DE CONTAS A PAGAR</v>
      </c>
      <c r="O2520" t="s">
        <v>3302</v>
      </c>
      <c r="P2520">
        <v>0</v>
      </c>
      <c r="Q2520" s="46">
        <f t="shared" si="253"/>
        <v>0</v>
      </c>
    </row>
    <row r="2521" spans="1:17" x14ac:dyDescent="0.25">
      <c r="A2521" t="str">
        <f t="shared" si="248"/>
        <v>TECNICO EM DIREITOS AUTORAIS</v>
      </c>
      <c r="B2521" t="s">
        <v>3172</v>
      </c>
      <c r="C2521">
        <v>0</v>
      </c>
      <c r="D2521">
        <v>0</v>
      </c>
      <c r="E2521">
        <v>0</v>
      </c>
      <c r="F2521">
        <v>0</v>
      </c>
      <c r="G2521">
        <v>0</v>
      </c>
      <c r="H2521" s="46">
        <f t="shared" si="249"/>
        <v>0</v>
      </c>
      <c r="J2521" t="str">
        <f t="shared" si="250"/>
        <v>DJ (DISC JOCKEY)</v>
      </c>
      <c r="K2521" t="s">
        <v>3231</v>
      </c>
      <c r="L2521">
        <v>0</v>
      </c>
      <c r="M2521" s="46">
        <f t="shared" si="251"/>
        <v>0</v>
      </c>
      <c r="N2521" t="str">
        <f t="shared" si="252"/>
        <v>SUPERVISOR DE CONTROLE PATRIMONIAL</v>
      </c>
      <c r="O2521" t="s">
        <v>3303</v>
      </c>
      <c r="P2521">
        <v>0</v>
      </c>
      <c r="Q2521" s="46">
        <f t="shared" si="253"/>
        <v>0</v>
      </c>
    </row>
    <row r="2522" spans="1:17" x14ac:dyDescent="0.25">
      <c r="A2522" t="str">
        <f t="shared" si="248"/>
        <v>TECNICO DE OPERACOES E SERVICOS BANCARIOS - CAMBIO</v>
      </c>
      <c r="B2522" t="s">
        <v>3173</v>
      </c>
      <c r="C2522">
        <v>0</v>
      </c>
      <c r="D2522">
        <v>0</v>
      </c>
      <c r="E2522">
        <v>0</v>
      </c>
      <c r="F2522">
        <v>0</v>
      </c>
      <c r="G2522">
        <v>0</v>
      </c>
      <c r="H2522" s="46">
        <f t="shared" si="249"/>
        <v>0</v>
      </c>
      <c r="J2522" t="str">
        <f t="shared" si="250"/>
        <v>CENOTECNICO (CINEMA, VIDEO, TELEVISAO, TEATRO E ESPETACULOS)</v>
      </c>
      <c r="K2522" t="s">
        <v>3232</v>
      </c>
      <c r="L2522">
        <v>0</v>
      </c>
      <c r="M2522" s="46">
        <f t="shared" si="251"/>
        <v>0</v>
      </c>
      <c r="N2522" t="str">
        <f t="shared" si="252"/>
        <v>SUPERVISOR DE CREDITO E COBRANCA</v>
      </c>
      <c r="O2522" t="s">
        <v>3304</v>
      </c>
      <c r="P2522">
        <v>0</v>
      </c>
      <c r="Q2522" s="46">
        <f t="shared" si="253"/>
        <v>0</v>
      </c>
    </row>
    <row r="2523" spans="1:17" x14ac:dyDescent="0.25">
      <c r="A2523" t="str">
        <f t="shared" si="248"/>
        <v>TECNICO DE OPERACOES E SERVICOS BANCARIOS - CREDITO RURAL</v>
      </c>
      <c r="B2523" t="s">
        <v>3175</v>
      </c>
      <c r="C2523">
        <v>0</v>
      </c>
      <c r="D2523">
        <v>0</v>
      </c>
      <c r="E2523">
        <v>0</v>
      </c>
      <c r="F2523">
        <v>0</v>
      </c>
      <c r="G2523">
        <v>0</v>
      </c>
      <c r="H2523" s="46">
        <f t="shared" si="249"/>
        <v>0</v>
      </c>
      <c r="J2523" t="str">
        <f t="shared" si="250"/>
        <v>MAQUINISTA DE CINEMA E VIDEO</v>
      </c>
      <c r="K2523" t="s">
        <v>3233</v>
      </c>
      <c r="L2523">
        <v>0</v>
      </c>
      <c r="M2523" s="46">
        <f t="shared" si="251"/>
        <v>0</v>
      </c>
      <c r="N2523" t="str">
        <f t="shared" si="252"/>
        <v>SUPERVISOR DE ORCAMENTO</v>
      </c>
      <c r="O2523" t="s">
        <v>3305</v>
      </c>
      <c r="P2523">
        <v>0</v>
      </c>
      <c r="Q2523" s="46">
        <f t="shared" si="253"/>
        <v>0</v>
      </c>
    </row>
    <row r="2524" spans="1:17" x14ac:dyDescent="0.25">
      <c r="A2524" t="str">
        <f t="shared" si="248"/>
        <v>TECNICO DE OPERACOES E SERVICOS BANCARIOS - LEASING</v>
      </c>
      <c r="B2524" t="s">
        <v>3176</v>
      </c>
      <c r="C2524">
        <v>0</v>
      </c>
      <c r="D2524">
        <v>0</v>
      </c>
      <c r="E2524">
        <v>0</v>
      </c>
      <c r="F2524">
        <v>0</v>
      </c>
      <c r="G2524">
        <v>0</v>
      </c>
      <c r="H2524" s="46">
        <f t="shared" si="249"/>
        <v>0</v>
      </c>
      <c r="J2524" t="str">
        <f t="shared" si="250"/>
        <v>MAQUINISTA DE TEATRO E ESPETACULOS</v>
      </c>
      <c r="K2524" t="s">
        <v>3234</v>
      </c>
      <c r="L2524">
        <v>0</v>
      </c>
      <c r="M2524" s="46">
        <f t="shared" si="251"/>
        <v>0</v>
      </c>
      <c r="N2524" t="str">
        <f t="shared" si="252"/>
        <v>AUXILIAR DE JUDICIARIO</v>
      </c>
      <c r="O2524" t="s">
        <v>3310</v>
      </c>
      <c r="P2524">
        <v>0</v>
      </c>
      <c r="Q2524" s="46">
        <f t="shared" si="253"/>
        <v>0</v>
      </c>
    </row>
    <row r="2525" spans="1:17" x14ac:dyDescent="0.25">
      <c r="A2525" t="str">
        <f t="shared" si="248"/>
        <v>TECNICO DE OPERACOES E SERVICOS BANCARIOS - RENDA FIXA E VARIAVEL</v>
      </c>
      <c r="B2525" t="s">
        <v>3177</v>
      </c>
      <c r="C2525">
        <v>0</v>
      </c>
      <c r="D2525">
        <v>0</v>
      </c>
      <c r="E2525">
        <v>0</v>
      </c>
      <c r="F2525">
        <v>0</v>
      </c>
      <c r="G2525">
        <v>0</v>
      </c>
      <c r="H2525" s="46">
        <f t="shared" si="249"/>
        <v>0</v>
      </c>
      <c r="J2525" t="str">
        <f t="shared" si="250"/>
        <v>OPERADOR DE PROJETOR CINEMATOGRAFICO</v>
      </c>
      <c r="K2525" t="s">
        <v>3235</v>
      </c>
      <c r="L2525">
        <v>0</v>
      </c>
      <c r="M2525" s="46">
        <f t="shared" si="251"/>
        <v>0</v>
      </c>
      <c r="N2525" t="str">
        <f t="shared" si="252"/>
        <v>AUXILIAR DE ESTATISTICA</v>
      </c>
      <c r="O2525" t="s">
        <v>3313</v>
      </c>
      <c r="P2525">
        <v>0</v>
      </c>
      <c r="Q2525" s="46">
        <f t="shared" si="253"/>
        <v>0</v>
      </c>
    </row>
    <row r="2526" spans="1:17" x14ac:dyDescent="0.25">
      <c r="A2526" t="str">
        <f t="shared" si="248"/>
        <v>CHEFE DE SERVICOS BANCARIOS</v>
      </c>
      <c r="B2526" t="s">
        <v>3179</v>
      </c>
      <c r="C2526">
        <v>0</v>
      </c>
      <c r="D2526">
        <v>0</v>
      </c>
      <c r="E2526">
        <v>0</v>
      </c>
      <c r="F2526">
        <v>0</v>
      </c>
      <c r="G2526">
        <v>0</v>
      </c>
      <c r="H2526" s="46">
        <f t="shared" si="249"/>
        <v>0</v>
      </c>
      <c r="J2526" t="str">
        <f t="shared" si="250"/>
        <v>OPERADOR-MANTENEDOR DE PROJETOR CINEMATOGRAFICO</v>
      </c>
      <c r="K2526" t="s">
        <v>3236</v>
      </c>
      <c r="L2526">
        <v>0</v>
      </c>
      <c r="M2526" s="46">
        <f t="shared" si="251"/>
        <v>0</v>
      </c>
      <c r="N2526" t="str">
        <f t="shared" si="252"/>
        <v>AUXILIAR DE SEGUROS</v>
      </c>
      <c r="O2526" t="s">
        <v>3314</v>
      </c>
      <c r="P2526">
        <v>0</v>
      </c>
      <c r="Q2526" s="46">
        <f t="shared" si="253"/>
        <v>0</v>
      </c>
    </row>
    <row r="2527" spans="1:17" x14ac:dyDescent="0.25">
      <c r="A2527" t="str">
        <f t="shared" si="248"/>
        <v>AGENCIADOR DE PROPAGANDA</v>
      </c>
      <c r="B2527" t="s">
        <v>3180</v>
      </c>
      <c r="C2527">
        <v>0</v>
      </c>
      <c r="D2527">
        <v>0</v>
      </c>
      <c r="E2527">
        <v>0</v>
      </c>
      <c r="F2527">
        <v>0</v>
      </c>
      <c r="G2527">
        <v>0</v>
      </c>
      <c r="H2527" s="46">
        <f t="shared" si="249"/>
        <v>0</v>
      </c>
      <c r="J2527" t="str">
        <f t="shared" si="250"/>
        <v>EDITOR DE TV E VIDEO</v>
      </c>
      <c r="K2527" t="s">
        <v>3237</v>
      </c>
      <c r="L2527">
        <v>0</v>
      </c>
      <c r="M2527" s="46">
        <f t="shared" si="251"/>
        <v>0</v>
      </c>
      <c r="N2527" t="str">
        <f t="shared" si="252"/>
        <v>AUXILIAR DE SERVICOS DE IMPORTACAO E EXPORTACAO</v>
      </c>
      <c r="O2527" t="s">
        <v>3315</v>
      </c>
      <c r="P2527">
        <v>0</v>
      </c>
      <c r="Q2527" s="46">
        <f t="shared" si="253"/>
        <v>0</v>
      </c>
    </row>
    <row r="2528" spans="1:17" x14ac:dyDescent="0.25">
      <c r="A2528" t="str">
        <f t="shared" si="248"/>
        <v>AGENTE DE VENDAS DE SERVICOS</v>
      </c>
      <c r="B2528" t="s">
        <v>3181</v>
      </c>
      <c r="C2528">
        <v>0</v>
      </c>
      <c r="D2528">
        <v>0</v>
      </c>
      <c r="E2528">
        <v>0</v>
      </c>
      <c r="F2528">
        <v>0</v>
      </c>
      <c r="G2528">
        <v>0</v>
      </c>
      <c r="H2528" s="46">
        <f t="shared" si="249"/>
        <v>0</v>
      </c>
      <c r="J2528" t="str">
        <f t="shared" si="250"/>
        <v>FINALIZADOR DE FILMES</v>
      </c>
      <c r="K2528" t="s">
        <v>3238</v>
      </c>
      <c r="L2528">
        <v>0</v>
      </c>
      <c r="M2528" s="46">
        <f t="shared" si="251"/>
        <v>0</v>
      </c>
      <c r="N2528" t="str">
        <f t="shared" si="252"/>
        <v>DATILOGRAFO</v>
      </c>
      <c r="O2528" t="s">
        <v>3317</v>
      </c>
      <c r="P2528">
        <v>0</v>
      </c>
      <c r="Q2528" s="46">
        <f t="shared" si="253"/>
        <v>0</v>
      </c>
    </row>
    <row r="2529" spans="1:17" x14ac:dyDescent="0.25">
      <c r="A2529" t="str">
        <f t="shared" si="248"/>
        <v>PROMOTOR DE VENDAS ESPECIALIZADO</v>
      </c>
      <c r="B2529" t="s">
        <v>3183</v>
      </c>
      <c r="C2529">
        <v>0</v>
      </c>
      <c r="D2529">
        <v>0</v>
      </c>
      <c r="E2529">
        <v>0</v>
      </c>
      <c r="F2529">
        <v>0</v>
      </c>
      <c r="G2529">
        <v>0</v>
      </c>
      <c r="H2529" s="46">
        <f t="shared" si="249"/>
        <v>0</v>
      </c>
      <c r="J2529" t="str">
        <f t="shared" si="250"/>
        <v>FINALIZADOR DE VIDEO</v>
      </c>
      <c r="K2529" t="s">
        <v>3239</v>
      </c>
      <c r="L2529">
        <v>0</v>
      </c>
      <c r="M2529" s="46">
        <f t="shared" si="251"/>
        <v>0</v>
      </c>
      <c r="N2529" t="str">
        <f t="shared" si="252"/>
        <v>OPERADOR DE MENSAGENS DE TELECOMUNICACOES (CORREIOS)</v>
      </c>
      <c r="O2529" t="s">
        <v>3319</v>
      </c>
      <c r="P2529">
        <v>0</v>
      </c>
      <c r="Q2529" s="46">
        <f t="shared" si="253"/>
        <v>0</v>
      </c>
    </row>
    <row r="2530" spans="1:17" x14ac:dyDescent="0.25">
      <c r="A2530" t="str">
        <f t="shared" si="248"/>
        <v>TECNICO DE VENDAS</v>
      </c>
      <c r="B2530" t="s">
        <v>3184</v>
      </c>
      <c r="C2530">
        <v>0</v>
      </c>
      <c r="D2530">
        <v>0</v>
      </c>
      <c r="E2530">
        <v>0</v>
      </c>
      <c r="F2530">
        <v>0</v>
      </c>
      <c r="G2530">
        <v>0</v>
      </c>
      <c r="H2530" s="46">
        <f t="shared" si="249"/>
        <v>0</v>
      </c>
      <c r="J2530" t="str">
        <f t="shared" si="250"/>
        <v>MONTADOR DE FILMES</v>
      </c>
      <c r="K2530" t="s">
        <v>3240</v>
      </c>
      <c r="L2530">
        <v>0</v>
      </c>
      <c r="M2530" s="46">
        <f t="shared" si="251"/>
        <v>0</v>
      </c>
      <c r="N2530" t="str">
        <f t="shared" si="252"/>
        <v>SUPERVISOR DE DIGITACAO E OPERACAO</v>
      </c>
      <c r="O2530" t="s">
        <v>3320</v>
      </c>
      <c r="P2530">
        <v>0</v>
      </c>
      <c r="Q2530" s="46">
        <f t="shared" si="253"/>
        <v>0</v>
      </c>
    </row>
    <row r="2531" spans="1:17" x14ac:dyDescent="0.25">
      <c r="A2531" t="str">
        <f t="shared" si="248"/>
        <v>TECNICO EM ATENDIMENTO E VENDAS</v>
      </c>
      <c r="B2531" t="s">
        <v>3185</v>
      </c>
      <c r="C2531">
        <v>0</v>
      </c>
      <c r="D2531">
        <v>0</v>
      </c>
      <c r="E2531">
        <v>0</v>
      </c>
      <c r="F2531">
        <v>0</v>
      </c>
      <c r="G2531">
        <v>0</v>
      </c>
      <c r="H2531" s="46">
        <f t="shared" si="249"/>
        <v>0</v>
      </c>
      <c r="J2531" t="str">
        <f t="shared" si="250"/>
        <v>DESIGNER DE INTERIORES</v>
      </c>
      <c r="K2531" t="s">
        <v>3241</v>
      </c>
      <c r="L2531">
        <v>0</v>
      </c>
      <c r="M2531" s="46">
        <f t="shared" si="251"/>
        <v>0</v>
      </c>
      <c r="N2531" t="str">
        <f t="shared" si="252"/>
        <v>CONTINUO</v>
      </c>
      <c r="O2531" t="s">
        <v>3321</v>
      </c>
      <c r="P2531">
        <v>0</v>
      </c>
      <c r="Q2531" s="46">
        <f t="shared" si="253"/>
        <v>0</v>
      </c>
    </row>
    <row r="2532" spans="1:17" x14ac:dyDescent="0.25">
      <c r="A2532" t="str">
        <f t="shared" si="248"/>
        <v>PROPAGANDISTA DE PRODUTOS FAMACEUTICOS</v>
      </c>
      <c r="B2532" t="s">
        <v>3187</v>
      </c>
      <c r="C2532">
        <v>0</v>
      </c>
      <c r="D2532">
        <v>0</v>
      </c>
      <c r="E2532">
        <v>0</v>
      </c>
      <c r="F2532">
        <v>0</v>
      </c>
      <c r="G2532">
        <v>0</v>
      </c>
      <c r="H2532" s="46">
        <f t="shared" si="249"/>
        <v>0</v>
      </c>
      <c r="J2532" t="str">
        <f t="shared" si="250"/>
        <v>DESIGNER DE VITRINES</v>
      </c>
      <c r="K2532" t="s">
        <v>3242</v>
      </c>
      <c r="L2532">
        <v>0</v>
      </c>
      <c r="M2532" s="46">
        <f t="shared" si="251"/>
        <v>0</v>
      </c>
      <c r="N2532" t="str">
        <f t="shared" si="252"/>
        <v>ANALISTA DE FOLHA DE PAGAMENTO</v>
      </c>
      <c r="O2532" t="s">
        <v>3322</v>
      </c>
      <c r="P2532">
        <v>0</v>
      </c>
      <c r="Q2532" s="46">
        <f t="shared" si="253"/>
        <v>0</v>
      </c>
    </row>
    <row r="2533" spans="1:17" x14ac:dyDescent="0.25">
      <c r="A2533" t="str">
        <f t="shared" si="248"/>
        <v>ANALISTA DE EXPORTACAO E IMPORTACAO</v>
      </c>
      <c r="B2533" t="s">
        <v>3190</v>
      </c>
      <c r="C2533">
        <v>0</v>
      </c>
      <c r="D2533">
        <v>0</v>
      </c>
      <c r="E2533">
        <v>0</v>
      </c>
      <c r="F2533">
        <v>0</v>
      </c>
      <c r="G2533">
        <v>0</v>
      </c>
      <c r="H2533" s="46">
        <f t="shared" si="249"/>
        <v>0</v>
      </c>
      <c r="J2533" t="str">
        <f t="shared" si="250"/>
        <v>VISUAL MERCHANDISER</v>
      </c>
      <c r="K2533" t="s">
        <v>3243</v>
      </c>
      <c r="L2533">
        <v>0</v>
      </c>
      <c r="M2533" s="46">
        <f t="shared" si="251"/>
        <v>0</v>
      </c>
      <c r="N2533" t="str">
        <f t="shared" si="252"/>
        <v>COMPENSADOR DE BANCO</v>
      </c>
      <c r="O2533" t="s">
        <v>3327</v>
      </c>
      <c r="P2533">
        <v>0</v>
      </c>
      <c r="Q2533" s="46">
        <f t="shared" si="253"/>
        <v>0</v>
      </c>
    </row>
    <row r="2534" spans="1:17" x14ac:dyDescent="0.25">
      <c r="A2534" t="str">
        <f t="shared" si="248"/>
        <v>LEILOEIRO</v>
      </c>
      <c r="B2534" t="s">
        <v>3191</v>
      </c>
      <c r="C2534">
        <v>0</v>
      </c>
      <c r="D2534">
        <v>0</v>
      </c>
      <c r="E2534">
        <v>0</v>
      </c>
      <c r="F2534">
        <v>0</v>
      </c>
      <c r="G2534">
        <v>0</v>
      </c>
      <c r="H2534" s="46">
        <f t="shared" si="249"/>
        <v>0</v>
      </c>
      <c r="J2534" t="str">
        <f t="shared" si="250"/>
        <v>DECORADOR DE EVENTOS</v>
      </c>
      <c r="K2534" t="s">
        <v>3244</v>
      </c>
      <c r="L2534">
        <v>0</v>
      </c>
      <c r="M2534" s="46">
        <f t="shared" si="251"/>
        <v>0</v>
      </c>
      <c r="N2534" t="str">
        <f t="shared" si="252"/>
        <v>CONFERENTE DE SERVICOS BANCARIOS</v>
      </c>
      <c r="O2534" t="s">
        <v>3328</v>
      </c>
      <c r="P2534">
        <v>0</v>
      </c>
      <c r="Q2534" s="46">
        <f t="shared" si="253"/>
        <v>0</v>
      </c>
    </row>
    <row r="2535" spans="1:17" x14ac:dyDescent="0.25">
      <c r="A2535" t="str">
        <f t="shared" si="248"/>
        <v>AVALIADOR DE IMOVEIS</v>
      </c>
      <c r="B2535" t="s">
        <v>3192</v>
      </c>
      <c r="C2535">
        <v>0</v>
      </c>
      <c r="D2535">
        <v>0</v>
      </c>
      <c r="E2535">
        <v>0</v>
      </c>
      <c r="F2535">
        <v>0</v>
      </c>
      <c r="G2535">
        <v>0</v>
      </c>
      <c r="H2535" s="46">
        <f t="shared" si="249"/>
        <v>0</v>
      </c>
      <c r="J2535" t="str">
        <f t="shared" si="250"/>
        <v>DANCARINO TRADICIONAL</v>
      </c>
      <c r="K2535" t="s">
        <v>3245</v>
      </c>
      <c r="L2535">
        <v>0</v>
      </c>
      <c r="M2535" s="46">
        <f t="shared" si="251"/>
        <v>0</v>
      </c>
      <c r="N2535" t="str">
        <f t="shared" si="252"/>
        <v>ESCRITURARIO DE BANCO</v>
      </c>
      <c r="O2535" t="s">
        <v>3329</v>
      </c>
      <c r="P2535">
        <v>0</v>
      </c>
      <c r="Q2535" s="46">
        <f t="shared" si="253"/>
        <v>0</v>
      </c>
    </row>
    <row r="2536" spans="1:17" x14ac:dyDescent="0.25">
      <c r="A2536" t="str">
        <f t="shared" si="248"/>
        <v>AVALIADOR DE BENS MOVEIS</v>
      </c>
      <c r="B2536" t="s">
        <v>3193</v>
      </c>
      <c r="C2536">
        <v>0</v>
      </c>
      <c r="D2536">
        <v>0</v>
      </c>
      <c r="E2536">
        <v>0</v>
      </c>
      <c r="F2536">
        <v>0</v>
      </c>
      <c r="G2536">
        <v>0</v>
      </c>
      <c r="H2536" s="46">
        <f t="shared" si="249"/>
        <v>0</v>
      </c>
      <c r="J2536" t="str">
        <f t="shared" si="250"/>
        <v>DANCARINO POPULAR</v>
      </c>
      <c r="K2536" t="s">
        <v>3246</v>
      </c>
      <c r="L2536">
        <v>0</v>
      </c>
      <c r="M2536" s="46">
        <f t="shared" si="251"/>
        <v>0</v>
      </c>
      <c r="N2536" t="str">
        <f t="shared" si="252"/>
        <v>OPERADOR DE COBRANCA BANCARIA</v>
      </c>
      <c r="O2536" t="s">
        <v>3330</v>
      </c>
      <c r="P2536">
        <v>0</v>
      </c>
      <c r="Q2536" s="46">
        <f t="shared" si="253"/>
        <v>0</v>
      </c>
    </row>
    <row r="2537" spans="1:17" x14ac:dyDescent="0.25">
      <c r="A2537" t="str">
        <f t="shared" si="248"/>
        <v>CORRETOR DE SEGUROS</v>
      </c>
      <c r="B2537" t="s">
        <v>3194</v>
      </c>
      <c r="C2537">
        <v>0</v>
      </c>
      <c r="D2537">
        <v>0</v>
      </c>
      <c r="E2537">
        <v>0</v>
      </c>
      <c r="F2537">
        <v>0</v>
      </c>
      <c r="G2537">
        <v>0</v>
      </c>
      <c r="H2537" s="46">
        <f t="shared" si="249"/>
        <v>0</v>
      </c>
      <c r="J2537" t="str">
        <f t="shared" si="250"/>
        <v>ACROBATA</v>
      </c>
      <c r="K2537" t="s">
        <v>3247</v>
      </c>
      <c r="L2537">
        <v>0</v>
      </c>
      <c r="M2537" s="46">
        <f t="shared" si="251"/>
        <v>0</v>
      </c>
      <c r="N2537" t="str">
        <f t="shared" si="252"/>
        <v>BALANCEIRO</v>
      </c>
      <c r="O2537" t="s">
        <v>3333</v>
      </c>
      <c r="P2537">
        <v>0</v>
      </c>
      <c r="Q2537" s="46">
        <f t="shared" si="253"/>
        <v>0</v>
      </c>
    </row>
    <row r="2538" spans="1:17" x14ac:dyDescent="0.25">
      <c r="A2538" t="str">
        <f t="shared" si="248"/>
        <v>TECNICO EM TURISMO</v>
      </c>
      <c r="B2538" t="s">
        <v>3197</v>
      </c>
      <c r="C2538">
        <v>0</v>
      </c>
      <c r="D2538">
        <v>0</v>
      </c>
      <c r="E2538">
        <v>0</v>
      </c>
      <c r="F2538">
        <v>0</v>
      </c>
      <c r="G2538">
        <v>0</v>
      </c>
      <c r="H2538" s="46">
        <f t="shared" si="249"/>
        <v>0</v>
      </c>
      <c r="J2538" t="str">
        <f t="shared" si="250"/>
        <v>ARTISTA AEREO</v>
      </c>
      <c r="K2538" t="s">
        <v>3248</v>
      </c>
      <c r="L2538">
        <v>0</v>
      </c>
      <c r="M2538" s="46">
        <f t="shared" si="251"/>
        <v>0</v>
      </c>
      <c r="N2538" t="str">
        <f t="shared" si="252"/>
        <v>APONTADOR DE MAO-DE-OBRA</v>
      </c>
      <c r="O2538" t="s">
        <v>3334</v>
      </c>
      <c r="P2538">
        <v>0</v>
      </c>
      <c r="Q2538" s="46">
        <f t="shared" si="253"/>
        <v>0</v>
      </c>
    </row>
    <row r="2539" spans="1:17" x14ac:dyDescent="0.25">
      <c r="A2539" t="str">
        <f t="shared" si="248"/>
        <v>OPERADOR DE TURISMO</v>
      </c>
      <c r="B2539" t="s">
        <v>3198</v>
      </c>
      <c r="C2539">
        <v>0</v>
      </c>
      <c r="D2539">
        <v>0</v>
      </c>
      <c r="E2539">
        <v>0</v>
      </c>
      <c r="F2539">
        <v>0</v>
      </c>
      <c r="G2539">
        <v>0</v>
      </c>
      <c r="H2539" s="46">
        <f t="shared" si="249"/>
        <v>0</v>
      </c>
      <c r="J2539" t="str">
        <f t="shared" si="250"/>
        <v>ARTISTA DE CIRCO (OUTROS)</v>
      </c>
      <c r="K2539" t="s">
        <v>3249</v>
      </c>
      <c r="L2539">
        <v>0</v>
      </c>
      <c r="M2539" s="46">
        <f t="shared" si="251"/>
        <v>0</v>
      </c>
      <c r="N2539" t="str">
        <f t="shared" si="252"/>
        <v>APONTADOR DE PRODUCAO</v>
      </c>
      <c r="O2539" t="s">
        <v>3335</v>
      </c>
      <c r="P2539">
        <v>0</v>
      </c>
      <c r="Q2539" s="46">
        <f t="shared" si="253"/>
        <v>0</v>
      </c>
    </row>
    <row r="2540" spans="1:17" x14ac:dyDescent="0.25">
      <c r="A2540" t="str">
        <f t="shared" si="248"/>
        <v>AGENTE DE VIAGEM</v>
      </c>
      <c r="B2540" t="s">
        <v>3199</v>
      </c>
      <c r="C2540">
        <v>0</v>
      </c>
      <c r="D2540">
        <v>0</v>
      </c>
      <c r="E2540">
        <v>0</v>
      </c>
      <c r="F2540">
        <v>0</v>
      </c>
      <c r="G2540">
        <v>0</v>
      </c>
      <c r="H2540" s="46">
        <f t="shared" si="249"/>
        <v>0</v>
      </c>
      <c r="J2540" t="str">
        <f t="shared" si="250"/>
        <v>CONTORCIONISTA</v>
      </c>
      <c r="K2540" t="s">
        <v>3250</v>
      </c>
      <c r="L2540">
        <v>0</v>
      </c>
      <c r="M2540" s="46">
        <f t="shared" si="251"/>
        <v>0</v>
      </c>
      <c r="N2540" t="str">
        <f t="shared" si="252"/>
        <v>ARQUIVISTA DE DOCUMENTOS</v>
      </c>
      <c r="O2540" t="s">
        <v>3337</v>
      </c>
      <c r="P2540">
        <v>0</v>
      </c>
      <c r="Q2540" s="46">
        <f t="shared" si="253"/>
        <v>0</v>
      </c>
    </row>
    <row r="2541" spans="1:17" x14ac:dyDescent="0.25">
      <c r="A2541" t="str">
        <f t="shared" si="248"/>
        <v>ORGANIZADOR DE EVENTO</v>
      </c>
      <c r="B2541" t="s">
        <v>3200</v>
      </c>
      <c r="C2541">
        <v>0</v>
      </c>
      <c r="D2541">
        <v>0</v>
      </c>
      <c r="E2541">
        <v>0</v>
      </c>
      <c r="F2541">
        <v>0</v>
      </c>
      <c r="G2541">
        <v>0</v>
      </c>
      <c r="H2541" s="46">
        <f t="shared" si="249"/>
        <v>0</v>
      </c>
      <c r="J2541" t="str">
        <f t="shared" si="250"/>
        <v>DOMADOR DE ANIMAIS (CIRCENSE)</v>
      </c>
      <c r="K2541" t="s">
        <v>3251</v>
      </c>
      <c r="L2541">
        <v>0</v>
      </c>
      <c r="M2541" s="46">
        <f t="shared" si="251"/>
        <v>0</v>
      </c>
      <c r="N2541" t="str">
        <f t="shared" si="252"/>
        <v>FITOTECARIO</v>
      </c>
      <c r="O2541" t="s">
        <v>3339</v>
      </c>
      <c r="P2541">
        <v>0</v>
      </c>
      <c r="Q2541" s="46">
        <f t="shared" si="253"/>
        <v>0</v>
      </c>
    </row>
    <row r="2542" spans="1:17" x14ac:dyDescent="0.25">
      <c r="A2542" t="str">
        <f t="shared" si="248"/>
        <v>TECNICO EM BIBLIOTECONOMIA</v>
      </c>
      <c r="B2542" t="s">
        <v>3202</v>
      </c>
      <c r="C2542">
        <v>0</v>
      </c>
      <c r="D2542">
        <v>0</v>
      </c>
      <c r="E2542">
        <v>0</v>
      </c>
      <c r="F2542">
        <v>0</v>
      </c>
      <c r="G2542">
        <v>0</v>
      </c>
      <c r="H2542" s="46">
        <f t="shared" si="249"/>
        <v>0</v>
      </c>
      <c r="J2542" t="str">
        <f t="shared" si="250"/>
        <v>EQUILIBRISTA</v>
      </c>
      <c r="K2542" t="s">
        <v>3252</v>
      </c>
      <c r="L2542">
        <v>0</v>
      </c>
      <c r="M2542" s="46">
        <f t="shared" si="251"/>
        <v>0</v>
      </c>
      <c r="N2542" t="str">
        <f t="shared" si="252"/>
        <v>KARDEXISTA</v>
      </c>
      <c r="O2542" t="s">
        <v>3340</v>
      </c>
      <c r="P2542">
        <v>0</v>
      </c>
      <c r="Q2542" s="46">
        <f t="shared" si="253"/>
        <v>0</v>
      </c>
    </row>
    <row r="2543" spans="1:17" x14ac:dyDescent="0.25">
      <c r="A2543" t="str">
        <f t="shared" si="248"/>
        <v>COLECIONADOR DE SELOS E MOEDAS</v>
      </c>
      <c r="B2543" t="s">
        <v>3203</v>
      </c>
      <c r="C2543">
        <v>0</v>
      </c>
      <c r="D2543">
        <v>0</v>
      </c>
      <c r="E2543">
        <v>0</v>
      </c>
      <c r="F2543">
        <v>0</v>
      </c>
      <c r="G2543">
        <v>0</v>
      </c>
      <c r="H2543" s="46">
        <f t="shared" si="249"/>
        <v>0</v>
      </c>
      <c r="J2543" t="str">
        <f t="shared" si="250"/>
        <v>MAGICO</v>
      </c>
      <c r="K2543" t="s">
        <v>3253</v>
      </c>
      <c r="L2543">
        <v>0</v>
      </c>
      <c r="M2543" s="46">
        <f t="shared" si="251"/>
        <v>0</v>
      </c>
      <c r="N2543" t="str">
        <f t="shared" si="252"/>
        <v>OPERADOR DE MAQUINA COPIADORA (EXCETO OPERADOR DE GRAFICA RAPIDA)</v>
      </c>
      <c r="O2543" t="s">
        <v>3341</v>
      </c>
      <c r="P2543">
        <v>0</v>
      </c>
      <c r="Q2543" s="46">
        <f t="shared" si="253"/>
        <v>0</v>
      </c>
    </row>
    <row r="2544" spans="1:17" x14ac:dyDescent="0.25">
      <c r="A2544" t="str">
        <f t="shared" si="248"/>
        <v>TECNICO EM MUSEOLOGIA</v>
      </c>
      <c r="B2544" t="s">
        <v>3204</v>
      </c>
      <c r="C2544">
        <v>0</v>
      </c>
      <c r="D2544">
        <v>0</v>
      </c>
      <c r="E2544">
        <v>0</v>
      </c>
      <c r="F2544">
        <v>0</v>
      </c>
      <c r="G2544">
        <v>0</v>
      </c>
      <c r="H2544" s="46">
        <f t="shared" si="249"/>
        <v>0</v>
      </c>
      <c r="J2544" t="str">
        <f t="shared" si="250"/>
        <v>MALABARISTA</v>
      </c>
      <c r="K2544" t="s">
        <v>3254</v>
      </c>
      <c r="L2544">
        <v>0</v>
      </c>
      <c r="M2544" s="46">
        <f t="shared" si="251"/>
        <v>0</v>
      </c>
      <c r="N2544" t="str">
        <f t="shared" si="252"/>
        <v>CARTEIRO</v>
      </c>
      <c r="O2544" t="s">
        <v>3342</v>
      </c>
      <c r="P2544">
        <v>0</v>
      </c>
      <c r="Q2544" s="46">
        <f t="shared" si="253"/>
        <v>0</v>
      </c>
    </row>
    <row r="2545" spans="1:17" x14ac:dyDescent="0.25">
      <c r="A2545" t="str">
        <f t="shared" si="248"/>
        <v>TECNICO EM PROGRAMACAO VISUAL</v>
      </c>
      <c r="B2545" t="s">
        <v>3205</v>
      </c>
      <c r="C2545">
        <v>0</v>
      </c>
      <c r="D2545">
        <v>0</v>
      </c>
      <c r="E2545">
        <v>0</v>
      </c>
      <c r="F2545">
        <v>0</v>
      </c>
      <c r="G2545">
        <v>0</v>
      </c>
      <c r="H2545" s="46">
        <f t="shared" si="249"/>
        <v>0</v>
      </c>
      <c r="J2545" t="str">
        <f t="shared" si="250"/>
        <v>PALHACO</v>
      </c>
      <c r="K2545" t="s">
        <v>3255</v>
      </c>
      <c r="L2545">
        <v>0</v>
      </c>
      <c r="M2545" s="46">
        <f t="shared" si="251"/>
        <v>0</v>
      </c>
      <c r="N2545" t="str">
        <f t="shared" si="252"/>
        <v>OPERADOR DE TRIAGEM E TRANSBORDO</v>
      </c>
      <c r="O2545" t="s">
        <v>3343</v>
      </c>
      <c r="P2545">
        <v>0</v>
      </c>
      <c r="Q2545" s="46">
        <f t="shared" si="253"/>
        <v>0</v>
      </c>
    </row>
    <row r="2546" spans="1:17" x14ac:dyDescent="0.25">
      <c r="A2546" t="str">
        <f t="shared" si="248"/>
        <v>TECNICO GRAFICO</v>
      </c>
      <c r="B2546" t="s">
        <v>3206</v>
      </c>
      <c r="C2546">
        <v>0</v>
      </c>
      <c r="D2546">
        <v>0</v>
      </c>
      <c r="E2546">
        <v>0</v>
      </c>
      <c r="F2546">
        <v>0</v>
      </c>
      <c r="G2546">
        <v>0</v>
      </c>
      <c r="H2546" s="46">
        <f t="shared" si="249"/>
        <v>0</v>
      </c>
      <c r="J2546" t="str">
        <f t="shared" si="250"/>
        <v>TITERITEIRO</v>
      </c>
      <c r="K2546" t="s">
        <v>3256</v>
      </c>
      <c r="L2546">
        <v>0</v>
      </c>
      <c r="M2546" s="46">
        <f t="shared" si="251"/>
        <v>0</v>
      </c>
      <c r="N2546" t="str">
        <f t="shared" si="252"/>
        <v>SUPERVISOR DE COBRANCA</v>
      </c>
      <c r="O2546" t="s">
        <v>3345</v>
      </c>
      <c r="P2546">
        <v>0</v>
      </c>
      <c r="Q2546" s="46">
        <f t="shared" si="253"/>
        <v>0</v>
      </c>
    </row>
    <row r="2547" spans="1:17" x14ac:dyDescent="0.25">
      <c r="A2547" t="str">
        <f t="shared" si="248"/>
        <v>RECREADOR DE ACANTONAMENTO</v>
      </c>
      <c r="B2547" t="s">
        <v>3207</v>
      </c>
      <c r="C2547">
        <v>0</v>
      </c>
      <c r="D2547">
        <v>0</v>
      </c>
      <c r="E2547">
        <v>0</v>
      </c>
      <c r="F2547">
        <v>0</v>
      </c>
      <c r="G2547">
        <v>0</v>
      </c>
      <c r="H2547" s="46">
        <f t="shared" si="249"/>
        <v>0</v>
      </c>
      <c r="J2547" t="str">
        <f t="shared" si="250"/>
        <v>TRAPEZISTA</v>
      </c>
      <c r="K2547" t="s">
        <v>3257</v>
      </c>
      <c r="L2547">
        <v>0</v>
      </c>
      <c r="M2547" s="46">
        <f t="shared" si="251"/>
        <v>0</v>
      </c>
      <c r="N2547" t="str">
        <f t="shared" si="252"/>
        <v>SUPERVISOR DE COLETADORES DE APOSTAS E DE JOGOS</v>
      </c>
      <c r="O2547" t="s">
        <v>3346</v>
      </c>
      <c r="P2547">
        <v>0</v>
      </c>
      <c r="Q2547" s="46">
        <f t="shared" si="253"/>
        <v>0</v>
      </c>
    </row>
    <row r="2548" spans="1:17" x14ac:dyDescent="0.25">
      <c r="A2548" t="str">
        <f t="shared" si="248"/>
        <v>DIRETOR DE FOTOGRAFIA</v>
      </c>
      <c r="B2548" t="s">
        <v>3209</v>
      </c>
      <c r="C2548">
        <v>0</v>
      </c>
      <c r="D2548">
        <v>0</v>
      </c>
      <c r="E2548">
        <v>0</v>
      </c>
      <c r="F2548">
        <v>0</v>
      </c>
      <c r="G2548">
        <v>0</v>
      </c>
      <c r="H2548" s="46">
        <f t="shared" si="249"/>
        <v>0</v>
      </c>
      <c r="J2548" t="str">
        <f t="shared" si="250"/>
        <v>APRESENTADOR DE EVENTOS</v>
      </c>
      <c r="K2548" t="s">
        <v>3258</v>
      </c>
      <c r="L2548">
        <v>0</v>
      </c>
      <c r="M2548" s="46">
        <f t="shared" si="251"/>
        <v>0</v>
      </c>
      <c r="N2548" t="str">
        <f t="shared" si="252"/>
        <v>SUPERVISOR DE ENTREVISTADORES E RECENSEADORES</v>
      </c>
      <c r="O2548" t="s">
        <v>3347</v>
      </c>
      <c r="P2548">
        <v>0</v>
      </c>
      <c r="Q2548" s="46">
        <f t="shared" si="253"/>
        <v>0</v>
      </c>
    </row>
    <row r="2549" spans="1:17" x14ac:dyDescent="0.25">
      <c r="A2549" t="str">
        <f t="shared" si="248"/>
        <v>ILUMINADOR (TELEVISAO)</v>
      </c>
      <c r="B2549" t="s">
        <v>3210</v>
      </c>
      <c r="C2549">
        <v>0</v>
      </c>
      <c r="D2549">
        <v>0</v>
      </c>
      <c r="E2549">
        <v>0</v>
      </c>
      <c r="F2549">
        <v>0</v>
      </c>
      <c r="G2549">
        <v>0</v>
      </c>
      <c r="H2549" s="46">
        <f t="shared" si="249"/>
        <v>0</v>
      </c>
      <c r="J2549" t="str">
        <f t="shared" si="250"/>
        <v>APRESENTADOR DE FESTAS POPULARES</v>
      </c>
      <c r="K2549" t="s">
        <v>3259</v>
      </c>
      <c r="L2549">
        <v>0</v>
      </c>
      <c r="M2549" s="46">
        <f t="shared" si="251"/>
        <v>0</v>
      </c>
      <c r="N2549" t="str">
        <f t="shared" si="252"/>
        <v>SUPERVISOR DE RECEPCIONISTAS</v>
      </c>
      <c r="O2549" t="s">
        <v>3348</v>
      </c>
      <c r="P2549">
        <v>0</v>
      </c>
      <c r="Q2549" s="46">
        <f t="shared" si="253"/>
        <v>0</v>
      </c>
    </row>
    <row r="2550" spans="1:17" x14ac:dyDescent="0.25">
      <c r="A2550" t="str">
        <f t="shared" si="248"/>
        <v>OPERADOR DE CAMERA DE TELEVISAO</v>
      </c>
      <c r="B2550" t="s">
        <v>3211</v>
      </c>
      <c r="C2550">
        <v>0</v>
      </c>
      <c r="D2550">
        <v>0</v>
      </c>
      <c r="E2550">
        <v>0</v>
      </c>
      <c r="F2550">
        <v>0</v>
      </c>
      <c r="G2550">
        <v>0</v>
      </c>
      <c r="H2550" s="46">
        <f t="shared" si="249"/>
        <v>0</v>
      </c>
      <c r="J2550" t="str">
        <f t="shared" si="250"/>
        <v>APRESENTADOR DE PROGRAMAS DE RADIO</v>
      </c>
      <c r="K2550" t="s">
        <v>3260</v>
      </c>
      <c r="L2550">
        <v>0</v>
      </c>
      <c r="M2550" s="46">
        <f t="shared" si="251"/>
        <v>0</v>
      </c>
      <c r="N2550" t="str">
        <f t="shared" si="252"/>
        <v>SUPERVISOR DE TELEFONISTAS</v>
      </c>
      <c r="O2550" t="s">
        <v>3349</v>
      </c>
      <c r="P2550">
        <v>0</v>
      </c>
      <c r="Q2550" s="46">
        <f t="shared" si="253"/>
        <v>0</v>
      </c>
    </row>
    <row r="2551" spans="1:17" x14ac:dyDescent="0.25">
      <c r="A2551" t="str">
        <f t="shared" si="248"/>
        <v>OPERADOR DE REDE DE TELEPROCESSAMENTO</v>
      </c>
      <c r="B2551" t="s">
        <v>3212</v>
      </c>
      <c r="C2551">
        <v>0</v>
      </c>
      <c r="D2551">
        <v>0</v>
      </c>
      <c r="E2551">
        <v>0</v>
      </c>
      <c r="F2551">
        <v>0</v>
      </c>
      <c r="G2551">
        <v>0</v>
      </c>
      <c r="H2551" s="46">
        <f t="shared" si="249"/>
        <v>0</v>
      </c>
      <c r="J2551" t="str">
        <f t="shared" si="250"/>
        <v>APRESENTADOR DE PROGRAMAS DE TELEVISAO</v>
      </c>
      <c r="K2551" t="s">
        <v>3261</v>
      </c>
      <c r="L2551">
        <v>0</v>
      </c>
      <c r="M2551" s="46">
        <f t="shared" si="251"/>
        <v>0</v>
      </c>
      <c r="N2551" t="str">
        <f t="shared" si="252"/>
        <v>SUPERVISOR DE TELEMARKETING E ATENDIMENTO</v>
      </c>
      <c r="O2551" t="s">
        <v>3350</v>
      </c>
      <c r="P2551">
        <v>0</v>
      </c>
      <c r="Q2551" s="46">
        <f t="shared" si="253"/>
        <v>0</v>
      </c>
    </row>
    <row r="2552" spans="1:17" x14ac:dyDescent="0.25">
      <c r="A2552" t="str">
        <f t="shared" si="248"/>
        <v>RADIOTELEGRAFISTA</v>
      </c>
      <c r="B2552" t="s">
        <v>3213</v>
      </c>
      <c r="C2552">
        <v>0</v>
      </c>
      <c r="D2552">
        <v>0</v>
      </c>
      <c r="E2552">
        <v>0</v>
      </c>
      <c r="F2552">
        <v>0</v>
      </c>
      <c r="G2552">
        <v>0</v>
      </c>
      <c r="H2552" s="46">
        <f t="shared" si="249"/>
        <v>0</v>
      </c>
      <c r="J2552" t="str">
        <f t="shared" si="250"/>
        <v>APRESENTADOR DE CIRCO</v>
      </c>
      <c r="K2552" t="s">
        <v>3262</v>
      </c>
      <c r="L2552">
        <v>0</v>
      </c>
      <c r="M2552" s="46">
        <f t="shared" si="251"/>
        <v>0</v>
      </c>
      <c r="N2552" t="str">
        <f t="shared" si="252"/>
        <v>BILHETEIRO DE TRANSPORTES COLETIVOS</v>
      </c>
      <c r="O2552" t="s">
        <v>3352</v>
      </c>
      <c r="P2552">
        <v>0</v>
      </c>
      <c r="Q2552" s="46">
        <f t="shared" si="253"/>
        <v>0</v>
      </c>
    </row>
    <row r="2553" spans="1:17" x14ac:dyDescent="0.25">
      <c r="A2553" t="str">
        <f t="shared" si="248"/>
        <v>OPERADOR DE CENTRAL DE RADIO</v>
      </c>
      <c r="B2553" t="s">
        <v>3215</v>
      </c>
      <c r="C2553">
        <v>0</v>
      </c>
      <c r="D2553">
        <v>0</v>
      </c>
      <c r="E2553">
        <v>0</v>
      </c>
      <c r="F2553">
        <v>0</v>
      </c>
      <c r="G2553">
        <v>0</v>
      </c>
      <c r="H2553" s="46">
        <f t="shared" si="249"/>
        <v>0</v>
      </c>
      <c r="J2553" t="str">
        <f t="shared" si="250"/>
        <v>MODELO ARTISTICO</v>
      </c>
      <c r="K2553" t="s">
        <v>3263</v>
      </c>
      <c r="L2553">
        <v>0</v>
      </c>
      <c r="M2553" s="46">
        <f t="shared" si="251"/>
        <v>0</v>
      </c>
      <c r="N2553" t="str">
        <f t="shared" si="252"/>
        <v>BILHETEIRO NO SERVICO DE DIVERSOES</v>
      </c>
      <c r="O2553" t="s">
        <v>3353</v>
      </c>
      <c r="P2553">
        <v>0</v>
      </c>
      <c r="Q2553" s="46">
        <f t="shared" si="253"/>
        <v>0</v>
      </c>
    </row>
    <row r="2554" spans="1:17" x14ac:dyDescent="0.25">
      <c r="A2554" t="str">
        <f t="shared" si="248"/>
        <v>OPERADOR DE EXTERNA (RADIO)</v>
      </c>
      <c r="B2554" t="s">
        <v>3216</v>
      </c>
      <c r="C2554">
        <v>0</v>
      </c>
      <c r="D2554">
        <v>0</v>
      </c>
      <c r="E2554">
        <v>0</v>
      </c>
      <c r="F2554">
        <v>0</v>
      </c>
      <c r="G2554">
        <v>0</v>
      </c>
      <c r="H2554" s="46">
        <f t="shared" si="249"/>
        <v>0</v>
      </c>
      <c r="J2554" t="str">
        <f t="shared" si="250"/>
        <v>MODELO DE MODAS</v>
      </c>
      <c r="K2554" t="s">
        <v>3264</v>
      </c>
      <c r="L2554">
        <v>0</v>
      </c>
      <c r="M2554" s="46">
        <f t="shared" si="251"/>
        <v>0</v>
      </c>
      <c r="N2554" t="str">
        <f t="shared" si="252"/>
        <v>EMISSOR DE PASSAGENS</v>
      </c>
      <c r="O2554" t="s">
        <v>3354</v>
      </c>
      <c r="P2554">
        <v>0</v>
      </c>
      <c r="Q2554" s="46">
        <f t="shared" si="253"/>
        <v>0</v>
      </c>
    </row>
    <row r="2555" spans="1:17" x14ac:dyDescent="0.25">
      <c r="A2555" t="str">
        <f t="shared" si="248"/>
        <v>OPERADOR DE GRAVACAO DE RADIO</v>
      </c>
      <c r="B2555" t="s">
        <v>3217</v>
      </c>
      <c r="C2555">
        <v>0</v>
      </c>
      <c r="D2555">
        <v>0</v>
      </c>
      <c r="E2555">
        <v>0</v>
      </c>
      <c r="F2555">
        <v>0</v>
      </c>
      <c r="G2555">
        <v>0</v>
      </c>
      <c r="H2555" s="46">
        <f t="shared" si="249"/>
        <v>0</v>
      </c>
      <c r="J2555" t="str">
        <f t="shared" si="250"/>
        <v>MODELO PUBLICITARIO</v>
      </c>
      <c r="K2555" t="s">
        <v>3265</v>
      </c>
      <c r="L2555">
        <v>0</v>
      </c>
      <c r="M2555" s="46">
        <f t="shared" si="251"/>
        <v>0</v>
      </c>
      <c r="N2555" t="str">
        <f t="shared" si="252"/>
        <v>RECEBEDOR DE APOSTAS (LOTERIA)</v>
      </c>
      <c r="O2555" t="s">
        <v>3356</v>
      </c>
      <c r="P2555">
        <v>0</v>
      </c>
      <c r="Q2555" s="46">
        <f t="shared" si="253"/>
        <v>0</v>
      </c>
    </row>
    <row r="2556" spans="1:17" x14ac:dyDescent="0.25">
      <c r="A2556" t="str">
        <f t="shared" si="248"/>
        <v>OPERADOR DE TRANSMISSOR DE RADIO</v>
      </c>
      <c r="B2556" t="s">
        <v>3218</v>
      </c>
      <c r="C2556">
        <v>0</v>
      </c>
      <c r="D2556">
        <v>0</v>
      </c>
      <c r="E2556">
        <v>0</v>
      </c>
      <c r="F2556">
        <v>0</v>
      </c>
      <c r="G2556">
        <v>0</v>
      </c>
      <c r="H2556" s="46">
        <f t="shared" si="249"/>
        <v>0</v>
      </c>
      <c r="J2556" t="str">
        <f t="shared" si="250"/>
        <v>ATLETA PROFISSIONAL (OUTRAS MODALIDADES)</v>
      </c>
      <c r="K2556" t="s">
        <v>3266</v>
      </c>
      <c r="L2556">
        <v>0</v>
      </c>
      <c r="M2556" s="46">
        <f t="shared" si="251"/>
        <v>0</v>
      </c>
      <c r="N2556" t="str">
        <f t="shared" si="252"/>
        <v>RECEBEDOR DE APOSTAS (TURFE)</v>
      </c>
      <c r="O2556" t="s">
        <v>3357</v>
      </c>
      <c r="P2556">
        <v>0</v>
      </c>
      <c r="Q2556" s="46">
        <f t="shared" si="253"/>
        <v>0</v>
      </c>
    </row>
    <row r="2557" spans="1:17" x14ac:dyDescent="0.25">
      <c r="A2557" t="str">
        <f t="shared" si="248"/>
        <v>TECNICO EM OPERACAO DE EQUIPAMENTOS DE PRODUCAO PARA TELEVISAO E PRODUTORAS DE VIDEO</v>
      </c>
      <c r="B2557" t="s">
        <v>3219</v>
      </c>
      <c r="C2557">
        <v>0</v>
      </c>
      <c r="D2557">
        <v>0</v>
      </c>
      <c r="E2557">
        <v>0</v>
      </c>
      <c r="F2557">
        <v>0</v>
      </c>
      <c r="G2557">
        <v>0</v>
      </c>
      <c r="H2557" s="46">
        <f t="shared" si="249"/>
        <v>0</v>
      </c>
      <c r="J2557" t="str">
        <f t="shared" si="250"/>
        <v>ATLETA PROFISSIONAL DE FUTEBOL</v>
      </c>
      <c r="K2557" t="s">
        <v>3267</v>
      </c>
      <c r="L2557">
        <v>0</v>
      </c>
      <c r="M2557" s="46">
        <f t="shared" si="251"/>
        <v>0</v>
      </c>
      <c r="N2557" t="str">
        <f t="shared" si="252"/>
        <v>COBRADOR EXTERNO</v>
      </c>
      <c r="O2557" t="s">
        <v>3358</v>
      </c>
      <c r="P2557">
        <v>0</v>
      </c>
      <c r="Q2557" s="46">
        <f t="shared" si="253"/>
        <v>0</v>
      </c>
    </row>
    <row r="2558" spans="1:17" x14ac:dyDescent="0.25">
      <c r="A2558" t="str">
        <f t="shared" si="248"/>
        <v>TECNICO EM OPERACAO DE EQUIPAMENTO DE EXIBICAO DE TELEVISAO</v>
      </c>
      <c r="B2558" t="s">
        <v>3220</v>
      </c>
      <c r="C2558">
        <v>0</v>
      </c>
      <c r="D2558">
        <v>0</v>
      </c>
      <c r="E2558">
        <v>0</v>
      </c>
      <c r="F2558">
        <v>0</v>
      </c>
      <c r="G2558">
        <v>0</v>
      </c>
      <c r="H2558" s="46">
        <f t="shared" si="249"/>
        <v>0</v>
      </c>
      <c r="J2558" t="str">
        <f t="shared" si="250"/>
        <v>ATLETA PROFISSIONAL DE GOLFE</v>
      </c>
      <c r="K2558" t="s">
        <v>3268</v>
      </c>
      <c r="L2558">
        <v>0</v>
      </c>
      <c r="M2558" s="46">
        <f t="shared" si="251"/>
        <v>0</v>
      </c>
      <c r="N2558" t="str">
        <f t="shared" si="252"/>
        <v>COBRADOR INTERNO</v>
      </c>
      <c r="O2558" t="s">
        <v>3359</v>
      </c>
      <c r="P2558">
        <v>0</v>
      </c>
      <c r="Q2558" s="46">
        <f t="shared" si="253"/>
        <v>0</v>
      </c>
    </row>
    <row r="2559" spans="1:17" x14ac:dyDescent="0.25">
      <c r="A2559" t="str">
        <f t="shared" si="248"/>
        <v>SUPERVISOR TECNICO OPERACIONAL DE SISTEMAS DE TELEVISAO E PRODUTORAS DE VIDEO</v>
      </c>
      <c r="B2559" t="s">
        <v>3222</v>
      </c>
      <c r="C2559">
        <v>0</v>
      </c>
      <c r="D2559">
        <v>0</v>
      </c>
      <c r="E2559">
        <v>0</v>
      </c>
      <c r="F2559">
        <v>0</v>
      </c>
      <c r="G2559">
        <v>0</v>
      </c>
      <c r="H2559" s="46">
        <f t="shared" si="249"/>
        <v>0</v>
      </c>
      <c r="J2559" t="str">
        <f t="shared" si="250"/>
        <v>ATLETA PROFISSIONAL DE LUTA</v>
      </c>
      <c r="K2559" t="s">
        <v>3269</v>
      </c>
      <c r="L2559">
        <v>0</v>
      </c>
      <c r="M2559" s="46">
        <f t="shared" si="251"/>
        <v>0</v>
      </c>
      <c r="N2559" t="str">
        <f t="shared" si="252"/>
        <v>LOCALIZADOR (COBRADOR)</v>
      </c>
      <c r="O2559" t="s">
        <v>3360</v>
      </c>
      <c r="P2559">
        <v>0</v>
      </c>
      <c r="Q2559" s="46">
        <f t="shared" si="253"/>
        <v>0</v>
      </c>
    </row>
    <row r="2560" spans="1:17" x14ac:dyDescent="0.25">
      <c r="A2560" t="str">
        <f t="shared" si="248"/>
        <v>TECNICO EM GRAVACAO DE AUDIO</v>
      </c>
      <c r="B2560" t="s">
        <v>3223</v>
      </c>
      <c r="C2560">
        <v>0</v>
      </c>
      <c r="D2560">
        <v>0</v>
      </c>
      <c r="E2560">
        <v>0</v>
      </c>
      <c r="F2560">
        <v>0</v>
      </c>
      <c r="G2560">
        <v>0</v>
      </c>
      <c r="H2560" s="46">
        <f t="shared" si="249"/>
        <v>0</v>
      </c>
      <c r="J2560" t="str">
        <f t="shared" si="250"/>
        <v>ATLETA PROFISSIONAL DE TENIS</v>
      </c>
      <c r="K2560" t="s">
        <v>3270</v>
      </c>
      <c r="L2560">
        <v>0</v>
      </c>
      <c r="M2560" s="46">
        <f t="shared" si="251"/>
        <v>0</v>
      </c>
      <c r="N2560" t="str">
        <f t="shared" si="252"/>
        <v>OPERADOR DE TELEMARKETING TECNICO</v>
      </c>
      <c r="O2560" t="s">
        <v>3373</v>
      </c>
      <c r="P2560">
        <v>0</v>
      </c>
      <c r="Q2560" s="46">
        <f t="shared" si="253"/>
        <v>0</v>
      </c>
    </row>
    <row r="2561" spans="1:17" x14ac:dyDescent="0.25">
      <c r="A2561" t="str">
        <f t="shared" si="248"/>
        <v>TECNICO EM INSTALACAO DE EQUIPAMENTOS DE AUDIO</v>
      </c>
      <c r="B2561" t="s">
        <v>3224</v>
      </c>
      <c r="C2561">
        <v>0</v>
      </c>
      <c r="D2561">
        <v>0</v>
      </c>
      <c r="E2561">
        <v>0</v>
      </c>
      <c r="F2561">
        <v>0</v>
      </c>
      <c r="G2561">
        <v>0</v>
      </c>
      <c r="H2561" s="46">
        <f t="shared" si="249"/>
        <v>0</v>
      </c>
      <c r="J2561" t="str">
        <f t="shared" si="250"/>
        <v>JOQUEI</v>
      </c>
      <c r="K2561" t="s">
        <v>3271</v>
      </c>
      <c r="L2561">
        <v>0</v>
      </c>
      <c r="M2561" s="46">
        <f t="shared" si="251"/>
        <v>0</v>
      </c>
      <c r="N2561" t="str">
        <f t="shared" si="252"/>
        <v>DESPACHANTE DOCUMENTALISTA</v>
      </c>
      <c r="O2561" t="s">
        <v>3374</v>
      </c>
      <c r="P2561">
        <v>0</v>
      </c>
      <c r="Q2561" s="46">
        <f t="shared" si="253"/>
        <v>0</v>
      </c>
    </row>
    <row r="2562" spans="1:17" x14ac:dyDescent="0.25">
      <c r="A2562" t="str">
        <f t="shared" si="248"/>
        <v>TECNICO EM MASTERIZACAO DE AUDIO</v>
      </c>
      <c r="B2562" t="s">
        <v>3225</v>
      </c>
      <c r="C2562">
        <v>0</v>
      </c>
      <c r="D2562">
        <v>0</v>
      </c>
      <c r="E2562">
        <v>0</v>
      </c>
      <c r="F2562">
        <v>0</v>
      </c>
      <c r="G2562">
        <v>0</v>
      </c>
      <c r="H2562" s="46">
        <f t="shared" si="249"/>
        <v>0</v>
      </c>
      <c r="J2562" t="str">
        <f t="shared" si="250"/>
        <v>PILOTO DE COMPETICAO AUTOMOBILISTICA</v>
      </c>
      <c r="K2562" t="s">
        <v>3272</v>
      </c>
      <c r="L2562">
        <v>0</v>
      </c>
      <c r="M2562" s="46">
        <f t="shared" si="251"/>
        <v>0</v>
      </c>
      <c r="N2562" t="str">
        <f t="shared" si="252"/>
        <v>DESPACHANTE DE TRANSITO</v>
      </c>
      <c r="O2562" t="s">
        <v>3375</v>
      </c>
      <c r="P2562">
        <v>0</v>
      </c>
      <c r="Q2562" s="46">
        <f t="shared" si="253"/>
        <v>0</v>
      </c>
    </row>
    <row r="2563" spans="1:17" x14ac:dyDescent="0.25">
      <c r="A2563" t="str">
        <f t="shared" si="248"/>
        <v>PROJETISTA DE SOM</v>
      </c>
      <c r="B2563" t="s">
        <v>3226</v>
      </c>
      <c r="C2563">
        <v>0</v>
      </c>
      <c r="D2563">
        <v>0</v>
      </c>
      <c r="E2563">
        <v>0</v>
      </c>
      <c r="F2563">
        <v>0</v>
      </c>
      <c r="G2563">
        <v>0</v>
      </c>
      <c r="H2563" s="46">
        <f t="shared" si="249"/>
        <v>0</v>
      </c>
      <c r="J2563" t="str">
        <f t="shared" si="250"/>
        <v>PROFISSIONAL DE ATLETISMO</v>
      </c>
      <c r="K2563" t="s">
        <v>3273</v>
      </c>
      <c r="L2563">
        <v>0</v>
      </c>
      <c r="M2563" s="46">
        <f t="shared" si="251"/>
        <v>0</v>
      </c>
      <c r="N2563" t="str">
        <f t="shared" si="252"/>
        <v>ENTREVISTADOR CENSITARIO E DE PESQUISAS AMOSTRAIS</v>
      </c>
      <c r="O2563" t="s">
        <v>3376</v>
      </c>
      <c r="P2563">
        <v>0</v>
      </c>
      <c r="Q2563" s="46">
        <f t="shared" si="253"/>
        <v>0</v>
      </c>
    </row>
    <row r="2564" spans="1:17" x14ac:dyDescent="0.25">
      <c r="A2564" t="str">
        <f t="shared" si="248"/>
        <v>TECNICO EM SONORIZACAO</v>
      </c>
      <c r="B2564" t="s">
        <v>3227</v>
      </c>
      <c r="C2564">
        <v>0</v>
      </c>
      <c r="D2564">
        <v>0</v>
      </c>
      <c r="E2564">
        <v>0</v>
      </c>
      <c r="F2564">
        <v>0</v>
      </c>
      <c r="G2564">
        <v>0</v>
      </c>
      <c r="H2564" s="46">
        <f t="shared" si="249"/>
        <v>0</v>
      </c>
      <c r="J2564" t="str">
        <f t="shared" si="250"/>
        <v>PUGILISTA</v>
      </c>
      <c r="K2564" t="s">
        <v>3274</v>
      </c>
      <c r="L2564">
        <v>0</v>
      </c>
      <c r="M2564" s="46">
        <f t="shared" si="251"/>
        <v>0</v>
      </c>
      <c r="N2564" t="str">
        <f t="shared" si="252"/>
        <v>ENTREVISTADOR DE PESQUISA DE OPINIAO E MIDIA</v>
      </c>
      <c r="O2564" t="s">
        <v>3377</v>
      </c>
      <c r="P2564">
        <v>0</v>
      </c>
      <c r="Q2564" s="46">
        <f t="shared" si="253"/>
        <v>0</v>
      </c>
    </row>
    <row r="2565" spans="1:17" x14ac:dyDescent="0.25">
      <c r="A2565" t="str">
        <f t="shared" si="248"/>
        <v>TECNICO EM MIXAGEM DE AUDIO</v>
      </c>
      <c r="B2565" t="s">
        <v>3228</v>
      </c>
      <c r="C2565">
        <v>0</v>
      </c>
      <c r="D2565">
        <v>0</v>
      </c>
      <c r="E2565">
        <v>0</v>
      </c>
      <c r="F2565">
        <v>0</v>
      </c>
      <c r="G2565">
        <v>0</v>
      </c>
      <c r="H2565" s="46">
        <f t="shared" si="249"/>
        <v>0</v>
      </c>
      <c r="J2565" t="str">
        <f t="shared" si="250"/>
        <v>ARBITRO DESPORTIVO</v>
      </c>
      <c r="K2565" t="s">
        <v>3275</v>
      </c>
      <c r="L2565">
        <v>0</v>
      </c>
      <c r="M2565" s="46">
        <f t="shared" si="251"/>
        <v>0</v>
      </c>
      <c r="N2565" t="str">
        <f t="shared" si="252"/>
        <v>ENTREVISTADOR DE PESQUISAS DE MERCADO</v>
      </c>
      <c r="O2565" t="s">
        <v>3378</v>
      </c>
      <c r="P2565">
        <v>0</v>
      </c>
      <c r="Q2565" s="46">
        <f t="shared" si="253"/>
        <v>0</v>
      </c>
    </row>
    <row r="2566" spans="1:17" x14ac:dyDescent="0.25">
      <c r="A2566" t="str">
        <f t="shared" si="248"/>
        <v>PROJETISTA DE SISTEMAS DE AUDIO</v>
      </c>
      <c r="B2566" t="s">
        <v>3229</v>
      </c>
      <c r="C2566">
        <v>0</v>
      </c>
      <c r="D2566">
        <v>0</v>
      </c>
      <c r="E2566">
        <v>0</v>
      </c>
      <c r="F2566">
        <v>0</v>
      </c>
      <c r="G2566">
        <v>0</v>
      </c>
      <c r="H2566" s="46">
        <f t="shared" si="249"/>
        <v>0</v>
      </c>
      <c r="J2566" t="str">
        <f t="shared" si="250"/>
        <v>ARBITRO DE ATLETISMO</v>
      </c>
      <c r="K2566" t="s">
        <v>3276</v>
      </c>
      <c r="L2566">
        <v>0</v>
      </c>
      <c r="M2566" s="46">
        <f t="shared" si="251"/>
        <v>0</v>
      </c>
      <c r="N2566" t="str">
        <f t="shared" si="252"/>
        <v>ENTREVISTADOR DE PRECOS</v>
      </c>
      <c r="O2566" t="s">
        <v>3379</v>
      </c>
      <c r="P2566">
        <v>0</v>
      </c>
      <c r="Q2566" s="46">
        <f t="shared" si="253"/>
        <v>0</v>
      </c>
    </row>
    <row r="2567" spans="1:17" x14ac:dyDescent="0.25">
      <c r="A2567" t="str">
        <f t="shared" si="248"/>
        <v>MICROFONISTA</v>
      </c>
      <c r="B2567" t="s">
        <v>3230</v>
      </c>
      <c r="C2567">
        <v>0</v>
      </c>
      <c r="D2567">
        <v>0</v>
      </c>
      <c r="E2567">
        <v>0</v>
      </c>
      <c r="F2567">
        <v>0</v>
      </c>
      <c r="G2567">
        <v>0</v>
      </c>
      <c r="H2567" s="46">
        <f t="shared" si="249"/>
        <v>0</v>
      </c>
      <c r="J2567" t="str">
        <f t="shared" si="250"/>
        <v>ARBITRO DE BASQUETE</v>
      </c>
      <c r="K2567" t="s">
        <v>3277</v>
      </c>
      <c r="L2567">
        <v>0</v>
      </c>
      <c r="M2567" s="46">
        <f t="shared" si="251"/>
        <v>0</v>
      </c>
      <c r="N2567" t="str">
        <f t="shared" si="252"/>
        <v>SUPERVISOR DE TRANSPORTES</v>
      </c>
      <c r="O2567" t="s">
        <v>3381</v>
      </c>
      <c r="P2567">
        <v>0</v>
      </c>
      <c r="Q2567" s="46">
        <f t="shared" si="253"/>
        <v>0</v>
      </c>
    </row>
    <row r="2568" spans="1:17" x14ac:dyDescent="0.25">
      <c r="A2568" t="str">
        <f t="shared" si="248"/>
        <v>DJ (DISC JOCKEY)</v>
      </c>
      <c r="B2568" t="s">
        <v>3231</v>
      </c>
      <c r="C2568">
        <v>0</v>
      </c>
      <c r="D2568">
        <v>0</v>
      </c>
      <c r="E2568">
        <v>0</v>
      </c>
      <c r="F2568">
        <v>0</v>
      </c>
      <c r="G2568">
        <v>0</v>
      </c>
      <c r="H2568" s="46">
        <f t="shared" si="249"/>
        <v>0</v>
      </c>
      <c r="J2568" t="str">
        <f t="shared" si="250"/>
        <v>ARBITRO DE FUTEBOL</v>
      </c>
      <c r="K2568" t="s">
        <v>3278</v>
      </c>
      <c r="L2568">
        <v>0</v>
      </c>
      <c r="M2568" s="46">
        <f t="shared" si="251"/>
        <v>0</v>
      </c>
      <c r="N2568" t="str">
        <f t="shared" si="252"/>
        <v>ADMINISTRADOR DE EDIFICIOS</v>
      </c>
      <c r="O2568" t="s">
        <v>3382</v>
      </c>
      <c r="P2568">
        <v>0</v>
      </c>
      <c r="Q2568" s="46">
        <f t="shared" si="253"/>
        <v>0</v>
      </c>
    </row>
    <row r="2569" spans="1:17" x14ac:dyDescent="0.25">
      <c r="A2569" t="str">
        <f t="shared" si="248"/>
        <v>CENOTECNICO (CINEMA, VIDEO, TELEVISAO, TEATRO E ESPETACULOS)</v>
      </c>
      <c r="B2569" t="s">
        <v>3232</v>
      </c>
      <c r="C2569">
        <v>0</v>
      </c>
      <c r="D2569">
        <v>0</v>
      </c>
      <c r="E2569">
        <v>0</v>
      </c>
      <c r="F2569">
        <v>0</v>
      </c>
      <c r="G2569">
        <v>0</v>
      </c>
      <c r="H2569" s="46">
        <f t="shared" si="249"/>
        <v>0</v>
      </c>
      <c r="J2569" t="str">
        <f t="shared" si="250"/>
        <v>ARBITRO DE FUTEBOL DE SALAO</v>
      </c>
      <c r="K2569" t="s">
        <v>3279</v>
      </c>
      <c r="L2569">
        <v>0</v>
      </c>
      <c r="M2569" s="46">
        <f t="shared" si="251"/>
        <v>0</v>
      </c>
      <c r="N2569" t="str">
        <f t="shared" si="252"/>
        <v>SUPERVISOR DE ANDAR</v>
      </c>
      <c r="O2569" t="s">
        <v>3383</v>
      </c>
      <c r="P2569">
        <v>0</v>
      </c>
      <c r="Q2569" s="46">
        <f t="shared" si="253"/>
        <v>0</v>
      </c>
    </row>
    <row r="2570" spans="1:17" x14ac:dyDescent="0.25">
      <c r="A2570" t="str">
        <f t="shared" si="248"/>
        <v>MAQUINISTA DE CINEMA E VIDEO</v>
      </c>
      <c r="B2570" t="s">
        <v>3233</v>
      </c>
      <c r="C2570">
        <v>0</v>
      </c>
      <c r="D2570">
        <v>0</v>
      </c>
      <c r="E2570">
        <v>0</v>
      </c>
      <c r="F2570">
        <v>0</v>
      </c>
      <c r="G2570">
        <v>0</v>
      </c>
      <c r="H2570" s="46">
        <f t="shared" si="249"/>
        <v>0</v>
      </c>
      <c r="J2570" t="str">
        <f t="shared" si="250"/>
        <v>ARBITRO DE JUDO</v>
      </c>
      <c r="K2570" t="s">
        <v>3280</v>
      </c>
      <c r="L2570">
        <v>0</v>
      </c>
      <c r="M2570" s="46">
        <f t="shared" si="251"/>
        <v>0</v>
      </c>
      <c r="N2570" t="str">
        <f t="shared" si="252"/>
        <v>CHEFE DE PORTARIA DE HOTEL</v>
      </c>
      <c r="O2570" t="s">
        <v>3384</v>
      </c>
      <c r="P2570">
        <v>0</v>
      </c>
      <c r="Q2570" s="46">
        <f t="shared" si="253"/>
        <v>0</v>
      </c>
    </row>
    <row r="2571" spans="1:17" x14ac:dyDescent="0.25">
      <c r="A2571" t="str">
        <f t="shared" si="248"/>
        <v>MAQUINISTA DE TEATRO E ESPETACULOS</v>
      </c>
      <c r="B2571" t="s">
        <v>3234</v>
      </c>
      <c r="C2571">
        <v>0</v>
      </c>
      <c r="D2571">
        <v>0</v>
      </c>
      <c r="E2571">
        <v>0</v>
      </c>
      <c r="F2571">
        <v>0</v>
      </c>
      <c r="G2571">
        <v>0</v>
      </c>
      <c r="H2571" s="46">
        <f t="shared" si="249"/>
        <v>0</v>
      </c>
      <c r="J2571" t="str">
        <f t="shared" si="250"/>
        <v>ARBITRO DE KARATE</v>
      </c>
      <c r="K2571" t="s">
        <v>3281</v>
      </c>
      <c r="L2571">
        <v>0</v>
      </c>
      <c r="M2571" s="46">
        <f t="shared" si="251"/>
        <v>0</v>
      </c>
      <c r="N2571" t="str">
        <f t="shared" si="252"/>
        <v>CHEFE DE BAR</v>
      </c>
      <c r="O2571" t="s">
        <v>3386</v>
      </c>
      <c r="P2571">
        <v>0</v>
      </c>
      <c r="Q2571" s="46">
        <f t="shared" si="253"/>
        <v>0</v>
      </c>
    </row>
    <row r="2572" spans="1:17" x14ac:dyDescent="0.25">
      <c r="A2572" t="str">
        <f t="shared" si="248"/>
        <v>OPERADOR DE PROJETOR CINEMATOGRAFICO</v>
      </c>
      <c r="B2572" t="s">
        <v>3235</v>
      </c>
      <c r="C2572">
        <v>0</v>
      </c>
      <c r="D2572">
        <v>0</v>
      </c>
      <c r="E2572">
        <v>0</v>
      </c>
      <c r="F2572">
        <v>0</v>
      </c>
      <c r="G2572">
        <v>0</v>
      </c>
      <c r="H2572" s="46">
        <f t="shared" si="249"/>
        <v>0</v>
      </c>
      <c r="J2572" t="str">
        <f t="shared" si="250"/>
        <v>ARBITRO DE POLO AQUATICO</v>
      </c>
      <c r="K2572" t="s">
        <v>3282</v>
      </c>
      <c r="L2572">
        <v>0</v>
      </c>
      <c r="M2572" s="46">
        <f t="shared" si="251"/>
        <v>0</v>
      </c>
      <c r="N2572" t="str">
        <f t="shared" si="252"/>
        <v>MAITRE</v>
      </c>
      <c r="O2572" t="s">
        <v>3387</v>
      </c>
      <c r="P2572">
        <v>0</v>
      </c>
      <c r="Q2572" s="46">
        <f t="shared" si="253"/>
        <v>0</v>
      </c>
    </row>
    <row r="2573" spans="1:17" x14ac:dyDescent="0.25">
      <c r="A2573" t="str">
        <f t="shared" si="248"/>
        <v>OPERADOR-MANTENEDOR DE PROJETOR CINEMATOGRAFICO</v>
      </c>
      <c r="B2573" t="s">
        <v>3236</v>
      </c>
      <c r="C2573">
        <v>0</v>
      </c>
      <c r="D2573">
        <v>0</v>
      </c>
      <c r="E2573">
        <v>0</v>
      </c>
      <c r="F2573">
        <v>0</v>
      </c>
      <c r="G2573">
        <v>0</v>
      </c>
      <c r="H2573" s="46">
        <f t="shared" si="249"/>
        <v>0</v>
      </c>
      <c r="J2573" t="str">
        <f t="shared" si="250"/>
        <v>ARBITRO DE VOLEI</v>
      </c>
      <c r="K2573" t="s">
        <v>3283</v>
      </c>
      <c r="L2573">
        <v>0</v>
      </c>
      <c r="M2573" s="46">
        <f t="shared" si="251"/>
        <v>0</v>
      </c>
      <c r="N2573" t="str">
        <f t="shared" si="252"/>
        <v>SUPERVISOR DE LAVANDERIA</v>
      </c>
      <c r="O2573" t="s">
        <v>3388</v>
      </c>
      <c r="P2573">
        <v>0</v>
      </c>
      <c r="Q2573" s="46">
        <f t="shared" si="253"/>
        <v>0</v>
      </c>
    </row>
    <row r="2574" spans="1:17" x14ac:dyDescent="0.25">
      <c r="A2574" t="str">
        <f t="shared" ref="A2574:A2637" si="254">MID(B2574,8,100)</f>
        <v>EDITOR DE TV E VIDEO</v>
      </c>
      <c r="B2574" t="s">
        <v>3237</v>
      </c>
      <c r="C2574">
        <v>0</v>
      </c>
      <c r="D2574">
        <v>0</v>
      </c>
      <c r="E2574">
        <v>0</v>
      </c>
      <c r="F2574">
        <v>0</v>
      </c>
      <c r="G2574">
        <v>0</v>
      </c>
      <c r="H2574" s="46">
        <f t="shared" ref="H2574:H2637" si="255">G2574*100/G$3765</f>
        <v>0</v>
      </c>
      <c r="J2574" t="str">
        <f t="shared" ref="J2574:J2637" si="256">MID(K2574,8,100)</f>
        <v>CRONOANALISTA</v>
      </c>
      <c r="K2574" t="s">
        <v>3284</v>
      </c>
      <c r="L2574">
        <v>0</v>
      </c>
      <c r="M2574" s="46">
        <f t="shared" ref="M2574:M2637" si="257">L2574*100/L$3765</f>
        <v>0</v>
      </c>
      <c r="N2574" t="str">
        <f t="shared" ref="N2574:N2637" si="258">MID(O2574,8,100)</f>
        <v>SUPERVISOR DE BOMBEIROS</v>
      </c>
      <c r="O2574" t="s">
        <v>3389</v>
      </c>
      <c r="P2574">
        <v>0</v>
      </c>
      <c r="Q2574" s="46">
        <f t="shared" ref="Q2574:Q2637" si="259">P2574*100/P$3765</f>
        <v>0</v>
      </c>
    </row>
    <row r="2575" spans="1:17" x14ac:dyDescent="0.25">
      <c r="A2575" t="str">
        <f t="shared" si="254"/>
        <v>FINALIZADOR DE FILMES</v>
      </c>
      <c r="B2575" t="s">
        <v>3238</v>
      </c>
      <c r="C2575">
        <v>0</v>
      </c>
      <c r="D2575">
        <v>0</v>
      </c>
      <c r="E2575">
        <v>0</v>
      </c>
      <c r="F2575">
        <v>0</v>
      </c>
      <c r="G2575">
        <v>0</v>
      </c>
      <c r="H2575" s="46">
        <f t="shared" si="255"/>
        <v>0</v>
      </c>
      <c r="J2575" t="str">
        <f t="shared" si="256"/>
        <v>CRONOMETRISTA</v>
      </c>
      <c r="K2575" t="s">
        <v>3285</v>
      </c>
      <c r="L2575">
        <v>0</v>
      </c>
      <c r="M2575" s="46">
        <f t="shared" si="257"/>
        <v>0</v>
      </c>
      <c r="N2575" t="str">
        <f t="shared" si="258"/>
        <v>SUPERVISOR DE VIGILANTES</v>
      </c>
      <c r="O2575" t="s">
        <v>3390</v>
      </c>
      <c r="P2575">
        <v>0</v>
      </c>
      <c r="Q2575" s="46">
        <f t="shared" si="259"/>
        <v>0</v>
      </c>
    </row>
    <row r="2576" spans="1:17" x14ac:dyDescent="0.25">
      <c r="A2576" t="str">
        <f t="shared" si="254"/>
        <v>FINALIZADOR DE VIDEO</v>
      </c>
      <c r="B2576" t="s">
        <v>3239</v>
      </c>
      <c r="C2576">
        <v>0</v>
      </c>
      <c r="D2576">
        <v>0</v>
      </c>
      <c r="E2576">
        <v>0</v>
      </c>
      <c r="F2576">
        <v>0</v>
      </c>
      <c r="G2576">
        <v>0</v>
      </c>
      <c r="H2576" s="46">
        <f t="shared" si="255"/>
        <v>0</v>
      </c>
      <c r="J2576" t="str">
        <f t="shared" si="256"/>
        <v>PLANEJISTA</v>
      </c>
      <c r="K2576" t="s">
        <v>3287</v>
      </c>
      <c r="L2576">
        <v>0</v>
      </c>
      <c r="M2576" s="46">
        <f t="shared" si="257"/>
        <v>0</v>
      </c>
      <c r="N2576" t="str">
        <f t="shared" si="258"/>
        <v>COMISSARIO DE VOO</v>
      </c>
      <c r="O2576" t="s">
        <v>3391</v>
      </c>
      <c r="P2576">
        <v>0</v>
      </c>
      <c r="Q2576" s="46">
        <f t="shared" si="259"/>
        <v>0</v>
      </c>
    </row>
    <row r="2577" spans="1:17" x14ac:dyDescent="0.25">
      <c r="A2577" t="str">
        <f t="shared" si="254"/>
        <v>MONTADOR DE FILMES</v>
      </c>
      <c r="B2577" t="s">
        <v>3240</v>
      </c>
      <c r="C2577">
        <v>0</v>
      </c>
      <c r="D2577">
        <v>0</v>
      </c>
      <c r="E2577">
        <v>0</v>
      </c>
      <c r="F2577">
        <v>0</v>
      </c>
      <c r="G2577">
        <v>0</v>
      </c>
      <c r="H2577" s="46">
        <f t="shared" si="255"/>
        <v>0</v>
      </c>
      <c r="J2577" t="str">
        <f t="shared" si="256"/>
        <v>TECNICO DE PLANEJAMENTO E PROGRAMACAO DA MANUTENCAO</v>
      </c>
      <c r="K2577" t="s">
        <v>3289</v>
      </c>
      <c r="L2577">
        <v>0</v>
      </c>
      <c r="M2577" s="46">
        <f t="shared" si="257"/>
        <v>0</v>
      </c>
      <c r="N2577" t="str">
        <f t="shared" si="258"/>
        <v>COMISSARIO DE TREM</v>
      </c>
      <c r="O2577" t="s">
        <v>3392</v>
      </c>
      <c r="P2577">
        <v>0</v>
      </c>
      <c r="Q2577" s="46">
        <f t="shared" si="259"/>
        <v>0</v>
      </c>
    </row>
    <row r="2578" spans="1:17" x14ac:dyDescent="0.25">
      <c r="A2578" t="str">
        <f t="shared" si="254"/>
        <v>DESIGNER DE INTERIORES</v>
      </c>
      <c r="B2578" t="s">
        <v>3241</v>
      </c>
      <c r="C2578">
        <v>0</v>
      </c>
      <c r="D2578">
        <v>0</v>
      </c>
      <c r="E2578">
        <v>0</v>
      </c>
      <c r="F2578">
        <v>0</v>
      </c>
      <c r="G2578">
        <v>0</v>
      </c>
      <c r="H2578" s="46">
        <f t="shared" si="255"/>
        <v>0</v>
      </c>
      <c r="J2578" t="str">
        <f t="shared" si="256"/>
        <v>TECNICO DE MATERIA-PRIMA E MATERIAL</v>
      </c>
      <c r="K2578" t="s">
        <v>3290</v>
      </c>
      <c r="L2578">
        <v>0</v>
      </c>
      <c r="M2578" s="46">
        <f t="shared" si="257"/>
        <v>0</v>
      </c>
      <c r="N2578" t="str">
        <f t="shared" si="258"/>
        <v>TAIFEIRO</v>
      </c>
      <c r="O2578" t="s">
        <v>3393</v>
      </c>
      <c r="P2578">
        <v>0</v>
      </c>
      <c r="Q2578" s="46">
        <f t="shared" si="259"/>
        <v>0</v>
      </c>
    </row>
    <row r="2579" spans="1:17" x14ac:dyDescent="0.25">
      <c r="A2579" t="str">
        <f t="shared" si="254"/>
        <v>DESIGNER DE VITRINES</v>
      </c>
      <c r="B2579" t="s">
        <v>3242</v>
      </c>
      <c r="C2579">
        <v>0</v>
      </c>
      <c r="D2579">
        <v>0</v>
      </c>
      <c r="E2579">
        <v>0</v>
      </c>
      <c r="F2579">
        <v>0</v>
      </c>
      <c r="G2579">
        <v>0</v>
      </c>
      <c r="H2579" s="46">
        <f t="shared" si="255"/>
        <v>0</v>
      </c>
      <c r="J2579" t="str">
        <f t="shared" si="256"/>
        <v>TECNICO DE GARANTIA DA QUALIDADE</v>
      </c>
      <c r="K2579" t="s">
        <v>3292</v>
      </c>
      <c r="L2579">
        <v>0</v>
      </c>
      <c r="M2579" s="46">
        <f t="shared" si="257"/>
        <v>0</v>
      </c>
      <c r="N2579" t="str">
        <f t="shared" si="258"/>
        <v>DESPACHANTE DE TRANSPORTES COLETIVOS (EXCETO TREM)</v>
      </c>
      <c r="O2579" t="s">
        <v>3395</v>
      </c>
      <c r="P2579">
        <v>0</v>
      </c>
      <c r="Q2579" s="46">
        <f t="shared" si="259"/>
        <v>0</v>
      </c>
    </row>
    <row r="2580" spans="1:17" x14ac:dyDescent="0.25">
      <c r="A2580" t="str">
        <f t="shared" si="254"/>
        <v>VISUAL MERCHANDISER</v>
      </c>
      <c r="B2580" t="s">
        <v>3243</v>
      </c>
      <c r="C2580">
        <v>0</v>
      </c>
      <c r="D2580">
        <v>0</v>
      </c>
      <c r="E2580">
        <v>0</v>
      </c>
      <c r="F2580">
        <v>0</v>
      </c>
      <c r="G2580">
        <v>0</v>
      </c>
      <c r="H2580" s="46">
        <f t="shared" si="255"/>
        <v>0</v>
      </c>
      <c r="J2580" t="str">
        <f t="shared" si="256"/>
        <v>TECNICO DE PAINEL DE CONTROLE</v>
      </c>
      <c r="K2580" t="s">
        <v>3294</v>
      </c>
      <c r="L2580">
        <v>0</v>
      </c>
      <c r="M2580" s="46">
        <f t="shared" si="257"/>
        <v>0</v>
      </c>
      <c r="N2580" t="str">
        <f t="shared" si="258"/>
        <v>COBRADOR DE TRANSPORTES COLETIVOS (EXCETO TREM)</v>
      </c>
      <c r="O2580" t="s">
        <v>3396</v>
      </c>
      <c r="P2580">
        <v>0</v>
      </c>
      <c r="Q2580" s="46">
        <f t="shared" si="259"/>
        <v>0</v>
      </c>
    </row>
    <row r="2581" spans="1:17" x14ac:dyDescent="0.25">
      <c r="A2581" t="str">
        <f t="shared" si="254"/>
        <v>DECORADOR DE EVENTOS</v>
      </c>
      <c r="B2581" t="s">
        <v>3244</v>
      </c>
      <c r="C2581">
        <v>0</v>
      </c>
      <c r="D2581">
        <v>0</v>
      </c>
      <c r="E2581">
        <v>0</v>
      </c>
      <c r="F2581">
        <v>0</v>
      </c>
      <c r="G2581">
        <v>0</v>
      </c>
      <c r="H2581" s="46">
        <f t="shared" si="255"/>
        <v>0</v>
      </c>
      <c r="J2581" t="str">
        <f t="shared" si="256"/>
        <v>ESCOLHEDOR DE PAPEL</v>
      </c>
      <c r="K2581" t="s">
        <v>3295</v>
      </c>
      <c r="L2581">
        <v>0</v>
      </c>
      <c r="M2581" s="46">
        <f t="shared" si="257"/>
        <v>0</v>
      </c>
      <c r="N2581" t="str">
        <f t="shared" si="258"/>
        <v>BILHETEIRO (ESTACOES DE METRO, FERROVIARIAS E ASSEMELHADAS)</v>
      </c>
      <c r="O2581" t="s">
        <v>3397</v>
      </c>
      <c r="P2581">
        <v>0</v>
      </c>
      <c r="Q2581" s="46">
        <f t="shared" si="259"/>
        <v>0</v>
      </c>
    </row>
    <row r="2582" spans="1:17" x14ac:dyDescent="0.25">
      <c r="A2582" t="str">
        <f t="shared" si="254"/>
        <v>DANCARINO TRADICIONAL</v>
      </c>
      <c r="B2582" t="s">
        <v>3245</v>
      </c>
      <c r="C2582">
        <v>0</v>
      </c>
      <c r="D2582">
        <v>0</v>
      </c>
      <c r="E2582">
        <v>0</v>
      </c>
      <c r="F2582">
        <v>0</v>
      </c>
      <c r="G2582">
        <v>0</v>
      </c>
      <c r="H2582" s="46">
        <f t="shared" si="255"/>
        <v>0</v>
      </c>
      <c r="J2582" t="str">
        <f t="shared" si="256"/>
        <v>TECNICO OPERACIONAL DE SERVICOS DE CORREIOS</v>
      </c>
      <c r="K2582" t="s">
        <v>3296</v>
      </c>
      <c r="L2582">
        <v>0</v>
      </c>
      <c r="M2582" s="46">
        <f t="shared" si="257"/>
        <v>0</v>
      </c>
      <c r="N2582" t="str">
        <f t="shared" si="258"/>
        <v>GUIA DE TURISMO</v>
      </c>
      <c r="O2582" t="s">
        <v>3398</v>
      </c>
      <c r="P2582">
        <v>0</v>
      </c>
      <c r="Q2582" s="46">
        <f t="shared" si="259"/>
        <v>0</v>
      </c>
    </row>
    <row r="2583" spans="1:17" x14ac:dyDescent="0.25">
      <c r="A2583" t="str">
        <f t="shared" si="254"/>
        <v>DANCARINO POPULAR</v>
      </c>
      <c r="B2583" t="s">
        <v>3246</v>
      </c>
      <c r="C2583">
        <v>0</v>
      </c>
      <c r="D2583">
        <v>0</v>
      </c>
      <c r="E2583">
        <v>0</v>
      </c>
      <c r="F2583">
        <v>0</v>
      </c>
      <c r="G2583">
        <v>0</v>
      </c>
      <c r="H2583" s="46">
        <f t="shared" si="255"/>
        <v>0</v>
      </c>
      <c r="J2583" t="str">
        <f t="shared" si="256"/>
        <v>TECNICO DE APOIO EM PESQUISA E DESENVOLVIMENTO (EXCETO AGROPECUARIO E FLORESTAL)</v>
      </c>
      <c r="K2583" t="s">
        <v>3297</v>
      </c>
      <c r="L2583">
        <v>0</v>
      </c>
      <c r="M2583" s="46">
        <f t="shared" si="257"/>
        <v>0</v>
      </c>
      <c r="N2583" t="str">
        <f t="shared" si="258"/>
        <v>EMPREGADO DOMESTICO ARRUMADOR</v>
      </c>
      <c r="O2583" t="s">
        <v>3400</v>
      </c>
      <c r="P2583">
        <v>0</v>
      </c>
      <c r="Q2583" s="46">
        <f t="shared" si="259"/>
        <v>0</v>
      </c>
    </row>
    <row r="2584" spans="1:17" x14ac:dyDescent="0.25">
      <c r="A2584" t="str">
        <f t="shared" si="254"/>
        <v>ACROBATA</v>
      </c>
      <c r="B2584" t="s">
        <v>3247</v>
      </c>
      <c r="C2584">
        <v>0</v>
      </c>
      <c r="D2584">
        <v>0</v>
      </c>
      <c r="E2584">
        <v>0</v>
      </c>
      <c r="F2584">
        <v>0</v>
      </c>
      <c r="G2584">
        <v>0</v>
      </c>
      <c r="H2584" s="46">
        <f t="shared" si="255"/>
        <v>0</v>
      </c>
      <c r="J2584" t="str">
        <f t="shared" si="256"/>
        <v>TECNICO DE APOIO EM PESQUISA E DESENVOLVIMENTO AGROPECUARIO FLORESTAL</v>
      </c>
      <c r="K2584" t="s">
        <v>3298</v>
      </c>
      <c r="L2584">
        <v>0</v>
      </c>
      <c r="M2584" s="46">
        <f t="shared" si="257"/>
        <v>0</v>
      </c>
      <c r="N2584" t="str">
        <f t="shared" si="258"/>
        <v>MORDOMO DE RESIDENCIA</v>
      </c>
      <c r="O2584" t="s">
        <v>3403</v>
      </c>
      <c r="P2584">
        <v>0</v>
      </c>
      <c r="Q2584" s="46">
        <f t="shared" si="259"/>
        <v>0</v>
      </c>
    </row>
    <row r="2585" spans="1:17" x14ac:dyDescent="0.25">
      <c r="A2585" t="str">
        <f t="shared" si="254"/>
        <v>ARTISTA AEREO</v>
      </c>
      <c r="B2585" t="s">
        <v>3248</v>
      </c>
      <c r="C2585">
        <v>0</v>
      </c>
      <c r="D2585">
        <v>0</v>
      </c>
      <c r="E2585">
        <v>0</v>
      </c>
      <c r="F2585">
        <v>0</v>
      </c>
      <c r="G2585">
        <v>0</v>
      </c>
      <c r="H2585" s="46">
        <f t="shared" si="255"/>
        <v>0</v>
      </c>
      <c r="J2585" t="str">
        <f t="shared" si="256"/>
        <v>SUPERVISOR DE ALMOXARIFADO</v>
      </c>
      <c r="K2585" t="s">
        <v>3300</v>
      </c>
      <c r="L2585">
        <v>0</v>
      </c>
      <c r="M2585" s="46">
        <f t="shared" si="257"/>
        <v>0</v>
      </c>
      <c r="N2585" t="str">
        <f t="shared" si="258"/>
        <v>MORDOMO DE HOTELARIA</v>
      </c>
      <c r="O2585" t="s">
        <v>3404</v>
      </c>
      <c r="P2585">
        <v>0</v>
      </c>
      <c r="Q2585" s="46">
        <f t="shared" si="259"/>
        <v>0</v>
      </c>
    </row>
    <row r="2586" spans="1:17" x14ac:dyDescent="0.25">
      <c r="A2586" t="str">
        <f t="shared" si="254"/>
        <v>ARTISTA DE CIRCO (OUTROS)</v>
      </c>
      <c r="B2586" t="s">
        <v>3249</v>
      </c>
      <c r="C2586">
        <v>0</v>
      </c>
      <c r="D2586">
        <v>0</v>
      </c>
      <c r="E2586">
        <v>0</v>
      </c>
      <c r="F2586">
        <v>0</v>
      </c>
      <c r="G2586">
        <v>0</v>
      </c>
      <c r="H2586" s="46">
        <f t="shared" si="255"/>
        <v>0</v>
      </c>
      <c r="J2586" t="str">
        <f t="shared" si="256"/>
        <v>SUPERVISOR DE CAMBIO</v>
      </c>
      <c r="K2586" t="s">
        <v>3301</v>
      </c>
      <c r="L2586">
        <v>0</v>
      </c>
      <c r="M2586" s="46">
        <f t="shared" si="257"/>
        <v>0</v>
      </c>
      <c r="N2586" t="str">
        <f t="shared" si="258"/>
        <v>GOVERNANTA DE HOTELARIA</v>
      </c>
      <c r="O2586" t="s">
        <v>3405</v>
      </c>
      <c r="P2586">
        <v>0</v>
      </c>
      <c r="Q2586" s="46">
        <f t="shared" si="259"/>
        <v>0</v>
      </c>
    </row>
    <row r="2587" spans="1:17" x14ac:dyDescent="0.25">
      <c r="A2587" t="str">
        <f t="shared" si="254"/>
        <v>CONTORCIONISTA</v>
      </c>
      <c r="B2587" t="s">
        <v>3250</v>
      </c>
      <c r="C2587">
        <v>0</v>
      </c>
      <c r="D2587">
        <v>0</v>
      </c>
      <c r="E2587">
        <v>0</v>
      </c>
      <c r="F2587">
        <v>0</v>
      </c>
      <c r="G2587">
        <v>0</v>
      </c>
      <c r="H2587" s="46">
        <f t="shared" si="255"/>
        <v>0</v>
      </c>
      <c r="J2587" t="str">
        <f t="shared" si="256"/>
        <v>SUPERVISOR DE CONTAS A PAGAR</v>
      </c>
      <c r="K2587" t="s">
        <v>3302</v>
      </c>
      <c r="L2587">
        <v>0</v>
      </c>
      <c r="M2587" s="46">
        <f t="shared" si="257"/>
        <v>0</v>
      </c>
      <c r="N2587" t="str">
        <f t="shared" si="258"/>
        <v>COZINHEIRO INDUSTRIAL</v>
      </c>
      <c r="O2587" t="s">
        <v>3408</v>
      </c>
      <c r="P2587">
        <v>0</v>
      </c>
      <c r="Q2587" s="46">
        <f t="shared" si="259"/>
        <v>0</v>
      </c>
    </row>
    <row r="2588" spans="1:17" x14ac:dyDescent="0.25">
      <c r="A2588" t="str">
        <f t="shared" si="254"/>
        <v>DOMADOR DE ANIMAIS (CIRCENSE)</v>
      </c>
      <c r="B2588" t="s">
        <v>3251</v>
      </c>
      <c r="C2588">
        <v>0</v>
      </c>
      <c r="D2588">
        <v>0</v>
      </c>
      <c r="E2588">
        <v>0</v>
      </c>
      <c r="F2588">
        <v>0</v>
      </c>
      <c r="G2588">
        <v>0</v>
      </c>
      <c r="H2588" s="46">
        <f t="shared" si="255"/>
        <v>0</v>
      </c>
      <c r="J2588" t="str">
        <f t="shared" si="256"/>
        <v>SUPERVISOR DE CONTROLE PATRIMONIAL</v>
      </c>
      <c r="K2588" t="s">
        <v>3303</v>
      </c>
      <c r="L2588">
        <v>0</v>
      </c>
      <c r="M2588" s="46">
        <f t="shared" si="257"/>
        <v>0</v>
      </c>
      <c r="N2588" t="str">
        <f t="shared" si="258"/>
        <v>COZINHEIRO DE EMBARCACOES</v>
      </c>
      <c r="O2588" t="s">
        <v>3410</v>
      </c>
      <c r="P2588">
        <v>0</v>
      </c>
      <c r="Q2588" s="46">
        <f t="shared" si="259"/>
        <v>0</v>
      </c>
    </row>
    <row r="2589" spans="1:17" x14ac:dyDescent="0.25">
      <c r="A2589" t="str">
        <f t="shared" si="254"/>
        <v>EQUILIBRISTA</v>
      </c>
      <c r="B2589" t="s">
        <v>3252</v>
      </c>
      <c r="C2589">
        <v>0</v>
      </c>
      <c r="D2589">
        <v>0</v>
      </c>
      <c r="E2589">
        <v>0</v>
      </c>
      <c r="F2589">
        <v>0</v>
      </c>
      <c r="G2589">
        <v>0</v>
      </c>
      <c r="H2589" s="46">
        <f t="shared" si="255"/>
        <v>0</v>
      </c>
      <c r="J2589" t="str">
        <f t="shared" si="256"/>
        <v>SUPERVISOR DE CREDITO E COBRANCA</v>
      </c>
      <c r="K2589" t="s">
        <v>3304</v>
      </c>
      <c r="L2589">
        <v>0</v>
      </c>
      <c r="M2589" s="46">
        <f t="shared" si="257"/>
        <v>0</v>
      </c>
      <c r="N2589" t="str">
        <f t="shared" si="258"/>
        <v>CAMAREIRA DE TEATRO</v>
      </c>
      <c r="O2589" t="s">
        <v>3411</v>
      </c>
      <c r="P2589">
        <v>0</v>
      </c>
      <c r="Q2589" s="46">
        <f t="shared" si="259"/>
        <v>0</v>
      </c>
    </row>
    <row r="2590" spans="1:17" x14ac:dyDescent="0.25">
      <c r="A2590" t="str">
        <f t="shared" si="254"/>
        <v>MAGICO</v>
      </c>
      <c r="B2590" t="s">
        <v>3253</v>
      </c>
      <c r="C2590">
        <v>0</v>
      </c>
      <c r="D2590">
        <v>0</v>
      </c>
      <c r="E2590">
        <v>0</v>
      </c>
      <c r="F2590">
        <v>0</v>
      </c>
      <c r="G2590">
        <v>0</v>
      </c>
      <c r="H2590" s="46">
        <f t="shared" si="255"/>
        <v>0</v>
      </c>
      <c r="J2590" t="str">
        <f t="shared" si="256"/>
        <v>SUPERVISOR DE ORCAMENTO</v>
      </c>
      <c r="K2590" t="s">
        <v>3305</v>
      </c>
      <c r="L2590">
        <v>0</v>
      </c>
      <c r="M2590" s="46">
        <f t="shared" si="257"/>
        <v>0</v>
      </c>
      <c r="N2590" t="str">
        <f t="shared" si="258"/>
        <v>CAMAREIRA DE TELEVISAO</v>
      </c>
      <c r="O2590" t="s">
        <v>3412</v>
      </c>
      <c r="P2590">
        <v>0</v>
      </c>
      <c r="Q2590" s="46">
        <f t="shared" si="259"/>
        <v>0</v>
      </c>
    </row>
    <row r="2591" spans="1:17" x14ac:dyDescent="0.25">
      <c r="A2591" t="str">
        <f t="shared" si="254"/>
        <v>MALABARISTA</v>
      </c>
      <c r="B2591" t="s">
        <v>3254</v>
      </c>
      <c r="C2591">
        <v>0</v>
      </c>
      <c r="D2591">
        <v>0</v>
      </c>
      <c r="E2591">
        <v>0</v>
      </c>
      <c r="F2591">
        <v>0</v>
      </c>
      <c r="G2591">
        <v>0</v>
      </c>
      <c r="H2591" s="46">
        <f t="shared" si="255"/>
        <v>0</v>
      </c>
      <c r="J2591" t="str">
        <f t="shared" si="256"/>
        <v>ATENDENTE DE JUDICIARIO</v>
      </c>
      <c r="K2591" t="s">
        <v>3309</v>
      </c>
      <c r="L2591">
        <v>0</v>
      </c>
      <c r="M2591" s="46">
        <f t="shared" si="257"/>
        <v>0</v>
      </c>
      <c r="N2591" t="str">
        <f t="shared" si="258"/>
        <v>CAMAREIRO DE EMBARCACOES</v>
      </c>
      <c r="O2591" t="s">
        <v>3414</v>
      </c>
      <c r="P2591">
        <v>0</v>
      </c>
      <c r="Q2591" s="46">
        <f t="shared" si="259"/>
        <v>0</v>
      </c>
    </row>
    <row r="2592" spans="1:17" x14ac:dyDescent="0.25">
      <c r="A2592" t="str">
        <f t="shared" si="254"/>
        <v>PALHACO</v>
      </c>
      <c r="B2592" t="s">
        <v>3255</v>
      </c>
      <c r="C2592">
        <v>0</v>
      </c>
      <c r="D2592">
        <v>0</v>
      </c>
      <c r="E2592">
        <v>0</v>
      </c>
      <c r="F2592">
        <v>0</v>
      </c>
      <c r="G2592">
        <v>0</v>
      </c>
      <c r="H2592" s="46">
        <f t="shared" si="255"/>
        <v>0</v>
      </c>
      <c r="J2592" t="str">
        <f t="shared" si="256"/>
        <v>AUXILIAR DE JUDICIARIO</v>
      </c>
      <c r="K2592" t="s">
        <v>3310</v>
      </c>
      <c r="L2592">
        <v>0</v>
      </c>
      <c r="M2592" s="46">
        <f t="shared" si="257"/>
        <v>0</v>
      </c>
      <c r="N2592" t="str">
        <f t="shared" si="258"/>
        <v>GUARDA-ROUPEIRA DE CINEMA</v>
      </c>
      <c r="O2592" t="s">
        <v>3415</v>
      </c>
      <c r="P2592">
        <v>0</v>
      </c>
      <c r="Q2592" s="46">
        <f t="shared" si="259"/>
        <v>0</v>
      </c>
    </row>
    <row r="2593" spans="1:17" x14ac:dyDescent="0.25">
      <c r="A2593" t="str">
        <f t="shared" si="254"/>
        <v>TITERITEIRO</v>
      </c>
      <c r="B2593" t="s">
        <v>3256</v>
      </c>
      <c r="C2593">
        <v>0</v>
      </c>
      <c r="D2593">
        <v>0</v>
      </c>
      <c r="E2593">
        <v>0</v>
      </c>
      <c r="F2593">
        <v>0</v>
      </c>
      <c r="G2593">
        <v>0</v>
      </c>
      <c r="H2593" s="46">
        <f t="shared" si="255"/>
        <v>0</v>
      </c>
      <c r="J2593" t="str">
        <f t="shared" si="256"/>
        <v>AUXILIAR DE CARTORIO</v>
      </c>
      <c r="K2593" t="s">
        <v>3311</v>
      </c>
      <c r="L2593">
        <v>0</v>
      </c>
      <c r="M2593" s="46">
        <f t="shared" si="257"/>
        <v>0</v>
      </c>
      <c r="N2593" t="str">
        <f t="shared" si="258"/>
        <v>GARCOM (SERVICOS DE VINHOS)</v>
      </c>
      <c r="O2593" t="s">
        <v>3417</v>
      </c>
      <c r="P2593">
        <v>0</v>
      </c>
      <c r="Q2593" s="46">
        <f t="shared" si="259"/>
        <v>0</v>
      </c>
    </row>
    <row r="2594" spans="1:17" x14ac:dyDescent="0.25">
      <c r="A2594" t="str">
        <f t="shared" si="254"/>
        <v>TRAPEZISTA</v>
      </c>
      <c r="B2594" t="s">
        <v>3257</v>
      </c>
      <c r="C2594">
        <v>0</v>
      </c>
      <c r="D2594">
        <v>0</v>
      </c>
      <c r="E2594">
        <v>0</v>
      </c>
      <c r="F2594">
        <v>0</v>
      </c>
      <c r="G2594">
        <v>0</v>
      </c>
      <c r="H2594" s="46">
        <f t="shared" si="255"/>
        <v>0</v>
      </c>
      <c r="J2594" t="str">
        <f t="shared" si="256"/>
        <v>AUXILIAR DE ESTATISTICA</v>
      </c>
      <c r="K2594" t="s">
        <v>3313</v>
      </c>
      <c r="L2594">
        <v>0</v>
      </c>
      <c r="M2594" s="46">
        <f t="shared" si="257"/>
        <v>0</v>
      </c>
      <c r="N2594" t="str">
        <f t="shared" si="258"/>
        <v>CUMIM</v>
      </c>
      <c r="O2594" t="s">
        <v>3418</v>
      </c>
      <c r="P2594">
        <v>0</v>
      </c>
      <c r="Q2594" s="46">
        <f t="shared" si="259"/>
        <v>0</v>
      </c>
    </row>
    <row r="2595" spans="1:17" x14ac:dyDescent="0.25">
      <c r="A2595" t="str">
        <f t="shared" si="254"/>
        <v>APRESENTADOR DE EVENTOS</v>
      </c>
      <c r="B2595" t="s">
        <v>3258</v>
      </c>
      <c r="C2595">
        <v>0</v>
      </c>
      <c r="D2595">
        <v>0</v>
      </c>
      <c r="E2595">
        <v>0</v>
      </c>
      <c r="F2595">
        <v>0</v>
      </c>
      <c r="G2595">
        <v>0</v>
      </c>
      <c r="H2595" s="46">
        <f t="shared" si="255"/>
        <v>0</v>
      </c>
      <c r="J2595" t="str">
        <f t="shared" si="256"/>
        <v>AUXILIAR DE SEGUROS</v>
      </c>
      <c r="K2595" t="s">
        <v>3314</v>
      </c>
      <c r="L2595">
        <v>0</v>
      </c>
      <c r="M2595" s="46">
        <f t="shared" si="257"/>
        <v>0</v>
      </c>
      <c r="N2595" t="str">
        <f t="shared" si="258"/>
        <v>BARISTA</v>
      </c>
      <c r="O2595" t="s">
        <v>3423</v>
      </c>
      <c r="P2595">
        <v>0</v>
      </c>
      <c r="Q2595" s="46">
        <f t="shared" si="259"/>
        <v>0</v>
      </c>
    </row>
    <row r="2596" spans="1:17" x14ac:dyDescent="0.25">
      <c r="A2596" t="str">
        <f t="shared" si="254"/>
        <v>APRESENTADOR DE FESTAS POPULARES</v>
      </c>
      <c r="B2596" t="s">
        <v>3259</v>
      </c>
      <c r="C2596">
        <v>0</v>
      </c>
      <c r="D2596">
        <v>0</v>
      </c>
      <c r="E2596">
        <v>0</v>
      </c>
      <c r="F2596">
        <v>0</v>
      </c>
      <c r="G2596">
        <v>0</v>
      </c>
      <c r="H2596" s="46">
        <f t="shared" si="255"/>
        <v>0</v>
      </c>
      <c r="J2596" t="str">
        <f t="shared" si="256"/>
        <v>AUXILIAR DE SERVICOS DE IMPORTACAO E EXPORTACAO</v>
      </c>
      <c r="K2596" t="s">
        <v>3315</v>
      </c>
      <c r="L2596">
        <v>0</v>
      </c>
      <c r="M2596" s="46">
        <f t="shared" si="257"/>
        <v>0</v>
      </c>
      <c r="N2596" t="str">
        <f t="shared" si="258"/>
        <v>CHURRASQUEIRO</v>
      </c>
      <c r="O2596" t="s">
        <v>3425</v>
      </c>
      <c r="P2596">
        <v>0</v>
      </c>
      <c r="Q2596" s="46">
        <f t="shared" si="259"/>
        <v>0</v>
      </c>
    </row>
    <row r="2597" spans="1:17" x14ac:dyDescent="0.25">
      <c r="A2597" t="str">
        <f t="shared" si="254"/>
        <v>APRESENTADOR DE PROGRAMAS DE RADIO</v>
      </c>
      <c r="B2597" t="s">
        <v>3260</v>
      </c>
      <c r="C2597">
        <v>0</v>
      </c>
      <c r="D2597">
        <v>0</v>
      </c>
      <c r="E2597">
        <v>0</v>
      </c>
      <c r="F2597">
        <v>0</v>
      </c>
      <c r="G2597">
        <v>0</v>
      </c>
      <c r="H2597" s="46">
        <f t="shared" si="255"/>
        <v>0</v>
      </c>
      <c r="J2597" t="str">
        <f t="shared" si="256"/>
        <v>AGENTE DE MICROCREDITO</v>
      </c>
      <c r="K2597" t="s">
        <v>3316</v>
      </c>
      <c r="L2597">
        <v>0</v>
      </c>
      <c r="M2597" s="46">
        <f t="shared" si="257"/>
        <v>0</v>
      </c>
      <c r="N2597" t="str">
        <f t="shared" si="258"/>
        <v>PIZZAIOLO</v>
      </c>
      <c r="O2597" t="s">
        <v>3426</v>
      </c>
      <c r="P2597">
        <v>0</v>
      </c>
      <c r="Q2597" s="46">
        <f t="shared" si="259"/>
        <v>0</v>
      </c>
    </row>
    <row r="2598" spans="1:17" x14ac:dyDescent="0.25">
      <c r="A2598" t="str">
        <f t="shared" si="254"/>
        <v>APRESENTADOR DE PROGRAMAS DE TELEVISAO</v>
      </c>
      <c r="B2598" t="s">
        <v>3261</v>
      </c>
      <c r="C2598">
        <v>0</v>
      </c>
      <c r="D2598">
        <v>0</v>
      </c>
      <c r="E2598">
        <v>0</v>
      </c>
      <c r="F2598">
        <v>0</v>
      </c>
      <c r="G2598">
        <v>0</v>
      </c>
      <c r="H2598" s="46">
        <f t="shared" si="255"/>
        <v>0</v>
      </c>
      <c r="J2598" t="str">
        <f t="shared" si="256"/>
        <v>DATILOGRAFO</v>
      </c>
      <c r="K2598" t="s">
        <v>3317</v>
      </c>
      <c r="L2598">
        <v>0</v>
      </c>
      <c r="M2598" s="46">
        <f t="shared" si="257"/>
        <v>0</v>
      </c>
      <c r="N2598" t="str">
        <f t="shared" si="258"/>
        <v>SUSHIMAN</v>
      </c>
      <c r="O2598" t="s">
        <v>3427</v>
      </c>
      <c r="P2598">
        <v>0</v>
      </c>
      <c r="Q2598" s="46">
        <f t="shared" si="259"/>
        <v>0</v>
      </c>
    </row>
    <row r="2599" spans="1:17" x14ac:dyDescent="0.25">
      <c r="A2599" t="str">
        <f t="shared" si="254"/>
        <v>APRESENTADOR DE CIRCO</v>
      </c>
      <c r="B2599" t="s">
        <v>3262</v>
      </c>
      <c r="C2599">
        <v>0</v>
      </c>
      <c r="D2599">
        <v>0</v>
      </c>
      <c r="E2599">
        <v>0</v>
      </c>
      <c r="F2599">
        <v>0</v>
      </c>
      <c r="G2599">
        <v>0</v>
      </c>
      <c r="H2599" s="46">
        <f t="shared" si="255"/>
        <v>0</v>
      </c>
      <c r="J2599" t="str">
        <f t="shared" si="256"/>
        <v>OPERADOR DE MENSAGENS DE TELECOMUNICACOES (CORREIOS)</v>
      </c>
      <c r="K2599" t="s">
        <v>3319</v>
      </c>
      <c r="L2599">
        <v>0</v>
      </c>
      <c r="M2599" s="46">
        <f t="shared" si="257"/>
        <v>0</v>
      </c>
      <c r="N2599" t="str">
        <f t="shared" si="258"/>
        <v>ASCENSORISTA</v>
      </c>
      <c r="O2599" t="s">
        <v>3428</v>
      </c>
      <c r="P2599">
        <v>0</v>
      </c>
      <c r="Q2599" s="46">
        <f t="shared" si="259"/>
        <v>0</v>
      </c>
    </row>
    <row r="2600" spans="1:17" x14ac:dyDescent="0.25">
      <c r="A2600" t="str">
        <f t="shared" si="254"/>
        <v>MODELO ARTISTICO</v>
      </c>
      <c r="B2600" t="s">
        <v>3263</v>
      </c>
      <c r="C2600">
        <v>0</v>
      </c>
      <c r="D2600">
        <v>0</v>
      </c>
      <c r="E2600">
        <v>0</v>
      </c>
      <c r="F2600">
        <v>0</v>
      </c>
      <c r="G2600">
        <v>0</v>
      </c>
      <c r="H2600" s="46">
        <f t="shared" si="255"/>
        <v>0</v>
      </c>
      <c r="J2600" t="str">
        <f t="shared" si="256"/>
        <v>SUPERVISOR DE DIGITACAO E OPERACAO</v>
      </c>
      <c r="K2600" t="s">
        <v>3320</v>
      </c>
      <c r="L2600">
        <v>0</v>
      </c>
      <c r="M2600" s="46">
        <f t="shared" si="257"/>
        <v>0</v>
      </c>
      <c r="N2600" t="str">
        <f t="shared" si="258"/>
        <v>GARAGISTA</v>
      </c>
      <c r="O2600" t="s">
        <v>3429</v>
      </c>
      <c r="P2600">
        <v>0</v>
      </c>
      <c r="Q2600" s="46">
        <f t="shared" si="259"/>
        <v>0</v>
      </c>
    </row>
    <row r="2601" spans="1:17" x14ac:dyDescent="0.25">
      <c r="A2601" t="str">
        <f t="shared" si="254"/>
        <v>MODELO DE MODAS</v>
      </c>
      <c r="B2601" t="s">
        <v>3264</v>
      </c>
      <c r="C2601">
        <v>0</v>
      </c>
      <c r="D2601">
        <v>0</v>
      </c>
      <c r="E2601">
        <v>0</v>
      </c>
      <c r="F2601">
        <v>0</v>
      </c>
      <c r="G2601">
        <v>0</v>
      </c>
      <c r="H2601" s="46">
        <f t="shared" si="255"/>
        <v>0</v>
      </c>
      <c r="J2601" t="str">
        <f t="shared" si="256"/>
        <v>COMPENSADOR DE BANCO</v>
      </c>
      <c r="K2601" t="s">
        <v>3327</v>
      </c>
      <c r="L2601">
        <v>0</v>
      </c>
      <c r="M2601" s="46">
        <f t="shared" si="257"/>
        <v>0</v>
      </c>
      <c r="N2601" t="str">
        <f t="shared" si="258"/>
        <v>SACRISTAO</v>
      </c>
      <c r="O2601" t="s">
        <v>3430</v>
      </c>
      <c r="P2601">
        <v>0</v>
      </c>
      <c r="Q2601" s="46">
        <f t="shared" si="259"/>
        <v>0</v>
      </c>
    </row>
    <row r="2602" spans="1:17" x14ac:dyDescent="0.25">
      <c r="A2602" t="str">
        <f t="shared" si="254"/>
        <v>MODELO PUBLICITARIO</v>
      </c>
      <c r="B2602" t="s">
        <v>3265</v>
      </c>
      <c r="C2602">
        <v>0</v>
      </c>
      <c r="D2602">
        <v>0</v>
      </c>
      <c r="E2602">
        <v>0</v>
      </c>
      <c r="F2602">
        <v>0</v>
      </c>
      <c r="G2602">
        <v>0</v>
      </c>
      <c r="H2602" s="46">
        <f t="shared" si="255"/>
        <v>0</v>
      </c>
      <c r="J2602" t="str">
        <f t="shared" si="256"/>
        <v>CONFERENTE DE SERVICOS BANCARIOS</v>
      </c>
      <c r="K2602" t="s">
        <v>3328</v>
      </c>
      <c r="L2602">
        <v>0</v>
      </c>
      <c r="M2602" s="46">
        <f t="shared" si="257"/>
        <v>0</v>
      </c>
      <c r="N2602" t="str">
        <f t="shared" si="258"/>
        <v>COLETOR DE LIXO</v>
      </c>
      <c r="O2602" t="s">
        <v>3432</v>
      </c>
      <c r="P2602">
        <v>0</v>
      </c>
      <c r="Q2602" s="46">
        <f t="shared" si="259"/>
        <v>0</v>
      </c>
    </row>
    <row r="2603" spans="1:17" x14ac:dyDescent="0.25">
      <c r="A2603" t="str">
        <f t="shared" si="254"/>
        <v>ATLETA PROFISSIONAL (OUTRAS MODALIDADES)</v>
      </c>
      <c r="B2603" t="s">
        <v>3266</v>
      </c>
      <c r="C2603">
        <v>0</v>
      </c>
      <c r="D2603">
        <v>0</v>
      </c>
      <c r="E2603">
        <v>0</v>
      </c>
      <c r="F2603">
        <v>0</v>
      </c>
      <c r="G2603">
        <v>0</v>
      </c>
      <c r="H2603" s="46">
        <f t="shared" si="255"/>
        <v>0</v>
      </c>
      <c r="J2603" t="str">
        <f t="shared" si="256"/>
        <v>OPERADOR DE COBRANCA BANCARIA</v>
      </c>
      <c r="K2603" t="s">
        <v>3330</v>
      </c>
      <c r="L2603">
        <v>0</v>
      </c>
      <c r="M2603" s="46">
        <f t="shared" si="257"/>
        <v>0</v>
      </c>
      <c r="N2603" t="str">
        <f t="shared" si="258"/>
        <v>LIMPADOR DE VIDROS</v>
      </c>
      <c r="O2603" t="s">
        <v>3435</v>
      </c>
      <c r="P2603">
        <v>0</v>
      </c>
      <c r="Q2603" s="46">
        <f t="shared" si="259"/>
        <v>0</v>
      </c>
    </row>
    <row r="2604" spans="1:17" x14ac:dyDescent="0.25">
      <c r="A2604" t="str">
        <f t="shared" si="254"/>
        <v>ATLETA PROFISSIONAL DE FUTEBOL</v>
      </c>
      <c r="B2604" t="s">
        <v>3267</v>
      </c>
      <c r="C2604">
        <v>0</v>
      </c>
      <c r="D2604">
        <v>0</v>
      </c>
      <c r="E2604">
        <v>0</v>
      </c>
      <c r="F2604">
        <v>0</v>
      </c>
      <c r="G2604">
        <v>0</v>
      </c>
      <c r="H2604" s="46">
        <f t="shared" si="255"/>
        <v>0</v>
      </c>
      <c r="J2604" t="str">
        <f t="shared" si="256"/>
        <v>BALANCEIRO</v>
      </c>
      <c r="K2604" t="s">
        <v>3333</v>
      </c>
      <c r="L2604">
        <v>0</v>
      </c>
      <c r="M2604" s="46">
        <f t="shared" si="257"/>
        <v>0</v>
      </c>
      <c r="N2604" t="str">
        <f t="shared" si="258"/>
        <v>TRABALHADOR DE SERVICOS DE MANUTENCAO DE EDIFICIOS E LOGRADOUROS</v>
      </c>
      <c r="O2604" t="s">
        <v>3436</v>
      </c>
      <c r="P2604">
        <v>0</v>
      </c>
      <c r="Q2604" s="46">
        <f t="shared" si="259"/>
        <v>0</v>
      </c>
    </row>
    <row r="2605" spans="1:17" x14ac:dyDescent="0.25">
      <c r="A2605" t="str">
        <f t="shared" si="254"/>
        <v>ATLETA PROFISSIONAL DE GOLFE</v>
      </c>
      <c r="B2605" t="s">
        <v>3268</v>
      </c>
      <c r="C2605">
        <v>0</v>
      </c>
      <c r="D2605">
        <v>0</v>
      </c>
      <c r="E2605">
        <v>0</v>
      </c>
      <c r="F2605">
        <v>0</v>
      </c>
      <c r="G2605">
        <v>0</v>
      </c>
      <c r="H2605" s="46">
        <f t="shared" si="255"/>
        <v>0</v>
      </c>
      <c r="J2605" t="str">
        <f t="shared" si="256"/>
        <v>APONTADOR DE PRODUCAO</v>
      </c>
      <c r="K2605" t="s">
        <v>3335</v>
      </c>
      <c r="L2605">
        <v>0</v>
      </c>
      <c r="M2605" s="46">
        <f t="shared" si="257"/>
        <v>0</v>
      </c>
      <c r="N2605" t="str">
        <f t="shared" si="258"/>
        <v>LIMPADOR DE PISCINAS</v>
      </c>
      <c r="O2605" t="s">
        <v>3439</v>
      </c>
      <c r="P2605">
        <v>0</v>
      </c>
      <c r="Q2605" s="46">
        <f t="shared" si="259"/>
        <v>0</v>
      </c>
    </row>
    <row r="2606" spans="1:17" x14ac:dyDescent="0.25">
      <c r="A2606" t="str">
        <f t="shared" si="254"/>
        <v>ATLETA PROFISSIONAL DE LUTA</v>
      </c>
      <c r="B2606" t="s">
        <v>3269</v>
      </c>
      <c r="C2606">
        <v>0</v>
      </c>
      <c r="D2606">
        <v>0</v>
      </c>
      <c r="E2606">
        <v>0</v>
      </c>
      <c r="F2606">
        <v>0</v>
      </c>
      <c r="G2606">
        <v>0</v>
      </c>
      <c r="H2606" s="46">
        <f t="shared" si="255"/>
        <v>0</v>
      </c>
      <c r="J2606" t="str">
        <f t="shared" si="256"/>
        <v>ARQUIVISTA DE DOCUMENTOS</v>
      </c>
      <c r="K2606" t="s">
        <v>3337</v>
      </c>
      <c r="L2606">
        <v>0</v>
      </c>
      <c r="M2606" s="46">
        <f t="shared" si="257"/>
        <v>0</v>
      </c>
      <c r="N2606" t="str">
        <f t="shared" si="258"/>
        <v>PARTEIRA LEIGA</v>
      </c>
      <c r="O2606" t="s">
        <v>3442</v>
      </c>
      <c r="P2606">
        <v>0</v>
      </c>
      <c r="Q2606" s="46">
        <f t="shared" si="259"/>
        <v>0</v>
      </c>
    </row>
    <row r="2607" spans="1:17" x14ac:dyDescent="0.25">
      <c r="A2607" t="str">
        <f t="shared" si="254"/>
        <v>ATLETA PROFISSIONAL DE TENIS</v>
      </c>
      <c r="B2607" t="s">
        <v>3270</v>
      </c>
      <c r="C2607">
        <v>0</v>
      </c>
      <c r="D2607">
        <v>0</v>
      </c>
      <c r="E2607">
        <v>0</v>
      </c>
      <c r="F2607">
        <v>0</v>
      </c>
      <c r="G2607">
        <v>0</v>
      </c>
      <c r="H2607" s="46">
        <f t="shared" si="255"/>
        <v>0</v>
      </c>
      <c r="J2607" t="str">
        <f t="shared" si="256"/>
        <v>CODIFICADOR DE DADOS</v>
      </c>
      <c r="K2607" t="s">
        <v>3338</v>
      </c>
      <c r="L2607">
        <v>0</v>
      </c>
      <c r="M2607" s="46">
        <f t="shared" si="257"/>
        <v>0</v>
      </c>
      <c r="N2607" t="str">
        <f t="shared" si="258"/>
        <v>AGENTE INDIGENA DE SAUDE</v>
      </c>
      <c r="O2607" t="s">
        <v>3444</v>
      </c>
      <c r="P2607">
        <v>0</v>
      </c>
      <c r="Q2607" s="46">
        <f t="shared" si="259"/>
        <v>0</v>
      </c>
    </row>
    <row r="2608" spans="1:17" x14ac:dyDescent="0.25">
      <c r="A2608" t="str">
        <f t="shared" si="254"/>
        <v>JOQUEI</v>
      </c>
      <c r="B2608" t="s">
        <v>3271</v>
      </c>
      <c r="C2608">
        <v>0</v>
      </c>
      <c r="D2608">
        <v>0</v>
      </c>
      <c r="E2608">
        <v>0</v>
      </c>
      <c r="F2608">
        <v>0</v>
      </c>
      <c r="G2608">
        <v>0</v>
      </c>
      <c r="H2608" s="46">
        <f t="shared" si="255"/>
        <v>0</v>
      </c>
      <c r="J2608" t="str">
        <f t="shared" si="256"/>
        <v>FITOTECARIO</v>
      </c>
      <c r="K2608" t="s">
        <v>3339</v>
      </c>
      <c r="L2608">
        <v>0</v>
      </c>
      <c r="M2608" s="46">
        <f t="shared" si="257"/>
        <v>0</v>
      </c>
      <c r="N2608" t="str">
        <f t="shared" si="258"/>
        <v>AGENTE INDIGENA DE SANEAMENTO</v>
      </c>
      <c r="O2608" t="s">
        <v>3445</v>
      </c>
      <c r="P2608">
        <v>0</v>
      </c>
      <c r="Q2608" s="46">
        <f t="shared" si="259"/>
        <v>0</v>
      </c>
    </row>
    <row r="2609" spans="1:17" x14ac:dyDescent="0.25">
      <c r="A2609" t="str">
        <f t="shared" si="254"/>
        <v>PILOTO DE COMPETICAO AUTOMOBILISTICA</v>
      </c>
      <c r="B2609" t="s">
        <v>3272</v>
      </c>
      <c r="C2609">
        <v>0</v>
      </c>
      <c r="D2609">
        <v>0</v>
      </c>
      <c r="E2609">
        <v>0</v>
      </c>
      <c r="F2609">
        <v>0</v>
      </c>
      <c r="G2609">
        <v>0</v>
      </c>
      <c r="H2609" s="46">
        <f t="shared" si="255"/>
        <v>0</v>
      </c>
      <c r="J2609" t="str">
        <f t="shared" si="256"/>
        <v>KARDEXISTA</v>
      </c>
      <c r="K2609" t="s">
        <v>3340</v>
      </c>
      <c r="L2609">
        <v>0</v>
      </c>
      <c r="M2609" s="46">
        <f t="shared" si="257"/>
        <v>0</v>
      </c>
      <c r="N2609" t="str">
        <f t="shared" si="258"/>
        <v>AUXILIAR DE LABORATORIO DE IMUNOBIOLOGICOS</v>
      </c>
      <c r="O2609" t="s">
        <v>3450</v>
      </c>
      <c r="P2609">
        <v>0</v>
      </c>
      <c r="Q2609" s="46">
        <f t="shared" si="259"/>
        <v>0</v>
      </c>
    </row>
    <row r="2610" spans="1:17" x14ac:dyDescent="0.25">
      <c r="A2610" t="str">
        <f t="shared" si="254"/>
        <v>PROFISSIONAL DE ATLETISMO</v>
      </c>
      <c r="B2610" t="s">
        <v>3273</v>
      </c>
      <c r="C2610">
        <v>0</v>
      </c>
      <c r="D2610">
        <v>0</v>
      </c>
      <c r="E2610">
        <v>0</v>
      </c>
      <c r="F2610">
        <v>0</v>
      </c>
      <c r="G2610">
        <v>0</v>
      </c>
      <c r="H2610" s="46">
        <f t="shared" si="255"/>
        <v>0</v>
      </c>
      <c r="J2610" t="str">
        <f t="shared" si="256"/>
        <v>OPERADOR DE MAQUINA COPIADORA (EXCETO OPERADOR DE GRAFICA RAPIDA)</v>
      </c>
      <c r="K2610" t="s">
        <v>3341</v>
      </c>
      <c r="L2610">
        <v>0</v>
      </c>
      <c r="M2610" s="46">
        <f t="shared" si="257"/>
        <v>0</v>
      </c>
      <c r="N2610" t="str">
        <f t="shared" si="258"/>
        <v>MICROSCOPISTA</v>
      </c>
      <c r="O2610" t="s">
        <v>3452</v>
      </c>
      <c r="P2610">
        <v>0</v>
      </c>
      <c r="Q2610" s="46">
        <f t="shared" si="259"/>
        <v>0</v>
      </c>
    </row>
    <row r="2611" spans="1:17" x14ac:dyDescent="0.25">
      <c r="A2611" t="str">
        <f t="shared" si="254"/>
        <v>PUGILISTA</v>
      </c>
      <c r="B2611" t="s">
        <v>3274</v>
      </c>
      <c r="C2611">
        <v>0</v>
      </c>
      <c r="D2611">
        <v>0</v>
      </c>
      <c r="E2611">
        <v>0</v>
      </c>
      <c r="F2611">
        <v>0</v>
      </c>
      <c r="G2611">
        <v>0</v>
      </c>
      <c r="H2611" s="46">
        <f t="shared" si="255"/>
        <v>0</v>
      </c>
      <c r="J2611" t="str">
        <f t="shared" si="256"/>
        <v>OPERADOR DE TRIAGEM E TRANSBORDO</v>
      </c>
      <c r="K2611" t="s">
        <v>3343</v>
      </c>
      <c r="L2611">
        <v>0</v>
      </c>
      <c r="M2611" s="46">
        <f t="shared" si="257"/>
        <v>0</v>
      </c>
      <c r="N2611" t="str">
        <f t="shared" si="258"/>
        <v>MONITOR DE DEPENDENTE QUIMICO</v>
      </c>
      <c r="O2611" t="s">
        <v>3455</v>
      </c>
      <c r="P2611">
        <v>0</v>
      </c>
      <c r="Q2611" s="46">
        <f t="shared" si="259"/>
        <v>0</v>
      </c>
    </row>
    <row r="2612" spans="1:17" x14ac:dyDescent="0.25">
      <c r="A2612" t="str">
        <f t="shared" si="254"/>
        <v>ARBITRO DESPORTIVO</v>
      </c>
      <c r="B2612" t="s">
        <v>3275</v>
      </c>
      <c r="C2612">
        <v>0</v>
      </c>
      <c r="D2612">
        <v>0</v>
      </c>
      <c r="E2612">
        <v>0</v>
      </c>
      <c r="F2612">
        <v>0</v>
      </c>
      <c r="G2612">
        <v>0</v>
      </c>
      <c r="H2612" s="46">
        <f t="shared" si="255"/>
        <v>0</v>
      </c>
      <c r="J2612" t="str">
        <f t="shared" si="256"/>
        <v>SUPERVISOR DE CAIXAS E BILHETEIROS (EXCETO CAIXA DE BANCO)</v>
      </c>
      <c r="K2612" t="s">
        <v>3344</v>
      </c>
      <c r="L2612">
        <v>0</v>
      </c>
      <c r="M2612" s="46">
        <f t="shared" si="257"/>
        <v>0</v>
      </c>
      <c r="N2612" t="str">
        <f t="shared" si="258"/>
        <v>SOCIOEDUCADOR</v>
      </c>
      <c r="O2612" t="s">
        <v>3457</v>
      </c>
      <c r="P2612">
        <v>0</v>
      </c>
      <c r="Q2612" s="46">
        <f t="shared" si="259"/>
        <v>0</v>
      </c>
    </row>
    <row r="2613" spans="1:17" x14ac:dyDescent="0.25">
      <c r="A2613" t="str">
        <f t="shared" si="254"/>
        <v>ARBITRO DE ATLETISMO</v>
      </c>
      <c r="B2613" t="s">
        <v>3276</v>
      </c>
      <c r="C2613">
        <v>0</v>
      </c>
      <c r="D2613">
        <v>0</v>
      </c>
      <c r="E2613">
        <v>0</v>
      </c>
      <c r="F2613">
        <v>0</v>
      </c>
      <c r="G2613">
        <v>0</v>
      </c>
      <c r="H2613" s="46">
        <f t="shared" si="255"/>
        <v>0</v>
      </c>
      <c r="J2613" t="str">
        <f t="shared" si="256"/>
        <v>SUPERVISOR DE COBRANCA</v>
      </c>
      <c r="K2613" t="s">
        <v>3345</v>
      </c>
      <c r="L2613">
        <v>0</v>
      </c>
      <c r="M2613" s="46">
        <f t="shared" si="257"/>
        <v>0</v>
      </c>
      <c r="N2613" t="str">
        <f t="shared" si="258"/>
        <v>BARBEIRO</v>
      </c>
      <c r="O2613" t="s">
        <v>3458</v>
      </c>
      <c r="P2613">
        <v>0</v>
      </c>
      <c r="Q2613" s="46">
        <f t="shared" si="259"/>
        <v>0</v>
      </c>
    </row>
    <row r="2614" spans="1:17" x14ac:dyDescent="0.25">
      <c r="A2614" t="str">
        <f t="shared" si="254"/>
        <v>ARBITRO DE BASQUETE</v>
      </c>
      <c r="B2614" t="s">
        <v>3277</v>
      </c>
      <c r="C2614">
        <v>0</v>
      </c>
      <c r="D2614">
        <v>0</v>
      </c>
      <c r="E2614">
        <v>0</v>
      </c>
      <c r="F2614">
        <v>0</v>
      </c>
      <c r="G2614">
        <v>0</v>
      </c>
      <c r="H2614" s="46">
        <f t="shared" si="255"/>
        <v>0</v>
      </c>
      <c r="J2614" t="str">
        <f t="shared" si="256"/>
        <v>SUPERVISOR DE COLETADORES DE APOSTAS E DE JOGOS</v>
      </c>
      <c r="K2614" t="s">
        <v>3346</v>
      </c>
      <c r="L2614">
        <v>0</v>
      </c>
      <c r="M2614" s="46">
        <f t="shared" si="257"/>
        <v>0</v>
      </c>
      <c r="N2614" t="str">
        <f t="shared" si="258"/>
        <v>ESTETICISTA</v>
      </c>
      <c r="O2614" t="s">
        <v>3460</v>
      </c>
      <c r="P2614">
        <v>0</v>
      </c>
      <c r="Q2614" s="46">
        <f t="shared" si="259"/>
        <v>0</v>
      </c>
    </row>
    <row r="2615" spans="1:17" x14ac:dyDescent="0.25">
      <c r="A2615" t="str">
        <f t="shared" si="254"/>
        <v>ARBITRO DE FUTEBOL</v>
      </c>
      <c r="B2615" t="s">
        <v>3278</v>
      </c>
      <c r="C2615">
        <v>0</v>
      </c>
      <c r="D2615">
        <v>0</v>
      </c>
      <c r="E2615">
        <v>0</v>
      </c>
      <c r="F2615">
        <v>0</v>
      </c>
      <c r="G2615">
        <v>0</v>
      </c>
      <c r="H2615" s="46">
        <f t="shared" si="255"/>
        <v>0</v>
      </c>
      <c r="J2615" t="str">
        <f t="shared" si="256"/>
        <v>SUPERVISOR DE ENTREVISTADORES E RECENSEADORES</v>
      </c>
      <c r="K2615" t="s">
        <v>3347</v>
      </c>
      <c r="L2615">
        <v>0</v>
      </c>
      <c r="M2615" s="46">
        <f t="shared" si="257"/>
        <v>0</v>
      </c>
      <c r="N2615" t="str">
        <f t="shared" si="258"/>
        <v>MAQUIADOR</v>
      </c>
      <c r="O2615" t="s">
        <v>3462</v>
      </c>
      <c r="P2615">
        <v>0</v>
      </c>
      <c r="Q2615" s="46">
        <f t="shared" si="259"/>
        <v>0</v>
      </c>
    </row>
    <row r="2616" spans="1:17" x14ac:dyDescent="0.25">
      <c r="A2616" t="str">
        <f t="shared" si="254"/>
        <v>ARBITRO DE FUTEBOL DE SALAO</v>
      </c>
      <c r="B2616" t="s">
        <v>3279</v>
      </c>
      <c r="C2616">
        <v>0</v>
      </c>
      <c r="D2616">
        <v>0</v>
      </c>
      <c r="E2616">
        <v>0</v>
      </c>
      <c r="F2616">
        <v>0</v>
      </c>
      <c r="G2616">
        <v>0</v>
      </c>
      <c r="H2616" s="46">
        <f t="shared" si="255"/>
        <v>0</v>
      </c>
      <c r="J2616" t="str">
        <f t="shared" si="256"/>
        <v>SUPERVISOR DE RECEPCIONISTAS</v>
      </c>
      <c r="K2616" t="s">
        <v>3348</v>
      </c>
      <c r="L2616">
        <v>0</v>
      </c>
      <c r="M2616" s="46">
        <f t="shared" si="257"/>
        <v>0</v>
      </c>
      <c r="N2616" t="str">
        <f t="shared" si="258"/>
        <v>MAQUIADOR DE CARACTERIZACAO</v>
      </c>
      <c r="O2616" t="s">
        <v>3463</v>
      </c>
      <c r="P2616">
        <v>0</v>
      </c>
      <c r="Q2616" s="46">
        <f t="shared" si="259"/>
        <v>0</v>
      </c>
    </row>
    <row r="2617" spans="1:17" x14ac:dyDescent="0.25">
      <c r="A2617" t="str">
        <f t="shared" si="254"/>
        <v>ARBITRO DE JUDO</v>
      </c>
      <c r="B2617" t="s">
        <v>3280</v>
      </c>
      <c r="C2617">
        <v>0</v>
      </c>
      <c r="D2617">
        <v>0</v>
      </c>
      <c r="E2617">
        <v>0</v>
      </c>
      <c r="F2617">
        <v>0</v>
      </c>
      <c r="G2617">
        <v>0</v>
      </c>
      <c r="H2617" s="46">
        <f t="shared" si="255"/>
        <v>0</v>
      </c>
      <c r="J2617" t="str">
        <f t="shared" si="256"/>
        <v>SUPERVISOR DE TELEFONISTAS</v>
      </c>
      <c r="K2617" t="s">
        <v>3349</v>
      </c>
      <c r="L2617">
        <v>0</v>
      </c>
      <c r="M2617" s="46">
        <f t="shared" si="257"/>
        <v>0</v>
      </c>
      <c r="N2617" t="str">
        <f t="shared" si="258"/>
        <v>PEDICURE</v>
      </c>
      <c r="O2617" t="s">
        <v>3465</v>
      </c>
      <c r="P2617">
        <v>0</v>
      </c>
      <c r="Q2617" s="46">
        <f t="shared" si="259"/>
        <v>0</v>
      </c>
    </row>
    <row r="2618" spans="1:17" x14ac:dyDescent="0.25">
      <c r="A2618" t="str">
        <f t="shared" si="254"/>
        <v>ARBITRO DE KARATE</v>
      </c>
      <c r="B2618" t="s">
        <v>3281</v>
      </c>
      <c r="C2618">
        <v>0</v>
      </c>
      <c r="D2618">
        <v>0</v>
      </c>
      <c r="E2618">
        <v>0</v>
      </c>
      <c r="F2618">
        <v>0</v>
      </c>
      <c r="G2618">
        <v>0</v>
      </c>
      <c r="H2618" s="46">
        <f t="shared" si="255"/>
        <v>0</v>
      </c>
      <c r="J2618" t="str">
        <f t="shared" si="256"/>
        <v>SUPERVISOR DE TELEMARKETING E ATENDIMENTO</v>
      </c>
      <c r="K2618" t="s">
        <v>3350</v>
      </c>
      <c r="L2618">
        <v>0</v>
      </c>
      <c r="M2618" s="46">
        <f t="shared" si="257"/>
        <v>0</v>
      </c>
      <c r="N2618" t="str">
        <f t="shared" si="258"/>
        <v>MAE SOCIAL</v>
      </c>
      <c r="O2618" t="s">
        <v>3468</v>
      </c>
      <c r="P2618">
        <v>0</v>
      </c>
      <c r="Q2618" s="46">
        <f t="shared" si="259"/>
        <v>0</v>
      </c>
    </row>
    <row r="2619" spans="1:17" x14ac:dyDescent="0.25">
      <c r="A2619" t="str">
        <f t="shared" si="254"/>
        <v>ARBITRO DE POLO AQUATICO</v>
      </c>
      <c r="B2619" t="s">
        <v>3282</v>
      </c>
      <c r="C2619">
        <v>0</v>
      </c>
      <c r="D2619">
        <v>0</v>
      </c>
      <c r="E2619">
        <v>0</v>
      </c>
      <c r="F2619">
        <v>0</v>
      </c>
      <c r="G2619">
        <v>0</v>
      </c>
      <c r="H2619" s="46">
        <f t="shared" si="255"/>
        <v>0</v>
      </c>
      <c r="J2619" t="str">
        <f t="shared" si="256"/>
        <v>BILHETEIRO DE TRANSPORTES COLETIVOS</v>
      </c>
      <c r="K2619" t="s">
        <v>3352</v>
      </c>
      <c r="L2619">
        <v>0</v>
      </c>
      <c r="M2619" s="46">
        <f t="shared" si="257"/>
        <v>0</v>
      </c>
      <c r="N2619" t="str">
        <f t="shared" si="258"/>
        <v>LAVADOR DE ROUPAS A MAQUINA</v>
      </c>
      <c r="O2619" t="s">
        <v>3471</v>
      </c>
      <c r="P2619">
        <v>0</v>
      </c>
      <c r="Q2619" s="46">
        <f t="shared" si="259"/>
        <v>0</v>
      </c>
    </row>
    <row r="2620" spans="1:17" x14ac:dyDescent="0.25">
      <c r="A2620" t="str">
        <f t="shared" si="254"/>
        <v>ARBITRO DE VOLEI</v>
      </c>
      <c r="B2620" t="s">
        <v>3283</v>
      </c>
      <c r="C2620">
        <v>0</v>
      </c>
      <c r="D2620">
        <v>0</v>
      </c>
      <c r="E2620">
        <v>0</v>
      </c>
      <c r="F2620">
        <v>0</v>
      </c>
      <c r="G2620">
        <v>0</v>
      </c>
      <c r="H2620" s="46">
        <f t="shared" si="255"/>
        <v>0</v>
      </c>
      <c r="J2620" t="str">
        <f t="shared" si="256"/>
        <v>BILHETEIRO NO SERVICO DE DIVERSOES</v>
      </c>
      <c r="K2620" t="s">
        <v>3353</v>
      </c>
      <c r="L2620">
        <v>0</v>
      </c>
      <c r="M2620" s="46">
        <f t="shared" si="257"/>
        <v>0</v>
      </c>
      <c r="N2620" t="str">
        <f t="shared" si="258"/>
        <v>LAVADOR DE ARTEFATOS DE TAPECARIA</v>
      </c>
      <c r="O2620" t="s">
        <v>3472</v>
      </c>
      <c r="P2620">
        <v>0</v>
      </c>
      <c r="Q2620" s="46">
        <f t="shared" si="259"/>
        <v>0</v>
      </c>
    </row>
    <row r="2621" spans="1:17" x14ac:dyDescent="0.25">
      <c r="A2621" t="str">
        <f t="shared" si="254"/>
        <v>CRONOANALISTA</v>
      </c>
      <c r="B2621" t="s">
        <v>3284</v>
      </c>
      <c r="C2621">
        <v>0</v>
      </c>
      <c r="D2621">
        <v>0</v>
      </c>
      <c r="E2621">
        <v>0</v>
      </c>
      <c r="F2621">
        <v>0</v>
      </c>
      <c r="G2621">
        <v>0</v>
      </c>
      <c r="H2621" s="46">
        <f t="shared" si="255"/>
        <v>0</v>
      </c>
      <c r="J2621" t="str">
        <f t="shared" si="256"/>
        <v>EMISSOR DE PASSAGENS</v>
      </c>
      <c r="K2621" t="s">
        <v>3354</v>
      </c>
      <c r="L2621">
        <v>0</v>
      </c>
      <c r="M2621" s="46">
        <f t="shared" si="257"/>
        <v>0</v>
      </c>
      <c r="N2621" t="str">
        <f t="shared" si="258"/>
        <v>LIMPADOR A SECO, A MAQUINA</v>
      </c>
      <c r="O2621" t="s">
        <v>3473</v>
      </c>
      <c r="P2621">
        <v>0</v>
      </c>
      <c r="Q2621" s="46">
        <f t="shared" si="259"/>
        <v>0</v>
      </c>
    </row>
    <row r="2622" spans="1:17" x14ac:dyDescent="0.25">
      <c r="A2622" t="str">
        <f t="shared" si="254"/>
        <v>CRONOMETRISTA</v>
      </c>
      <c r="B2622" t="s">
        <v>3285</v>
      </c>
      <c r="C2622">
        <v>0</v>
      </c>
      <c r="D2622">
        <v>0</v>
      </c>
      <c r="E2622">
        <v>0</v>
      </c>
      <c r="F2622">
        <v>0</v>
      </c>
      <c r="G2622">
        <v>0</v>
      </c>
      <c r="H2622" s="46">
        <f t="shared" si="255"/>
        <v>0</v>
      </c>
      <c r="J2622" t="str">
        <f t="shared" si="256"/>
        <v>RECEBEDOR DE APOSTAS (LOTERIA)</v>
      </c>
      <c r="K2622" t="s">
        <v>3356</v>
      </c>
      <c r="L2622">
        <v>0</v>
      </c>
      <c r="M2622" s="46">
        <f t="shared" si="257"/>
        <v>0</v>
      </c>
      <c r="N2622" t="str">
        <f t="shared" si="258"/>
        <v>PASSADOR DE ROUPAS EM GERAL</v>
      </c>
      <c r="O2622" t="s">
        <v>3474</v>
      </c>
      <c r="P2622">
        <v>0</v>
      </c>
      <c r="Q2622" s="46">
        <f t="shared" si="259"/>
        <v>0</v>
      </c>
    </row>
    <row r="2623" spans="1:17" x14ac:dyDescent="0.25">
      <c r="A2623" t="str">
        <f t="shared" si="254"/>
        <v>PLANEJISTA</v>
      </c>
      <c r="B2623" t="s">
        <v>3287</v>
      </c>
      <c r="C2623">
        <v>0</v>
      </c>
      <c r="D2623">
        <v>0</v>
      </c>
      <c r="E2623">
        <v>0</v>
      </c>
      <c r="F2623">
        <v>0</v>
      </c>
      <c r="G2623">
        <v>0</v>
      </c>
      <c r="H2623" s="46">
        <f t="shared" si="255"/>
        <v>0</v>
      </c>
      <c r="J2623" t="str">
        <f t="shared" si="256"/>
        <v>RECEBEDOR DE APOSTAS (TURFE)</v>
      </c>
      <c r="K2623" t="s">
        <v>3357</v>
      </c>
      <c r="L2623">
        <v>0</v>
      </c>
      <c r="M2623" s="46">
        <f t="shared" si="257"/>
        <v>0</v>
      </c>
      <c r="N2623" t="str">
        <f t="shared" si="258"/>
        <v>TINGIDOR DE ROUPAS</v>
      </c>
      <c r="O2623" t="s">
        <v>3475</v>
      </c>
      <c r="P2623">
        <v>0</v>
      </c>
      <c r="Q2623" s="46">
        <f t="shared" si="259"/>
        <v>0</v>
      </c>
    </row>
    <row r="2624" spans="1:17" x14ac:dyDescent="0.25">
      <c r="A2624" t="str">
        <f t="shared" si="254"/>
        <v>TECNICO DE PLANEJAMENTO E PROGRAMACAO DA MANUTENCAO</v>
      </c>
      <c r="B2624" t="s">
        <v>3289</v>
      </c>
      <c r="C2624">
        <v>0</v>
      </c>
      <c r="D2624">
        <v>0</v>
      </c>
      <c r="E2624">
        <v>0</v>
      </c>
      <c r="F2624">
        <v>0</v>
      </c>
      <c r="G2624">
        <v>0</v>
      </c>
      <c r="H2624" s="46">
        <f t="shared" si="255"/>
        <v>0</v>
      </c>
      <c r="J2624" t="str">
        <f t="shared" si="256"/>
        <v>COBRADOR EXTERNO</v>
      </c>
      <c r="K2624" t="s">
        <v>3358</v>
      </c>
      <c r="L2624">
        <v>0</v>
      </c>
      <c r="M2624" s="46">
        <f t="shared" si="257"/>
        <v>0</v>
      </c>
      <c r="N2624" t="str">
        <f t="shared" si="258"/>
        <v>CONFERENTE-EXPEDIDOR DE ROUPAS (LAVANDERIAS)</v>
      </c>
      <c r="O2624" t="s">
        <v>3476</v>
      </c>
      <c r="P2624">
        <v>0</v>
      </c>
      <c r="Q2624" s="46">
        <f t="shared" si="259"/>
        <v>0</v>
      </c>
    </row>
    <row r="2625" spans="1:17" x14ac:dyDescent="0.25">
      <c r="A2625" t="str">
        <f t="shared" si="254"/>
        <v>TECNICO DE MATERIA-PRIMA E MATERIAL</v>
      </c>
      <c r="B2625" t="s">
        <v>3290</v>
      </c>
      <c r="C2625">
        <v>0</v>
      </c>
      <c r="D2625">
        <v>0</v>
      </c>
      <c r="E2625">
        <v>0</v>
      </c>
      <c r="F2625">
        <v>0</v>
      </c>
      <c r="G2625">
        <v>0</v>
      </c>
      <c r="H2625" s="46">
        <f t="shared" si="255"/>
        <v>0</v>
      </c>
      <c r="J2625" t="str">
        <f t="shared" si="256"/>
        <v>COBRADOR INTERNO</v>
      </c>
      <c r="K2625" t="s">
        <v>3359</v>
      </c>
      <c r="L2625">
        <v>0</v>
      </c>
      <c r="M2625" s="46">
        <f t="shared" si="257"/>
        <v>0</v>
      </c>
      <c r="N2625" t="str">
        <f t="shared" si="258"/>
        <v>PASSADOR DE ROUPAS, A MAO</v>
      </c>
      <c r="O2625" t="s">
        <v>3481</v>
      </c>
      <c r="P2625">
        <v>0</v>
      </c>
      <c r="Q2625" s="46">
        <f t="shared" si="259"/>
        <v>0</v>
      </c>
    </row>
    <row r="2626" spans="1:17" x14ac:dyDescent="0.25">
      <c r="A2626" t="str">
        <f t="shared" si="254"/>
        <v>TECNICO DE GARANTIA DA QUALIDADE</v>
      </c>
      <c r="B2626" t="s">
        <v>3292</v>
      </c>
      <c r="C2626">
        <v>0</v>
      </c>
      <c r="D2626">
        <v>0</v>
      </c>
      <c r="E2626">
        <v>0</v>
      </c>
      <c r="F2626">
        <v>0</v>
      </c>
      <c r="G2626">
        <v>0</v>
      </c>
      <c r="H2626" s="46">
        <f t="shared" si="255"/>
        <v>0</v>
      </c>
      <c r="J2626" t="str">
        <f t="shared" si="256"/>
        <v>LOCALIZADOR (COBRADOR)</v>
      </c>
      <c r="K2626" t="s">
        <v>3360</v>
      </c>
      <c r="L2626">
        <v>0</v>
      </c>
      <c r="M2626" s="46">
        <f t="shared" si="257"/>
        <v>0</v>
      </c>
      <c r="N2626" t="str">
        <f t="shared" si="258"/>
        <v>AGENTE FUNERARIO</v>
      </c>
      <c r="O2626" t="s">
        <v>3482</v>
      </c>
      <c r="P2626">
        <v>0</v>
      </c>
      <c r="Q2626" s="46">
        <f t="shared" si="259"/>
        <v>0</v>
      </c>
    </row>
    <row r="2627" spans="1:17" x14ac:dyDescent="0.25">
      <c r="A2627" t="str">
        <f t="shared" si="254"/>
        <v>ESCOLHEDOR DE PAPEL</v>
      </c>
      <c r="B2627" t="s">
        <v>3295</v>
      </c>
      <c r="C2627">
        <v>0</v>
      </c>
      <c r="D2627">
        <v>0</v>
      </c>
      <c r="E2627">
        <v>0</v>
      </c>
      <c r="F2627">
        <v>0</v>
      </c>
      <c r="G2627">
        <v>0</v>
      </c>
      <c r="H2627" s="46">
        <f t="shared" si="255"/>
        <v>0</v>
      </c>
      <c r="J2627" t="str">
        <f t="shared" si="256"/>
        <v>RECEPCIONISTA DE SEGURO SAUDE</v>
      </c>
      <c r="K2627" t="s">
        <v>3363</v>
      </c>
      <c r="L2627">
        <v>0</v>
      </c>
      <c r="M2627" s="46">
        <f t="shared" si="257"/>
        <v>0</v>
      </c>
      <c r="N2627" t="str">
        <f t="shared" si="258"/>
        <v>OPERADOR DE FORNO (SERVICOS FUNERARIOS)</v>
      </c>
      <c r="O2627" t="s">
        <v>3483</v>
      </c>
      <c r="P2627">
        <v>0</v>
      </c>
      <c r="Q2627" s="46">
        <f t="shared" si="259"/>
        <v>0</v>
      </c>
    </row>
    <row r="2628" spans="1:17" x14ac:dyDescent="0.25">
      <c r="A2628" t="str">
        <f t="shared" si="254"/>
        <v>TECNICO OPERACIONAL DE SERVICOS DE CORREIOS</v>
      </c>
      <c r="B2628" t="s">
        <v>3296</v>
      </c>
      <c r="C2628">
        <v>0</v>
      </c>
      <c r="D2628">
        <v>0</v>
      </c>
      <c r="E2628">
        <v>0</v>
      </c>
      <c r="F2628">
        <v>0</v>
      </c>
      <c r="G2628">
        <v>0</v>
      </c>
      <c r="H2628" s="46">
        <f t="shared" si="255"/>
        <v>0</v>
      </c>
      <c r="J2628" t="str">
        <f t="shared" si="256"/>
        <v>RECEPCIONISTA DE HOTEL</v>
      </c>
      <c r="K2628" t="s">
        <v>3364</v>
      </c>
      <c r="L2628">
        <v>0</v>
      </c>
      <c r="M2628" s="46">
        <f t="shared" si="257"/>
        <v>0</v>
      </c>
      <c r="N2628" t="str">
        <f t="shared" si="258"/>
        <v>SEPULTADOR</v>
      </c>
      <c r="O2628" t="s">
        <v>3484</v>
      </c>
      <c r="P2628">
        <v>0</v>
      </c>
      <c r="Q2628" s="46">
        <f t="shared" si="259"/>
        <v>0</v>
      </c>
    </row>
    <row r="2629" spans="1:17" x14ac:dyDescent="0.25">
      <c r="A2629" t="str">
        <f t="shared" si="254"/>
        <v>TECNICO DE APOIO EM PESQUISA E DESENVOLVIMENTO (EXCETO AGROPECUARIO E FLORESTAL)</v>
      </c>
      <c r="B2629" t="s">
        <v>3297</v>
      </c>
      <c r="C2629">
        <v>0</v>
      </c>
      <c r="D2629">
        <v>0</v>
      </c>
      <c r="E2629">
        <v>0</v>
      </c>
      <c r="F2629">
        <v>0</v>
      </c>
      <c r="G2629">
        <v>0</v>
      </c>
      <c r="H2629" s="46">
        <f t="shared" si="255"/>
        <v>0</v>
      </c>
      <c r="J2629" t="str">
        <f t="shared" si="256"/>
        <v>RECEPCIONISTA DE BANCO</v>
      </c>
      <c r="K2629" t="s">
        <v>3365</v>
      </c>
      <c r="L2629">
        <v>0</v>
      </c>
      <c r="M2629" s="46">
        <f t="shared" si="257"/>
        <v>0</v>
      </c>
      <c r="N2629" t="str">
        <f t="shared" si="258"/>
        <v>ASTROLOGO</v>
      </c>
      <c r="O2629" t="s">
        <v>3485</v>
      </c>
      <c r="P2629">
        <v>0</v>
      </c>
      <c r="Q2629" s="46">
        <f t="shared" si="259"/>
        <v>0</v>
      </c>
    </row>
    <row r="2630" spans="1:17" x14ac:dyDescent="0.25">
      <c r="A2630" t="str">
        <f t="shared" si="254"/>
        <v>TECNICO DE APOIO EM PESQUISA E DESENVOLVIMENTO AGROPECUARIO FLORESTAL</v>
      </c>
      <c r="B2630" t="s">
        <v>3298</v>
      </c>
      <c r="C2630">
        <v>0</v>
      </c>
      <c r="D2630">
        <v>0</v>
      </c>
      <c r="E2630">
        <v>0</v>
      </c>
      <c r="F2630">
        <v>0</v>
      </c>
      <c r="G2630">
        <v>0</v>
      </c>
      <c r="H2630" s="46">
        <f t="shared" si="255"/>
        <v>0</v>
      </c>
      <c r="J2630" t="str">
        <f t="shared" si="256"/>
        <v>TELEOPERADOR</v>
      </c>
      <c r="K2630" t="s">
        <v>3367</v>
      </c>
      <c r="L2630">
        <v>0</v>
      </c>
      <c r="M2630" s="46">
        <f t="shared" si="257"/>
        <v>0</v>
      </c>
      <c r="N2630" t="str">
        <f t="shared" si="258"/>
        <v>NUMEROLOGO</v>
      </c>
      <c r="O2630" t="s">
        <v>3486</v>
      </c>
      <c r="P2630">
        <v>0</v>
      </c>
      <c r="Q2630" s="46">
        <f t="shared" si="259"/>
        <v>0</v>
      </c>
    </row>
    <row r="2631" spans="1:17" x14ac:dyDescent="0.25">
      <c r="A2631" t="str">
        <f t="shared" si="254"/>
        <v>SUPERVISOR DE ALMOXARIFADO</v>
      </c>
      <c r="B2631" t="s">
        <v>3300</v>
      </c>
      <c r="C2631">
        <v>0</v>
      </c>
      <c r="D2631">
        <v>0</v>
      </c>
      <c r="E2631">
        <v>0</v>
      </c>
      <c r="F2631">
        <v>0</v>
      </c>
      <c r="G2631">
        <v>0</v>
      </c>
      <c r="H2631" s="46">
        <f t="shared" si="255"/>
        <v>0</v>
      </c>
      <c r="J2631" t="str">
        <f t="shared" si="256"/>
        <v>MONITOR DE TELEATENDIMENTO</v>
      </c>
      <c r="K2631" t="s">
        <v>3368</v>
      </c>
      <c r="L2631">
        <v>0</v>
      </c>
      <c r="M2631" s="46">
        <f t="shared" si="257"/>
        <v>0</v>
      </c>
      <c r="N2631" t="str">
        <f t="shared" si="258"/>
        <v>ESOTERICO</v>
      </c>
      <c r="O2631" t="s">
        <v>3487</v>
      </c>
      <c r="P2631">
        <v>0</v>
      </c>
      <c r="Q2631" s="46">
        <f t="shared" si="259"/>
        <v>0</v>
      </c>
    </row>
    <row r="2632" spans="1:17" x14ac:dyDescent="0.25">
      <c r="A2632" t="str">
        <f t="shared" si="254"/>
        <v>SUPERVISOR DE CAMBIO</v>
      </c>
      <c r="B2632" t="s">
        <v>3301</v>
      </c>
      <c r="C2632">
        <v>0</v>
      </c>
      <c r="D2632">
        <v>0</v>
      </c>
      <c r="E2632">
        <v>0</v>
      </c>
      <c r="F2632">
        <v>0</v>
      </c>
      <c r="G2632">
        <v>0</v>
      </c>
      <c r="H2632" s="46">
        <f t="shared" si="255"/>
        <v>0</v>
      </c>
      <c r="J2632" t="str">
        <f t="shared" si="256"/>
        <v>OPERADOR DE RADIO-CHAMADA</v>
      </c>
      <c r="K2632" t="s">
        <v>3369</v>
      </c>
      <c r="L2632">
        <v>0</v>
      </c>
      <c r="M2632" s="46">
        <f t="shared" si="257"/>
        <v>0</v>
      </c>
      <c r="N2632" t="str">
        <f t="shared" si="258"/>
        <v>PARANORMAL</v>
      </c>
      <c r="O2632" t="s">
        <v>3488</v>
      </c>
      <c r="P2632">
        <v>0</v>
      </c>
      <c r="Q2632" s="46">
        <f t="shared" si="259"/>
        <v>0</v>
      </c>
    </row>
    <row r="2633" spans="1:17" x14ac:dyDescent="0.25">
      <c r="A2633" t="str">
        <f t="shared" si="254"/>
        <v>SUPERVISOR DE CONTAS A PAGAR</v>
      </c>
      <c r="B2633" t="s">
        <v>3302</v>
      </c>
      <c r="C2633">
        <v>0</v>
      </c>
      <c r="D2633">
        <v>0</v>
      </c>
      <c r="E2633">
        <v>0</v>
      </c>
      <c r="F2633">
        <v>0</v>
      </c>
      <c r="G2633">
        <v>0</v>
      </c>
      <c r="H2633" s="46">
        <f t="shared" si="255"/>
        <v>0</v>
      </c>
      <c r="J2633" t="str">
        <f t="shared" si="256"/>
        <v>OPERADOR DE TELEMARKETING ATIVO</v>
      </c>
      <c r="K2633" t="s">
        <v>3370</v>
      </c>
      <c r="L2633">
        <v>0</v>
      </c>
      <c r="M2633" s="46">
        <f t="shared" si="257"/>
        <v>0</v>
      </c>
      <c r="N2633" t="str">
        <f t="shared" si="258"/>
        <v>BOMBEIRO DE AERODROMO</v>
      </c>
      <c r="O2633" t="s">
        <v>3489</v>
      </c>
      <c r="P2633">
        <v>0</v>
      </c>
      <c r="Q2633" s="46">
        <f t="shared" si="259"/>
        <v>0</v>
      </c>
    </row>
    <row r="2634" spans="1:17" x14ac:dyDescent="0.25">
      <c r="A2634" t="str">
        <f t="shared" si="254"/>
        <v>SUPERVISOR DE CONTROLE PATRIMONIAL</v>
      </c>
      <c r="B2634" t="s">
        <v>3303</v>
      </c>
      <c r="C2634">
        <v>0</v>
      </c>
      <c r="D2634">
        <v>0</v>
      </c>
      <c r="E2634">
        <v>0</v>
      </c>
      <c r="F2634">
        <v>0</v>
      </c>
      <c r="G2634">
        <v>0</v>
      </c>
      <c r="H2634" s="46">
        <f t="shared" si="255"/>
        <v>0</v>
      </c>
      <c r="J2634" t="str">
        <f t="shared" si="256"/>
        <v>OPERADOR DE TELEMARKETING TECNICO</v>
      </c>
      <c r="K2634" t="s">
        <v>3373</v>
      </c>
      <c r="L2634">
        <v>0</v>
      </c>
      <c r="M2634" s="46">
        <f t="shared" si="257"/>
        <v>0</v>
      </c>
      <c r="N2634" t="str">
        <f t="shared" si="258"/>
        <v>BOMBEIRO DE SEGURANCA DO TRABALHO</v>
      </c>
      <c r="O2634" t="s">
        <v>3490</v>
      </c>
      <c r="P2634">
        <v>0</v>
      </c>
      <c r="Q2634" s="46">
        <f t="shared" si="259"/>
        <v>0</v>
      </c>
    </row>
    <row r="2635" spans="1:17" x14ac:dyDescent="0.25">
      <c r="A2635" t="str">
        <f t="shared" si="254"/>
        <v>SUPERVISOR DE CREDITO E COBRANCA</v>
      </c>
      <c r="B2635" t="s">
        <v>3304</v>
      </c>
      <c r="C2635">
        <v>0</v>
      </c>
      <c r="D2635">
        <v>0</v>
      </c>
      <c r="E2635">
        <v>0</v>
      </c>
      <c r="F2635">
        <v>0</v>
      </c>
      <c r="G2635">
        <v>0</v>
      </c>
      <c r="H2635" s="46">
        <f t="shared" si="255"/>
        <v>0</v>
      </c>
      <c r="J2635" t="str">
        <f t="shared" si="256"/>
        <v>DESPACHANTE DOCUMENTALISTA</v>
      </c>
      <c r="K2635" t="s">
        <v>3374</v>
      </c>
      <c r="L2635">
        <v>0</v>
      </c>
      <c r="M2635" s="46">
        <f t="shared" si="257"/>
        <v>0</v>
      </c>
      <c r="N2635" t="str">
        <f t="shared" si="258"/>
        <v>SALVA-VIDAS</v>
      </c>
      <c r="O2635" t="s">
        <v>3491</v>
      </c>
      <c r="P2635">
        <v>0</v>
      </c>
      <c r="Q2635" s="46">
        <f t="shared" si="259"/>
        <v>0</v>
      </c>
    </row>
    <row r="2636" spans="1:17" x14ac:dyDescent="0.25">
      <c r="A2636" t="str">
        <f t="shared" si="254"/>
        <v>SUPERVISOR DE ORCAMENTO</v>
      </c>
      <c r="B2636" t="s">
        <v>3305</v>
      </c>
      <c r="C2636">
        <v>0</v>
      </c>
      <c r="D2636">
        <v>0</v>
      </c>
      <c r="E2636">
        <v>0</v>
      </c>
      <c r="F2636">
        <v>0</v>
      </c>
      <c r="G2636">
        <v>0</v>
      </c>
      <c r="H2636" s="46">
        <f t="shared" si="255"/>
        <v>0</v>
      </c>
      <c r="J2636" t="str">
        <f t="shared" si="256"/>
        <v>DESPACHANTE DE TRANSITO</v>
      </c>
      <c r="K2636" t="s">
        <v>3375</v>
      </c>
      <c r="L2636">
        <v>0</v>
      </c>
      <c r="M2636" s="46">
        <f t="shared" si="257"/>
        <v>0</v>
      </c>
      <c r="N2636" t="str">
        <f t="shared" si="258"/>
        <v>AGENTE DE POLICIA FEDERAL</v>
      </c>
      <c r="O2636" t="s">
        <v>3492</v>
      </c>
      <c r="P2636">
        <v>0</v>
      </c>
      <c r="Q2636" s="46">
        <f t="shared" si="259"/>
        <v>0</v>
      </c>
    </row>
    <row r="2637" spans="1:17" x14ac:dyDescent="0.25">
      <c r="A2637" t="str">
        <f t="shared" si="254"/>
        <v>AUXILIAR DE JUDICIARIO</v>
      </c>
      <c r="B2637" t="s">
        <v>3310</v>
      </c>
      <c r="C2637">
        <v>0</v>
      </c>
      <c r="D2637">
        <v>0</v>
      </c>
      <c r="E2637">
        <v>0</v>
      </c>
      <c r="F2637">
        <v>0</v>
      </c>
      <c r="G2637">
        <v>0</v>
      </c>
      <c r="H2637" s="46">
        <f t="shared" si="255"/>
        <v>0</v>
      </c>
      <c r="J2637" t="str">
        <f t="shared" si="256"/>
        <v>ENTREVISTADOR CENSITARIO E DE PESQUISAS AMOSTRAIS</v>
      </c>
      <c r="K2637" t="s">
        <v>3376</v>
      </c>
      <c r="L2637">
        <v>0</v>
      </c>
      <c r="M2637" s="46">
        <f t="shared" si="257"/>
        <v>0</v>
      </c>
      <c r="N2637" t="str">
        <f t="shared" si="258"/>
        <v>AGENTE DE PROTECAO DE AEROPORTO</v>
      </c>
      <c r="O2637" t="s">
        <v>3496</v>
      </c>
      <c r="P2637">
        <v>0</v>
      </c>
      <c r="Q2637" s="46">
        <f t="shared" si="259"/>
        <v>0</v>
      </c>
    </row>
    <row r="2638" spans="1:17" x14ac:dyDescent="0.25">
      <c r="A2638" t="str">
        <f t="shared" ref="A2638:A2701" si="260">MID(B2638,8,100)</f>
        <v>AUXILIAR DE ESTATISTICA</v>
      </c>
      <c r="B2638" t="s">
        <v>3313</v>
      </c>
      <c r="C2638">
        <v>0</v>
      </c>
      <c r="D2638">
        <v>0</v>
      </c>
      <c r="E2638">
        <v>0</v>
      </c>
      <c r="F2638">
        <v>0</v>
      </c>
      <c r="G2638">
        <v>0</v>
      </c>
      <c r="H2638" s="46">
        <f t="shared" ref="H2638:H2701" si="261">G2638*100/G$3765</f>
        <v>0</v>
      </c>
      <c r="J2638" t="str">
        <f t="shared" ref="J2638:J2701" si="262">MID(K2638,8,100)</f>
        <v>ENTREVISTADOR DE PESQUISA DE OPINIAO E MIDIA</v>
      </c>
      <c r="K2638" t="s">
        <v>3377</v>
      </c>
      <c r="L2638">
        <v>0</v>
      </c>
      <c r="M2638" s="46">
        <f t="shared" ref="M2638:M2701" si="263">L2638*100/L$3765</f>
        <v>0</v>
      </c>
      <c r="N2638" t="str">
        <f t="shared" ref="N2638:N2701" si="264">MID(O2638,8,100)</f>
        <v>VIGIA FLORESTAL</v>
      </c>
      <c r="O2638" t="s">
        <v>3499</v>
      </c>
      <c r="P2638">
        <v>0</v>
      </c>
      <c r="Q2638" s="46">
        <f t="shared" ref="Q2638:Q2701" si="265">P2638*100/P$3765</f>
        <v>0</v>
      </c>
    </row>
    <row r="2639" spans="1:17" x14ac:dyDescent="0.25">
      <c r="A2639" t="str">
        <f t="shared" si="260"/>
        <v>AUXILIAR DE SEGUROS</v>
      </c>
      <c r="B2639" t="s">
        <v>3314</v>
      </c>
      <c r="C2639">
        <v>0</v>
      </c>
      <c r="D2639">
        <v>0</v>
      </c>
      <c r="E2639">
        <v>0</v>
      </c>
      <c r="F2639">
        <v>0</v>
      </c>
      <c r="G2639">
        <v>0</v>
      </c>
      <c r="H2639" s="46">
        <f t="shared" si="261"/>
        <v>0</v>
      </c>
      <c r="J2639" t="str">
        <f t="shared" si="262"/>
        <v>ENTREVISTADOR DE PESQUISAS DE MERCADO</v>
      </c>
      <c r="K2639" t="s">
        <v>3378</v>
      </c>
      <c r="L2639">
        <v>0</v>
      </c>
      <c r="M2639" s="46">
        <f t="shared" si="263"/>
        <v>0</v>
      </c>
      <c r="N2639" t="str">
        <f t="shared" si="264"/>
        <v>VIGIA PORTUARIO</v>
      </c>
      <c r="O2639" t="s">
        <v>3500</v>
      </c>
      <c r="P2639">
        <v>0</v>
      </c>
      <c r="Q2639" s="46">
        <f t="shared" si="265"/>
        <v>0</v>
      </c>
    </row>
    <row r="2640" spans="1:17" x14ac:dyDescent="0.25">
      <c r="A2640" t="str">
        <f t="shared" si="260"/>
        <v>AUXILIAR DE SERVICOS DE IMPORTACAO E EXPORTACAO</v>
      </c>
      <c r="B2640" t="s">
        <v>3315</v>
      </c>
      <c r="C2640">
        <v>0</v>
      </c>
      <c r="D2640">
        <v>0</v>
      </c>
      <c r="E2640">
        <v>0</v>
      </c>
      <c r="F2640">
        <v>0</v>
      </c>
      <c r="G2640">
        <v>0</v>
      </c>
      <c r="H2640" s="46">
        <f t="shared" si="261"/>
        <v>0</v>
      </c>
      <c r="J2640" t="str">
        <f t="shared" si="262"/>
        <v>ENTREVISTADOR DE PRECOS</v>
      </c>
      <c r="K2640" t="s">
        <v>3379</v>
      </c>
      <c r="L2640">
        <v>0</v>
      </c>
      <c r="M2640" s="46">
        <f t="shared" si="263"/>
        <v>0</v>
      </c>
      <c r="N2640" t="str">
        <f t="shared" si="264"/>
        <v>GUARDA PORTUARIO</v>
      </c>
      <c r="O2640" t="s">
        <v>3502</v>
      </c>
      <c r="P2640">
        <v>0</v>
      </c>
      <c r="Q2640" s="46">
        <f t="shared" si="265"/>
        <v>0</v>
      </c>
    </row>
    <row r="2641" spans="1:17" x14ac:dyDescent="0.25">
      <c r="A2641" t="str">
        <f t="shared" si="260"/>
        <v>DATILOGRAFO</v>
      </c>
      <c r="B2641" t="s">
        <v>3317</v>
      </c>
      <c r="C2641">
        <v>0</v>
      </c>
      <c r="D2641">
        <v>0</v>
      </c>
      <c r="E2641">
        <v>0</v>
      </c>
      <c r="F2641">
        <v>0</v>
      </c>
      <c r="G2641">
        <v>0</v>
      </c>
      <c r="H2641" s="46">
        <f t="shared" si="261"/>
        <v>0</v>
      </c>
      <c r="J2641" t="str">
        <f t="shared" si="262"/>
        <v>ESCRITURARIO EM ESTATISTICA</v>
      </c>
      <c r="K2641" t="s">
        <v>3380</v>
      </c>
      <c r="L2641">
        <v>0</v>
      </c>
      <c r="M2641" s="46">
        <f t="shared" si="263"/>
        <v>0</v>
      </c>
      <c r="N2641" t="str">
        <f t="shared" si="264"/>
        <v>PORTEIRO (HOTEL)</v>
      </c>
      <c r="O2641" t="s">
        <v>3503</v>
      </c>
      <c r="P2641">
        <v>0</v>
      </c>
      <c r="Q2641" s="46">
        <f t="shared" si="265"/>
        <v>0</v>
      </c>
    </row>
    <row r="2642" spans="1:17" x14ac:dyDescent="0.25">
      <c r="A2642" t="str">
        <f t="shared" si="260"/>
        <v>OPERADOR DE MENSAGENS DE TELECOMUNICACOES (CORREIOS)</v>
      </c>
      <c r="B2642" t="s">
        <v>3319</v>
      </c>
      <c r="C2642">
        <v>0</v>
      </c>
      <c r="D2642">
        <v>0</v>
      </c>
      <c r="E2642">
        <v>0</v>
      </c>
      <c r="F2642">
        <v>0</v>
      </c>
      <c r="G2642">
        <v>0</v>
      </c>
      <c r="H2642" s="46">
        <f t="shared" si="261"/>
        <v>0</v>
      </c>
      <c r="J2642" t="str">
        <f t="shared" si="262"/>
        <v>SUPERVISOR DE ANDAR</v>
      </c>
      <c r="K2642" t="s">
        <v>3383</v>
      </c>
      <c r="L2642">
        <v>0</v>
      </c>
      <c r="M2642" s="46">
        <f t="shared" si="263"/>
        <v>0</v>
      </c>
      <c r="N2642" t="str">
        <f t="shared" si="264"/>
        <v>PORTEIRO DE LOCAIS DE DIVERSAO</v>
      </c>
      <c r="O2642" t="s">
        <v>3505</v>
      </c>
      <c r="P2642">
        <v>0</v>
      </c>
      <c r="Q2642" s="46">
        <f t="shared" si="265"/>
        <v>0</v>
      </c>
    </row>
    <row r="2643" spans="1:17" x14ac:dyDescent="0.25">
      <c r="A2643" t="str">
        <f t="shared" si="260"/>
        <v>SUPERVISOR DE DIGITACAO E OPERACAO</v>
      </c>
      <c r="B2643" t="s">
        <v>3320</v>
      </c>
      <c r="C2643">
        <v>0</v>
      </c>
      <c r="D2643">
        <v>0</v>
      </c>
      <c r="E2643">
        <v>0</v>
      </c>
      <c r="F2643">
        <v>0</v>
      </c>
      <c r="G2643">
        <v>0</v>
      </c>
      <c r="H2643" s="46">
        <f t="shared" si="261"/>
        <v>0</v>
      </c>
      <c r="J2643" t="str">
        <f t="shared" si="262"/>
        <v>CHEFE DE PORTARIA DE HOTEL</v>
      </c>
      <c r="K2643" t="s">
        <v>3384</v>
      </c>
      <c r="L2643">
        <v>0</v>
      </c>
      <c r="M2643" s="46">
        <f t="shared" si="263"/>
        <v>0</v>
      </c>
      <c r="N2643" t="str">
        <f t="shared" si="264"/>
        <v>CICLISTA MENSAGEIRO</v>
      </c>
      <c r="O2643" t="s">
        <v>3507</v>
      </c>
      <c r="P2643">
        <v>0</v>
      </c>
      <c r="Q2643" s="46">
        <f t="shared" si="265"/>
        <v>0</v>
      </c>
    </row>
    <row r="2644" spans="1:17" x14ac:dyDescent="0.25">
      <c r="A2644" t="str">
        <f t="shared" si="260"/>
        <v>COMPENSADOR DE BANCO</v>
      </c>
      <c r="B2644" t="s">
        <v>3327</v>
      </c>
      <c r="C2644">
        <v>0</v>
      </c>
      <c r="D2644">
        <v>0</v>
      </c>
      <c r="E2644">
        <v>0</v>
      </c>
      <c r="F2644">
        <v>0</v>
      </c>
      <c r="G2644">
        <v>0</v>
      </c>
      <c r="H2644" s="46">
        <f t="shared" si="261"/>
        <v>0</v>
      </c>
      <c r="J2644" t="str">
        <f t="shared" si="262"/>
        <v>CHEFE DE COZINHA</v>
      </c>
      <c r="K2644" t="s">
        <v>3385</v>
      </c>
      <c r="L2644">
        <v>0</v>
      </c>
      <c r="M2644" s="46">
        <f t="shared" si="263"/>
        <v>0</v>
      </c>
      <c r="N2644" t="str">
        <f t="shared" si="264"/>
        <v>MOTOCICLISTA NO TRANSPORTE DE DOCUMENTOS E PEQUENOS VOLUMES</v>
      </c>
      <c r="O2644" t="s">
        <v>3508</v>
      </c>
      <c r="P2644">
        <v>0</v>
      </c>
      <c r="Q2644" s="46">
        <f t="shared" si="265"/>
        <v>0</v>
      </c>
    </row>
    <row r="2645" spans="1:17" x14ac:dyDescent="0.25">
      <c r="A2645" t="str">
        <f t="shared" si="260"/>
        <v>CONFERENTE DE SERVICOS BANCARIOS</v>
      </c>
      <c r="B2645" t="s">
        <v>3328</v>
      </c>
      <c r="C2645">
        <v>0</v>
      </c>
      <c r="D2645">
        <v>0</v>
      </c>
      <c r="E2645">
        <v>0</v>
      </c>
      <c r="F2645">
        <v>0</v>
      </c>
      <c r="G2645">
        <v>0</v>
      </c>
      <c r="H2645" s="46">
        <f t="shared" si="261"/>
        <v>0</v>
      </c>
      <c r="J2645" t="str">
        <f t="shared" si="262"/>
        <v>CHEFE DE BAR</v>
      </c>
      <c r="K2645" t="s">
        <v>3386</v>
      </c>
      <c r="L2645">
        <v>0</v>
      </c>
      <c r="M2645" s="46">
        <f t="shared" si="263"/>
        <v>0</v>
      </c>
      <c r="N2645" t="str">
        <f t="shared" si="264"/>
        <v>CATADOR DE MATERIAL RECICLAVEL</v>
      </c>
      <c r="O2645" t="s">
        <v>3509</v>
      </c>
      <c r="P2645">
        <v>0</v>
      </c>
      <c r="Q2645" s="46">
        <f t="shared" si="265"/>
        <v>0</v>
      </c>
    </row>
    <row r="2646" spans="1:17" x14ac:dyDescent="0.25">
      <c r="A2646" t="str">
        <f t="shared" si="260"/>
        <v>OPERADOR DE COBRANCA BANCARIA</v>
      </c>
      <c r="B2646" t="s">
        <v>3330</v>
      </c>
      <c r="C2646">
        <v>0</v>
      </c>
      <c r="D2646">
        <v>0</v>
      </c>
      <c r="E2646">
        <v>0</v>
      </c>
      <c r="F2646">
        <v>0</v>
      </c>
      <c r="G2646">
        <v>0</v>
      </c>
      <c r="H2646" s="46">
        <f t="shared" si="261"/>
        <v>0</v>
      </c>
      <c r="J2646" t="str">
        <f t="shared" si="262"/>
        <v>MAITRE</v>
      </c>
      <c r="K2646" t="s">
        <v>3387</v>
      </c>
      <c r="L2646">
        <v>0</v>
      </c>
      <c r="M2646" s="46">
        <f t="shared" si="263"/>
        <v>0</v>
      </c>
      <c r="N2646" t="str">
        <f t="shared" si="264"/>
        <v>SELECIONADOR DE MATERIAL RECICLAVEL</v>
      </c>
      <c r="O2646" t="s">
        <v>3510</v>
      </c>
      <c r="P2646">
        <v>0</v>
      </c>
      <c r="Q2646" s="46">
        <f t="shared" si="265"/>
        <v>0</v>
      </c>
    </row>
    <row r="2647" spans="1:17" x14ac:dyDescent="0.25">
      <c r="A2647" t="str">
        <f t="shared" si="260"/>
        <v>BALANCEIRO</v>
      </c>
      <c r="B2647" t="s">
        <v>3333</v>
      </c>
      <c r="C2647">
        <v>0</v>
      </c>
      <c r="D2647">
        <v>0</v>
      </c>
      <c r="E2647">
        <v>0</v>
      </c>
      <c r="F2647">
        <v>0</v>
      </c>
      <c r="G2647">
        <v>0</v>
      </c>
      <c r="H2647" s="46">
        <f t="shared" si="261"/>
        <v>0</v>
      </c>
      <c r="J2647" t="str">
        <f t="shared" si="262"/>
        <v>SUPERVISOR DE LAVANDERIA</v>
      </c>
      <c r="K2647" t="s">
        <v>3388</v>
      </c>
      <c r="L2647">
        <v>0</v>
      </c>
      <c r="M2647" s="46">
        <f t="shared" si="263"/>
        <v>0</v>
      </c>
      <c r="N2647" t="str">
        <f t="shared" si="264"/>
        <v>OPERADOR DE PRENSA DE MATERIAL RECICLAVEL</v>
      </c>
      <c r="O2647" t="s">
        <v>3511</v>
      </c>
      <c r="P2647">
        <v>0</v>
      </c>
      <c r="Q2647" s="46">
        <f t="shared" si="265"/>
        <v>0</v>
      </c>
    </row>
    <row r="2648" spans="1:17" x14ac:dyDescent="0.25">
      <c r="A2648" t="str">
        <f t="shared" si="260"/>
        <v>APONTADOR DE PRODUCAO</v>
      </c>
      <c r="B2648" t="s">
        <v>3335</v>
      </c>
      <c r="C2648">
        <v>0</v>
      </c>
      <c r="D2648">
        <v>0</v>
      </c>
      <c r="E2648">
        <v>0</v>
      </c>
      <c r="F2648">
        <v>0</v>
      </c>
      <c r="G2648">
        <v>0</v>
      </c>
      <c r="H2648" s="46">
        <f t="shared" si="261"/>
        <v>0</v>
      </c>
      <c r="J2648" t="str">
        <f t="shared" si="262"/>
        <v>SUPERVISOR DE BOMBEIROS</v>
      </c>
      <c r="K2648" t="s">
        <v>3389</v>
      </c>
      <c r="L2648">
        <v>0</v>
      </c>
      <c r="M2648" s="46">
        <f t="shared" si="263"/>
        <v>0</v>
      </c>
      <c r="N2648" t="str">
        <f t="shared" si="264"/>
        <v>ENFERMEIRO VETERINARIO</v>
      </c>
      <c r="O2648" t="s">
        <v>3512</v>
      </c>
      <c r="P2648">
        <v>0</v>
      </c>
      <c r="Q2648" s="46">
        <f t="shared" si="265"/>
        <v>0</v>
      </c>
    </row>
    <row r="2649" spans="1:17" x14ac:dyDescent="0.25">
      <c r="A2649" t="str">
        <f t="shared" si="260"/>
        <v>ARQUIVISTA DE DOCUMENTOS</v>
      </c>
      <c r="B2649" t="s">
        <v>3337</v>
      </c>
      <c r="C2649">
        <v>0</v>
      </c>
      <c r="D2649">
        <v>0</v>
      </c>
      <c r="E2649">
        <v>0</v>
      </c>
      <c r="F2649">
        <v>0</v>
      </c>
      <c r="G2649">
        <v>0</v>
      </c>
      <c r="H2649" s="46">
        <f t="shared" si="261"/>
        <v>0</v>
      </c>
      <c r="J2649" t="str">
        <f t="shared" si="262"/>
        <v>COMISSARIO DE VOO</v>
      </c>
      <c r="K2649" t="s">
        <v>3391</v>
      </c>
      <c r="L2649">
        <v>0</v>
      </c>
      <c r="M2649" s="46">
        <f t="shared" si="263"/>
        <v>0</v>
      </c>
      <c r="N2649" t="str">
        <f t="shared" si="264"/>
        <v>ESTETICISTA DE ANIMAIS DOMESTICOS</v>
      </c>
      <c r="O2649" t="s">
        <v>3513</v>
      </c>
      <c r="P2649">
        <v>0</v>
      </c>
      <c r="Q2649" s="46">
        <f t="shared" si="265"/>
        <v>0</v>
      </c>
    </row>
    <row r="2650" spans="1:17" x14ac:dyDescent="0.25">
      <c r="A2650" t="str">
        <f t="shared" si="260"/>
        <v>FITOTECARIO</v>
      </c>
      <c r="B2650" t="s">
        <v>3339</v>
      </c>
      <c r="C2650">
        <v>0</v>
      </c>
      <c r="D2650">
        <v>0</v>
      </c>
      <c r="E2650">
        <v>0</v>
      </c>
      <c r="F2650">
        <v>0</v>
      </c>
      <c r="G2650">
        <v>0</v>
      </c>
      <c r="H2650" s="46">
        <f t="shared" si="261"/>
        <v>0</v>
      </c>
      <c r="J2650" t="str">
        <f t="shared" si="262"/>
        <v>COMISSARIO DE TREM</v>
      </c>
      <c r="K2650" t="s">
        <v>3392</v>
      </c>
      <c r="L2650">
        <v>0</v>
      </c>
      <c r="M2650" s="46">
        <f t="shared" si="263"/>
        <v>0</v>
      </c>
      <c r="N2650" t="str">
        <f t="shared" si="264"/>
        <v>BANHISTA DE ANIMAIS DOMESTICOS</v>
      </c>
      <c r="O2650" t="s">
        <v>3514</v>
      </c>
      <c r="P2650">
        <v>0</v>
      </c>
      <c r="Q2650" s="46">
        <f t="shared" si="265"/>
        <v>0</v>
      </c>
    </row>
    <row r="2651" spans="1:17" x14ac:dyDescent="0.25">
      <c r="A2651" t="str">
        <f t="shared" si="260"/>
        <v>KARDEXISTA</v>
      </c>
      <c r="B2651" t="s">
        <v>3340</v>
      </c>
      <c r="C2651">
        <v>0</v>
      </c>
      <c r="D2651">
        <v>0</v>
      </c>
      <c r="E2651">
        <v>0</v>
      </c>
      <c r="F2651">
        <v>0</v>
      </c>
      <c r="G2651">
        <v>0</v>
      </c>
      <c r="H2651" s="46">
        <f t="shared" si="261"/>
        <v>0</v>
      </c>
      <c r="J2651" t="str">
        <f t="shared" si="262"/>
        <v>TAIFEIRO</v>
      </c>
      <c r="K2651" t="s">
        <v>3393</v>
      </c>
      <c r="L2651">
        <v>0</v>
      </c>
      <c r="M2651" s="46">
        <f t="shared" si="263"/>
        <v>0</v>
      </c>
      <c r="N2651" t="str">
        <f t="shared" si="264"/>
        <v>TOSADOR DE ANIMAIS DOMESTICOS</v>
      </c>
      <c r="O2651" t="s">
        <v>3515</v>
      </c>
      <c r="P2651">
        <v>0</v>
      </c>
      <c r="Q2651" s="46">
        <f t="shared" si="265"/>
        <v>0</v>
      </c>
    </row>
    <row r="2652" spans="1:17" x14ac:dyDescent="0.25">
      <c r="A2652" t="str">
        <f t="shared" si="260"/>
        <v>OPERADOR DE MAQUINA COPIADORA (EXCETO OPERADOR DE GRAFICA RAPIDA)</v>
      </c>
      <c r="B2652" t="s">
        <v>3341</v>
      </c>
      <c r="C2652">
        <v>0</v>
      </c>
      <c r="D2652">
        <v>0</v>
      </c>
      <c r="E2652">
        <v>0</v>
      </c>
      <c r="F2652">
        <v>0</v>
      </c>
      <c r="G2652">
        <v>0</v>
      </c>
      <c r="H2652" s="46">
        <f t="shared" si="261"/>
        <v>0</v>
      </c>
      <c r="J2652" t="str">
        <f t="shared" si="262"/>
        <v>FISCAL DE TRANSPORTES COLETIVOS (EXCETO TREM)</v>
      </c>
      <c r="K2652" t="s">
        <v>3394</v>
      </c>
      <c r="L2652">
        <v>0</v>
      </c>
      <c r="M2652" s="46">
        <f t="shared" si="263"/>
        <v>0</v>
      </c>
      <c r="N2652" t="str">
        <f t="shared" si="264"/>
        <v>PROFISSIONAL DO SEXO</v>
      </c>
      <c r="O2652" t="s">
        <v>3516</v>
      </c>
      <c r="P2652">
        <v>0</v>
      </c>
      <c r="Q2652" s="46">
        <f t="shared" si="265"/>
        <v>0</v>
      </c>
    </row>
    <row r="2653" spans="1:17" x14ac:dyDescent="0.25">
      <c r="A2653" t="str">
        <f t="shared" si="260"/>
        <v>OPERADOR DE TRIAGEM E TRANSBORDO</v>
      </c>
      <c r="B2653" t="s">
        <v>3343</v>
      </c>
      <c r="C2653">
        <v>0</v>
      </c>
      <c r="D2653">
        <v>0</v>
      </c>
      <c r="E2653">
        <v>0</v>
      </c>
      <c r="F2653">
        <v>0</v>
      </c>
      <c r="G2653">
        <v>0</v>
      </c>
      <c r="H2653" s="46">
        <f t="shared" si="261"/>
        <v>0</v>
      </c>
      <c r="J2653" t="str">
        <f t="shared" si="262"/>
        <v>DESPACHANTE DE TRANSPORTES COLETIVOS (EXCETO TREM)</v>
      </c>
      <c r="K2653" t="s">
        <v>3395</v>
      </c>
      <c r="L2653">
        <v>0</v>
      </c>
      <c r="M2653" s="46">
        <f t="shared" si="263"/>
        <v>0</v>
      </c>
      <c r="N2653" t="str">
        <f t="shared" si="264"/>
        <v>CONTROLADOR DE PRAGAS</v>
      </c>
      <c r="O2653" t="s">
        <v>3518</v>
      </c>
      <c r="P2653">
        <v>0</v>
      </c>
      <c r="Q2653" s="46">
        <f t="shared" si="265"/>
        <v>0</v>
      </c>
    </row>
    <row r="2654" spans="1:17" x14ac:dyDescent="0.25">
      <c r="A2654" t="str">
        <f t="shared" si="260"/>
        <v>SUPERVISOR DE COBRANCA</v>
      </c>
      <c r="B2654" t="s">
        <v>3345</v>
      </c>
      <c r="C2654">
        <v>0</v>
      </c>
      <c r="D2654">
        <v>0</v>
      </c>
      <c r="E2654">
        <v>0</v>
      </c>
      <c r="F2654">
        <v>0</v>
      </c>
      <c r="G2654">
        <v>0</v>
      </c>
      <c r="H2654" s="46">
        <f t="shared" si="261"/>
        <v>0</v>
      </c>
      <c r="J2654" t="str">
        <f t="shared" si="262"/>
        <v>BILHETEIRO (ESTACOES DE METRO, FERROVIARIAS E ASSEMELHADAS)</v>
      </c>
      <c r="K2654" t="s">
        <v>3397</v>
      </c>
      <c r="L2654">
        <v>0</v>
      </c>
      <c r="M2654" s="46">
        <f t="shared" si="263"/>
        <v>0</v>
      </c>
      <c r="N2654" t="str">
        <f t="shared" si="264"/>
        <v>ENGRAXATE</v>
      </c>
      <c r="O2654" t="s">
        <v>3519</v>
      </c>
      <c r="P2654">
        <v>0</v>
      </c>
      <c r="Q2654" s="46">
        <f t="shared" si="265"/>
        <v>0</v>
      </c>
    </row>
    <row r="2655" spans="1:17" x14ac:dyDescent="0.25">
      <c r="A2655" t="str">
        <f t="shared" si="260"/>
        <v>SUPERVISOR DE COLETADORES DE APOSTAS E DE JOGOS</v>
      </c>
      <c r="B2655" t="s">
        <v>3346</v>
      </c>
      <c r="C2655">
        <v>0</v>
      </c>
      <c r="D2655">
        <v>0</v>
      </c>
      <c r="E2655">
        <v>0</v>
      </c>
      <c r="F2655">
        <v>0</v>
      </c>
      <c r="G2655">
        <v>0</v>
      </c>
      <c r="H2655" s="46">
        <f t="shared" si="261"/>
        <v>0</v>
      </c>
      <c r="J2655" t="str">
        <f t="shared" si="262"/>
        <v>GUIA DE TURISMO</v>
      </c>
      <c r="K2655" t="s">
        <v>3398</v>
      </c>
      <c r="L2655">
        <v>0</v>
      </c>
      <c r="M2655" s="46">
        <f t="shared" si="263"/>
        <v>0</v>
      </c>
      <c r="N2655" t="str">
        <f t="shared" si="264"/>
        <v>GANDULA</v>
      </c>
      <c r="O2655" t="s">
        <v>3520</v>
      </c>
      <c r="P2655">
        <v>0</v>
      </c>
      <c r="Q2655" s="46">
        <f t="shared" si="265"/>
        <v>0</v>
      </c>
    </row>
    <row r="2656" spans="1:17" x14ac:dyDescent="0.25">
      <c r="A2656" t="str">
        <f t="shared" si="260"/>
        <v>SUPERVISOR DE ENTREVISTADORES E RECENSEADORES</v>
      </c>
      <c r="B2656" t="s">
        <v>3347</v>
      </c>
      <c r="C2656">
        <v>0</v>
      </c>
      <c r="D2656">
        <v>0</v>
      </c>
      <c r="E2656">
        <v>0</v>
      </c>
      <c r="F2656">
        <v>0</v>
      </c>
      <c r="G2656">
        <v>0</v>
      </c>
      <c r="H2656" s="46">
        <f t="shared" si="261"/>
        <v>0</v>
      </c>
      <c r="J2656" t="str">
        <f t="shared" si="262"/>
        <v>EMPREGADO DOMESTICO ARRUMADOR</v>
      </c>
      <c r="K2656" t="s">
        <v>3400</v>
      </c>
      <c r="L2656">
        <v>0</v>
      </c>
      <c r="M2656" s="46">
        <f t="shared" si="263"/>
        <v>0</v>
      </c>
      <c r="N2656" t="str">
        <f t="shared" si="264"/>
        <v>GUARDADOR DE VEICULOS</v>
      </c>
      <c r="O2656" t="s">
        <v>3521</v>
      </c>
      <c r="P2656">
        <v>0</v>
      </c>
      <c r="Q2656" s="46">
        <f t="shared" si="265"/>
        <v>0</v>
      </c>
    </row>
    <row r="2657" spans="1:17" x14ac:dyDescent="0.25">
      <c r="A2657" t="str">
        <f t="shared" si="260"/>
        <v>SUPERVISOR DE RECEPCIONISTAS</v>
      </c>
      <c r="B2657" t="s">
        <v>3348</v>
      </c>
      <c r="C2657">
        <v>0</v>
      </c>
      <c r="D2657">
        <v>0</v>
      </c>
      <c r="E2657">
        <v>0</v>
      </c>
      <c r="F2657">
        <v>0</v>
      </c>
      <c r="G2657">
        <v>0</v>
      </c>
      <c r="H2657" s="46">
        <f t="shared" si="261"/>
        <v>0</v>
      </c>
      <c r="J2657" t="str">
        <f t="shared" si="262"/>
        <v>EMPREGADO DOMESTICO FAXINEIRO</v>
      </c>
      <c r="K2657" t="s">
        <v>3401</v>
      </c>
      <c r="L2657">
        <v>0</v>
      </c>
      <c r="M2657" s="46">
        <f t="shared" si="263"/>
        <v>0</v>
      </c>
      <c r="N2657" t="str">
        <f t="shared" si="264"/>
        <v>LAVADOR DE GARRAFAS, VIDROS E OUTROS UTENSILIOS</v>
      </c>
      <c r="O2657" t="s">
        <v>3522</v>
      </c>
      <c r="P2657">
        <v>0</v>
      </c>
      <c r="Q2657" s="46">
        <f t="shared" si="265"/>
        <v>0</v>
      </c>
    </row>
    <row r="2658" spans="1:17" x14ac:dyDescent="0.25">
      <c r="A2658" t="str">
        <f t="shared" si="260"/>
        <v>SUPERVISOR DE TELEFONISTAS</v>
      </c>
      <c r="B2658" t="s">
        <v>3349</v>
      </c>
      <c r="C2658">
        <v>0</v>
      </c>
      <c r="D2658">
        <v>0</v>
      </c>
      <c r="E2658">
        <v>0</v>
      </c>
      <c r="F2658">
        <v>0</v>
      </c>
      <c r="G2658">
        <v>0</v>
      </c>
      <c r="H2658" s="46">
        <f t="shared" si="261"/>
        <v>0</v>
      </c>
      <c r="J2658" t="str">
        <f t="shared" si="262"/>
        <v>MORDOMO DE RESIDENCIA</v>
      </c>
      <c r="K2658" t="s">
        <v>3403</v>
      </c>
      <c r="L2658">
        <v>0</v>
      </c>
      <c r="M2658" s="46">
        <f t="shared" si="263"/>
        <v>0</v>
      </c>
      <c r="N2658" t="str">
        <f t="shared" si="264"/>
        <v>LAVADOR DE VEICULOS</v>
      </c>
      <c r="O2658" t="s">
        <v>3523</v>
      </c>
      <c r="P2658">
        <v>0</v>
      </c>
      <c r="Q2658" s="46">
        <f t="shared" si="265"/>
        <v>0</v>
      </c>
    </row>
    <row r="2659" spans="1:17" x14ac:dyDescent="0.25">
      <c r="A2659" t="str">
        <f t="shared" si="260"/>
        <v>SUPERVISOR DE TELEMARKETING E ATENDIMENTO</v>
      </c>
      <c r="B2659" t="s">
        <v>3350</v>
      </c>
      <c r="C2659">
        <v>0</v>
      </c>
      <c r="D2659">
        <v>0</v>
      </c>
      <c r="E2659">
        <v>0</v>
      </c>
      <c r="F2659">
        <v>0</v>
      </c>
      <c r="G2659">
        <v>0</v>
      </c>
      <c r="H2659" s="46">
        <f t="shared" si="261"/>
        <v>0</v>
      </c>
      <c r="J2659" t="str">
        <f t="shared" si="262"/>
        <v>MORDOMO DE HOTELARIA</v>
      </c>
      <c r="K2659" t="s">
        <v>3404</v>
      </c>
      <c r="L2659">
        <v>0</v>
      </c>
      <c r="M2659" s="46">
        <f t="shared" si="263"/>
        <v>0</v>
      </c>
      <c r="N2659" t="str">
        <f t="shared" si="264"/>
        <v>LEITURISTA</v>
      </c>
      <c r="O2659" t="s">
        <v>3524</v>
      </c>
      <c r="P2659">
        <v>0</v>
      </c>
      <c r="Q2659" s="46">
        <f t="shared" si="265"/>
        <v>0</v>
      </c>
    </row>
    <row r="2660" spans="1:17" x14ac:dyDescent="0.25">
      <c r="A2660" t="str">
        <f t="shared" si="260"/>
        <v>BILHETEIRO DE TRANSPORTES COLETIVOS</v>
      </c>
      <c r="B2660" t="s">
        <v>3352</v>
      </c>
      <c r="C2660">
        <v>0</v>
      </c>
      <c r="D2660">
        <v>0</v>
      </c>
      <c r="E2660">
        <v>0</v>
      </c>
      <c r="F2660">
        <v>0</v>
      </c>
      <c r="G2660">
        <v>0</v>
      </c>
      <c r="H2660" s="46">
        <f t="shared" si="261"/>
        <v>0</v>
      </c>
      <c r="J2660" t="str">
        <f t="shared" si="262"/>
        <v>GOVERNANTA DE HOTELARIA</v>
      </c>
      <c r="K2660" t="s">
        <v>3405</v>
      </c>
      <c r="L2660">
        <v>0</v>
      </c>
      <c r="M2660" s="46">
        <f t="shared" si="263"/>
        <v>0</v>
      </c>
      <c r="N2660" t="str">
        <f t="shared" si="264"/>
        <v>RECEPCIONISTA DE CASAS DE ESPETACULOS</v>
      </c>
      <c r="O2660" t="s">
        <v>3525</v>
      </c>
      <c r="P2660">
        <v>0</v>
      </c>
      <c r="Q2660" s="46">
        <f t="shared" si="265"/>
        <v>0</v>
      </c>
    </row>
    <row r="2661" spans="1:17" x14ac:dyDescent="0.25">
      <c r="A2661" t="str">
        <f t="shared" si="260"/>
        <v>BILHETEIRO NO SERVICO DE DIVERSOES</v>
      </c>
      <c r="B2661" t="s">
        <v>3353</v>
      </c>
      <c r="C2661">
        <v>0</v>
      </c>
      <c r="D2661">
        <v>0</v>
      </c>
      <c r="E2661">
        <v>0</v>
      </c>
      <c r="F2661">
        <v>0</v>
      </c>
      <c r="G2661">
        <v>0</v>
      </c>
      <c r="H2661" s="46">
        <f t="shared" si="261"/>
        <v>0</v>
      </c>
      <c r="J2661" t="str">
        <f t="shared" si="262"/>
        <v>COZINHEIRO DO SERVICO DOMESTICO</v>
      </c>
      <c r="K2661" t="s">
        <v>3407</v>
      </c>
      <c r="L2661">
        <v>0</v>
      </c>
      <c r="M2661" s="46">
        <f t="shared" si="263"/>
        <v>0</v>
      </c>
      <c r="N2661" t="str">
        <f t="shared" si="264"/>
        <v>SUPERVISOR DE VENDAS COMERCIAL</v>
      </c>
      <c r="O2661" t="s">
        <v>3527</v>
      </c>
      <c r="P2661">
        <v>0</v>
      </c>
      <c r="Q2661" s="46">
        <f t="shared" si="265"/>
        <v>0</v>
      </c>
    </row>
    <row r="2662" spans="1:17" x14ac:dyDescent="0.25">
      <c r="A2662" t="str">
        <f t="shared" si="260"/>
        <v>EMISSOR DE PASSAGENS</v>
      </c>
      <c r="B2662" t="s">
        <v>3354</v>
      </c>
      <c r="C2662">
        <v>0</v>
      </c>
      <c r="D2662">
        <v>0</v>
      </c>
      <c r="E2662">
        <v>0</v>
      </c>
      <c r="F2662">
        <v>0</v>
      </c>
      <c r="G2662">
        <v>0</v>
      </c>
      <c r="H2662" s="46">
        <f t="shared" si="261"/>
        <v>0</v>
      </c>
      <c r="J2662" t="str">
        <f t="shared" si="262"/>
        <v>COZINHEIRO INDUSTRIAL</v>
      </c>
      <c r="K2662" t="s">
        <v>3408</v>
      </c>
      <c r="L2662">
        <v>0</v>
      </c>
      <c r="M2662" s="46">
        <f t="shared" si="263"/>
        <v>0</v>
      </c>
      <c r="N2662" t="str">
        <f t="shared" si="264"/>
        <v>DEMONSTRADOR DE MERCADORIAS</v>
      </c>
      <c r="O2662" t="s">
        <v>3531</v>
      </c>
      <c r="P2662">
        <v>0</v>
      </c>
      <c r="Q2662" s="46">
        <f t="shared" si="265"/>
        <v>0</v>
      </c>
    </row>
    <row r="2663" spans="1:17" x14ac:dyDescent="0.25">
      <c r="A2663" t="str">
        <f t="shared" si="260"/>
        <v>RECEBEDOR DE APOSTAS (LOTERIA)</v>
      </c>
      <c r="B2663" t="s">
        <v>3356</v>
      </c>
      <c r="C2663">
        <v>0</v>
      </c>
      <c r="D2663">
        <v>0</v>
      </c>
      <c r="E2663">
        <v>0</v>
      </c>
      <c r="F2663">
        <v>0</v>
      </c>
      <c r="G2663">
        <v>0</v>
      </c>
      <c r="H2663" s="46">
        <f t="shared" si="261"/>
        <v>0</v>
      </c>
      <c r="J2663" t="str">
        <f t="shared" si="262"/>
        <v>COZINHEIRO DE EMBARCACOES</v>
      </c>
      <c r="K2663" t="s">
        <v>3410</v>
      </c>
      <c r="L2663">
        <v>0</v>
      </c>
      <c r="M2663" s="46">
        <f t="shared" si="263"/>
        <v>0</v>
      </c>
      <c r="N2663" t="str">
        <f t="shared" si="264"/>
        <v>INSTALADOR DE CORTINAS E PERSIANAS, PORTAS SANFONADAS E BOXE</v>
      </c>
      <c r="O2663" t="s">
        <v>3535</v>
      </c>
      <c r="P2663">
        <v>0</v>
      </c>
      <c r="Q2663" s="46">
        <f t="shared" si="265"/>
        <v>0</v>
      </c>
    </row>
    <row r="2664" spans="1:17" x14ac:dyDescent="0.25">
      <c r="A2664" t="str">
        <f t="shared" si="260"/>
        <v>RECEBEDOR DE APOSTAS (TURFE)</v>
      </c>
      <c r="B2664" t="s">
        <v>3357</v>
      </c>
      <c r="C2664">
        <v>0</v>
      </c>
      <c r="D2664">
        <v>0</v>
      </c>
      <c r="E2664">
        <v>0</v>
      </c>
      <c r="F2664">
        <v>0</v>
      </c>
      <c r="G2664">
        <v>0</v>
      </c>
      <c r="H2664" s="46">
        <f t="shared" si="261"/>
        <v>0</v>
      </c>
      <c r="J2664" t="str">
        <f t="shared" si="262"/>
        <v>CAMAREIRA DE TEATRO</v>
      </c>
      <c r="K2664" t="s">
        <v>3411</v>
      </c>
      <c r="L2664">
        <v>0</v>
      </c>
      <c r="M2664" s="46">
        <f t="shared" si="263"/>
        <v>0</v>
      </c>
      <c r="N2664" t="str">
        <f t="shared" si="264"/>
        <v>INSTALADOR DE SOM E ACESSORIOS DE VEICULOS</v>
      </c>
      <c r="O2664" t="s">
        <v>3536</v>
      </c>
      <c r="P2664">
        <v>0</v>
      </c>
      <c r="Q2664" s="46">
        <f t="shared" si="265"/>
        <v>0</v>
      </c>
    </row>
    <row r="2665" spans="1:17" x14ac:dyDescent="0.25">
      <c r="A2665" t="str">
        <f t="shared" si="260"/>
        <v>COBRADOR EXTERNO</v>
      </c>
      <c r="B2665" t="s">
        <v>3358</v>
      </c>
      <c r="C2665">
        <v>0</v>
      </c>
      <c r="D2665">
        <v>0</v>
      </c>
      <c r="E2665">
        <v>0</v>
      </c>
      <c r="F2665">
        <v>0</v>
      </c>
      <c r="G2665">
        <v>0</v>
      </c>
      <c r="H2665" s="46">
        <f t="shared" si="261"/>
        <v>0</v>
      </c>
      <c r="J2665" t="str">
        <f t="shared" si="262"/>
        <v>CAMAREIRA DE TELEVISAO</v>
      </c>
      <c r="K2665" t="s">
        <v>3412</v>
      </c>
      <c r="L2665">
        <v>0</v>
      </c>
      <c r="M2665" s="46">
        <f t="shared" si="263"/>
        <v>0</v>
      </c>
      <c r="N2665" t="str">
        <f t="shared" si="264"/>
        <v>CHAVEIRO</v>
      </c>
      <c r="O2665" t="s">
        <v>3537</v>
      </c>
      <c r="P2665">
        <v>0</v>
      </c>
      <c r="Q2665" s="46">
        <f t="shared" si="265"/>
        <v>0</v>
      </c>
    </row>
    <row r="2666" spans="1:17" x14ac:dyDescent="0.25">
      <c r="A2666" t="str">
        <f t="shared" si="260"/>
        <v>COBRADOR INTERNO</v>
      </c>
      <c r="B2666" t="s">
        <v>3359</v>
      </c>
      <c r="C2666">
        <v>0</v>
      </c>
      <c r="D2666">
        <v>0</v>
      </c>
      <c r="E2666">
        <v>0</v>
      </c>
      <c r="F2666">
        <v>0</v>
      </c>
      <c r="G2666">
        <v>0</v>
      </c>
      <c r="H2666" s="46">
        <f t="shared" si="261"/>
        <v>0</v>
      </c>
      <c r="J2666" t="str">
        <f t="shared" si="262"/>
        <v>CAMAREIRO DE HOTEL</v>
      </c>
      <c r="K2666" t="s">
        <v>3413</v>
      </c>
      <c r="L2666">
        <v>0</v>
      </c>
      <c r="M2666" s="46">
        <f t="shared" si="263"/>
        <v>0</v>
      </c>
      <c r="N2666" t="str">
        <f t="shared" si="264"/>
        <v>JORNALEIRO (EM BANCA DE JORNAL)</v>
      </c>
      <c r="O2666" t="s">
        <v>3540</v>
      </c>
      <c r="P2666">
        <v>0</v>
      </c>
      <c r="Q2666" s="46">
        <f t="shared" si="265"/>
        <v>0</v>
      </c>
    </row>
    <row r="2667" spans="1:17" x14ac:dyDescent="0.25">
      <c r="A2667" t="str">
        <f t="shared" si="260"/>
        <v>LOCALIZADOR (COBRADOR)</v>
      </c>
      <c r="B2667" t="s">
        <v>3360</v>
      </c>
      <c r="C2667">
        <v>0</v>
      </c>
      <c r="D2667">
        <v>0</v>
      </c>
      <c r="E2667">
        <v>0</v>
      </c>
      <c r="F2667">
        <v>0</v>
      </c>
      <c r="G2667">
        <v>0</v>
      </c>
      <c r="H2667" s="46">
        <f t="shared" si="261"/>
        <v>0</v>
      </c>
      <c r="J2667" t="str">
        <f t="shared" si="262"/>
        <v>CAMAREIRO DE EMBARCACOES</v>
      </c>
      <c r="K2667" t="s">
        <v>3414</v>
      </c>
      <c r="L2667">
        <v>0</v>
      </c>
      <c r="M2667" s="46">
        <f t="shared" si="263"/>
        <v>0</v>
      </c>
      <c r="N2667" t="str">
        <f t="shared" si="264"/>
        <v>VENDEDOR PERMISSIONARIO</v>
      </c>
      <c r="O2667" t="s">
        <v>3541</v>
      </c>
      <c r="P2667">
        <v>0</v>
      </c>
      <c r="Q2667" s="46">
        <f t="shared" si="265"/>
        <v>0</v>
      </c>
    </row>
    <row r="2668" spans="1:17" x14ac:dyDescent="0.25">
      <c r="A2668" t="str">
        <f t="shared" si="260"/>
        <v>OPERADOR DE TELEMARKETING TECNICO</v>
      </c>
      <c r="B2668" t="s">
        <v>3373</v>
      </c>
      <c r="C2668">
        <v>0</v>
      </c>
      <c r="D2668">
        <v>0</v>
      </c>
      <c r="E2668">
        <v>0</v>
      </c>
      <c r="F2668">
        <v>0</v>
      </c>
      <c r="G2668">
        <v>0</v>
      </c>
      <c r="H2668" s="46">
        <f t="shared" si="261"/>
        <v>0</v>
      </c>
      <c r="J2668" t="str">
        <f t="shared" si="262"/>
        <v>GUARDA-ROUPEIRA DE CINEMA</v>
      </c>
      <c r="K2668" t="s">
        <v>3415</v>
      </c>
      <c r="L2668">
        <v>0</v>
      </c>
      <c r="M2668" s="46">
        <f t="shared" si="263"/>
        <v>0</v>
      </c>
      <c r="N2668" t="str">
        <f t="shared" si="264"/>
        <v>PIPOQUEIRO AMBULANTE</v>
      </c>
      <c r="O2668" t="s">
        <v>3543</v>
      </c>
      <c r="P2668">
        <v>0</v>
      </c>
      <c r="Q2668" s="46">
        <f t="shared" si="265"/>
        <v>0</v>
      </c>
    </row>
    <row r="2669" spans="1:17" x14ac:dyDescent="0.25">
      <c r="A2669" t="str">
        <f t="shared" si="260"/>
        <v>DESPACHANTE DOCUMENTALISTA</v>
      </c>
      <c r="B2669" t="s">
        <v>3374</v>
      </c>
      <c r="C2669">
        <v>0</v>
      </c>
      <c r="D2669">
        <v>0</v>
      </c>
      <c r="E2669">
        <v>0</v>
      </c>
      <c r="F2669">
        <v>0</v>
      </c>
      <c r="G2669">
        <v>0</v>
      </c>
      <c r="H2669" s="46">
        <f t="shared" si="261"/>
        <v>0</v>
      </c>
      <c r="J2669" t="str">
        <f t="shared" si="262"/>
        <v>GARCOM</v>
      </c>
      <c r="K2669" t="s">
        <v>3416</v>
      </c>
      <c r="L2669">
        <v>0</v>
      </c>
      <c r="M2669" s="46">
        <f t="shared" si="263"/>
        <v>0</v>
      </c>
      <c r="N2669" t="str">
        <f t="shared" si="264"/>
        <v>PRODUTOR AGROPECUARIO, EM GERAL</v>
      </c>
      <c r="O2669" t="s">
        <v>3544</v>
      </c>
      <c r="P2669">
        <v>0</v>
      </c>
      <c r="Q2669" s="46">
        <f t="shared" si="265"/>
        <v>0</v>
      </c>
    </row>
    <row r="2670" spans="1:17" x14ac:dyDescent="0.25">
      <c r="A2670" t="str">
        <f t="shared" si="260"/>
        <v>DESPACHANTE DE TRANSITO</v>
      </c>
      <c r="B2670" t="s">
        <v>3375</v>
      </c>
      <c r="C2670">
        <v>0</v>
      </c>
      <c r="D2670">
        <v>0</v>
      </c>
      <c r="E2670">
        <v>0</v>
      </c>
      <c r="F2670">
        <v>0</v>
      </c>
      <c r="G2670">
        <v>0</v>
      </c>
      <c r="H2670" s="46">
        <f t="shared" si="261"/>
        <v>0</v>
      </c>
      <c r="J2670" t="str">
        <f t="shared" si="262"/>
        <v>GARCOM (SERVICOS DE VINHOS)</v>
      </c>
      <c r="K2670" t="s">
        <v>3417</v>
      </c>
      <c r="L2670">
        <v>0</v>
      </c>
      <c r="M2670" s="46">
        <f t="shared" si="263"/>
        <v>0</v>
      </c>
      <c r="N2670" t="str">
        <f t="shared" si="264"/>
        <v>PRODUTOR AGRICOLA POLIVALENTE</v>
      </c>
      <c r="O2670" t="s">
        <v>3545</v>
      </c>
      <c r="P2670">
        <v>0</v>
      </c>
      <c r="Q2670" s="46">
        <f t="shared" si="265"/>
        <v>0</v>
      </c>
    </row>
    <row r="2671" spans="1:17" x14ac:dyDescent="0.25">
      <c r="A2671" t="str">
        <f t="shared" si="260"/>
        <v>ENTREVISTADOR CENSITARIO E DE PESQUISAS AMOSTRAIS</v>
      </c>
      <c r="B2671" t="s">
        <v>3376</v>
      </c>
      <c r="C2671">
        <v>0</v>
      </c>
      <c r="D2671">
        <v>0</v>
      </c>
      <c r="E2671">
        <v>0</v>
      </c>
      <c r="F2671">
        <v>0</v>
      </c>
      <c r="G2671">
        <v>0</v>
      </c>
      <c r="H2671" s="46">
        <f t="shared" si="261"/>
        <v>0</v>
      </c>
      <c r="J2671" t="str">
        <f t="shared" si="262"/>
        <v>CUMIM</v>
      </c>
      <c r="K2671" t="s">
        <v>3418</v>
      </c>
      <c r="L2671">
        <v>0</v>
      </c>
      <c r="M2671" s="46">
        <f t="shared" si="263"/>
        <v>0</v>
      </c>
      <c r="N2671" t="str">
        <f t="shared" si="264"/>
        <v>PRODUTOR DE ARROZ</v>
      </c>
      <c r="O2671" t="s">
        <v>3546</v>
      </c>
      <c r="P2671">
        <v>0</v>
      </c>
      <c r="Q2671" s="46">
        <f t="shared" si="265"/>
        <v>0</v>
      </c>
    </row>
    <row r="2672" spans="1:17" x14ac:dyDescent="0.25">
      <c r="A2672" t="str">
        <f t="shared" si="260"/>
        <v>ENTREVISTADOR DE PESQUISA DE OPINIAO E MIDIA</v>
      </c>
      <c r="B2672" t="s">
        <v>3377</v>
      </c>
      <c r="C2672">
        <v>0</v>
      </c>
      <c r="D2672">
        <v>0</v>
      </c>
      <c r="E2672">
        <v>0</v>
      </c>
      <c r="F2672">
        <v>0</v>
      </c>
      <c r="G2672">
        <v>0</v>
      </c>
      <c r="H2672" s="46">
        <f t="shared" si="261"/>
        <v>0</v>
      </c>
      <c r="J2672" t="str">
        <f t="shared" si="262"/>
        <v>BARMAN</v>
      </c>
      <c r="K2672" t="s">
        <v>3419</v>
      </c>
      <c r="L2672">
        <v>0</v>
      </c>
      <c r="M2672" s="46">
        <f t="shared" si="263"/>
        <v>0</v>
      </c>
      <c r="N2672" t="str">
        <f t="shared" si="264"/>
        <v>PRODUTOR DE CANA-DE-ACUCAR</v>
      </c>
      <c r="O2672" t="s">
        <v>3547</v>
      </c>
      <c r="P2672">
        <v>0</v>
      </c>
      <c r="Q2672" s="46">
        <f t="shared" si="265"/>
        <v>0</v>
      </c>
    </row>
    <row r="2673" spans="1:17" x14ac:dyDescent="0.25">
      <c r="A2673" t="str">
        <f t="shared" si="260"/>
        <v>ENTREVISTADOR DE PESQUISAS DE MERCADO</v>
      </c>
      <c r="B2673" t="s">
        <v>3378</v>
      </c>
      <c r="C2673">
        <v>0</v>
      </c>
      <c r="D2673">
        <v>0</v>
      </c>
      <c r="E2673">
        <v>0</v>
      </c>
      <c r="F2673">
        <v>0</v>
      </c>
      <c r="G2673">
        <v>0</v>
      </c>
      <c r="H2673" s="46">
        <f t="shared" si="261"/>
        <v>0</v>
      </c>
      <c r="J2673" t="str">
        <f t="shared" si="262"/>
        <v>BARISTA</v>
      </c>
      <c r="K2673" t="s">
        <v>3423</v>
      </c>
      <c r="L2673">
        <v>0</v>
      </c>
      <c r="M2673" s="46">
        <f t="shared" si="263"/>
        <v>0</v>
      </c>
      <c r="N2673" t="str">
        <f t="shared" si="264"/>
        <v>PRODUTOR DE CEREAIS DE INVERNO</v>
      </c>
      <c r="O2673" t="s">
        <v>3548</v>
      </c>
      <c r="P2673">
        <v>0</v>
      </c>
      <c r="Q2673" s="46">
        <f t="shared" si="265"/>
        <v>0</v>
      </c>
    </row>
    <row r="2674" spans="1:17" x14ac:dyDescent="0.25">
      <c r="A2674" t="str">
        <f t="shared" si="260"/>
        <v>ENTREVISTADOR DE PRECOS</v>
      </c>
      <c r="B2674" t="s">
        <v>3379</v>
      </c>
      <c r="C2674">
        <v>0</v>
      </c>
      <c r="D2674">
        <v>0</v>
      </c>
      <c r="E2674">
        <v>0</v>
      </c>
      <c r="F2674">
        <v>0</v>
      </c>
      <c r="G2674">
        <v>0</v>
      </c>
      <c r="H2674" s="46">
        <f t="shared" si="261"/>
        <v>0</v>
      </c>
      <c r="J2674" t="str">
        <f t="shared" si="262"/>
        <v>CHURRASQUEIRO</v>
      </c>
      <c r="K2674" t="s">
        <v>3425</v>
      </c>
      <c r="L2674">
        <v>0</v>
      </c>
      <c r="M2674" s="46">
        <f t="shared" si="263"/>
        <v>0</v>
      </c>
      <c r="N2674" t="str">
        <f t="shared" si="264"/>
        <v>PRODUTOR DE GRAMINEAS FORRAGEIRAS</v>
      </c>
      <c r="O2674" t="s">
        <v>3549</v>
      </c>
      <c r="P2674">
        <v>0</v>
      </c>
      <c r="Q2674" s="46">
        <f t="shared" si="265"/>
        <v>0</v>
      </c>
    </row>
    <row r="2675" spans="1:17" x14ac:dyDescent="0.25">
      <c r="A2675" t="str">
        <f t="shared" si="260"/>
        <v>SUPERVISOR DE ANDAR</v>
      </c>
      <c r="B2675" t="s">
        <v>3383</v>
      </c>
      <c r="C2675">
        <v>0</v>
      </c>
      <c r="D2675">
        <v>0</v>
      </c>
      <c r="E2675">
        <v>0</v>
      </c>
      <c r="F2675">
        <v>0</v>
      </c>
      <c r="G2675">
        <v>0</v>
      </c>
      <c r="H2675" s="46">
        <f t="shared" si="261"/>
        <v>0</v>
      </c>
      <c r="J2675" t="str">
        <f t="shared" si="262"/>
        <v>PIZZAIOLO</v>
      </c>
      <c r="K2675" t="s">
        <v>3426</v>
      </c>
      <c r="L2675">
        <v>0</v>
      </c>
      <c r="M2675" s="46">
        <f t="shared" si="263"/>
        <v>0</v>
      </c>
      <c r="N2675" t="str">
        <f t="shared" si="264"/>
        <v>PRODUTOR DE MILHO E SORGO</v>
      </c>
      <c r="O2675" t="s">
        <v>3550</v>
      </c>
      <c r="P2675">
        <v>0</v>
      </c>
      <c r="Q2675" s="46">
        <f t="shared" si="265"/>
        <v>0</v>
      </c>
    </row>
    <row r="2676" spans="1:17" x14ac:dyDescent="0.25">
      <c r="A2676" t="str">
        <f t="shared" si="260"/>
        <v>CHEFE DE PORTARIA DE HOTEL</v>
      </c>
      <c r="B2676" t="s">
        <v>3384</v>
      </c>
      <c r="C2676">
        <v>0</v>
      </c>
      <c r="D2676">
        <v>0</v>
      </c>
      <c r="E2676">
        <v>0</v>
      </c>
      <c r="F2676">
        <v>0</v>
      </c>
      <c r="G2676">
        <v>0</v>
      </c>
      <c r="H2676" s="46">
        <f t="shared" si="261"/>
        <v>0</v>
      </c>
      <c r="J2676" t="str">
        <f t="shared" si="262"/>
        <v>SUSHIMAN</v>
      </c>
      <c r="K2676" t="s">
        <v>3427</v>
      </c>
      <c r="L2676">
        <v>0</v>
      </c>
      <c r="M2676" s="46">
        <f t="shared" si="263"/>
        <v>0</v>
      </c>
      <c r="N2676" t="str">
        <f t="shared" si="264"/>
        <v>PRODUTOR DE ALGODAO</v>
      </c>
      <c r="O2676" t="s">
        <v>3551</v>
      </c>
      <c r="P2676">
        <v>0</v>
      </c>
      <c r="Q2676" s="46">
        <f t="shared" si="265"/>
        <v>0</v>
      </c>
    </row>
    <row r="2677" spans="1:17" x14ac:dyDescent="0.25">
      <c r="A2677" t="str">
        <f t="shared" si="260"/>
        <v>CHEFE DE BAR</v>
      </c>
      <c r="B2677" t="s">
        <v>3386</v>
      </c>
      <c r="C2677">
        <v>0</v>
      </c>
      <c r="D2677">
        <v>0</v>
      </c>
      <c r="E2677">
        <v>0</v>
      </c>
      <c r="F2677">
        <v>0</v>
      </c>
      <c r="G2677">
        <v>0</v>
      </c>
      <c r="H2677" s="46">
        <f t="shared" si="261"/>
        <v>0</v>
      </c>
      <c r="J2677" t="str">
        <f t="shared" si="262"/>
        <v>GARAGISTA</v>
      </c>
      <c r="K2677" t="s">
        <v>3429</v>
      </c>
      <c r="L2677">
        <v>0</v>
      </c>
      <c r="M2677" s="46">
        <f t="shared" si="263"/>
        <v>0</v>
      </c>
      <c r="N2677" t="str">
        <f t="shared" si="264"/>
        <v>PRODUTOR DE CURAUA</v>
      </c>
      <c r="O2677" t="s">
        <v>3552</v>
      </c>
      <c r="P2677">
        <v>0</v>
      </c>
      <c r="Q2677" s="46">
        <f t="shared" si="265"/>
        <v>0</v>
      </c>
    </row>
    <row r="2678" spans="1:17" x14ac:dyDescent="0.25">
      <c r="A2678" t="str">
        <f t="shared" si="260"/>
        <v>MAITRE</v>
      </c>
      <c r="B2678" t="s">
        <v>3387</v>
      </c>
      <c r="C2678">
        <v>0</v>
      </c>
      <c r="D2678">
        <v>0</v>
      </c>
      <c r="E2678">
        <v>0</v>
      </c>
      <c r="F2678">
        <v>0</v>
      </c>
      <c r="G2678">
        <v>0</v>
      </c>
      <c r="H2678" s="46">
        <f t="shared" si="261"/>
        <v>0</v>
      </c>
      <c r="J2678" t="str">
        <f t="shared" si="262"/>
        <v>SACRISTAO</v>
      </c>
      <c r="K2678" t="s">
        <v>3430</v>
      </c>
      <c r="L2678">
        <v>0</v>
      </c>
      <c r="M2678" s="46">
        <f t="shared" si="263"/>
        <v>0</v>
      </c>
      <c r="N2678" t="str">
        <f t="shared" si="264"/>
        <v>PRODUTOR DE JUTA</v>
      </c>
      <c r="O2678" t="s">
        <v>3553</v>
      </c>
      <c r="P2678">
        <v>0</v>
      </c>
      <c r="Q2678" s="46">
        <f t="shared" si="265"/>
        <v>0</v>
      </c>
    </row>
    <row r="2679" spans="1:17" x14ac:dyDescent="0.25">
      <c r="A2679" t="str">
        <f t="shared" si="260"/>
        <v>SUPERVISOR DE LAVANDERIA</v>
      </c>
      <c r="B2679" t="s">
        <v>3388</v>
      </c>
      <c r="C2679">
        <v>0</v>
      </c>
      <c r="D2679">
        <v>0</v>
      </c>
      <c r="E2679">
        <v>0</v>
      </c>
      <c r="F2679">
        <v>0</v>
      </c>
      <c r="G2679">
        <v>0</v>
      </c>
      <c r="H2679" s="46">
        <f t="shared" si="261"/>
        <v>0</v>
      </c>
      <c r="J2679" t="str">
        <f t="shared" si="262"/>
        <v>LIMPADOR DE VIDROS</v>
      </c>
      <c r="K2679" t="s">
        <v>3435</v>
      </c>
      <c r="L2679">
        <v>0</v>
      </c>
      <c r="M2679" s="46">
        <f t="shared" si="263"/>
        <v>0</v>
      </c>
      <c r="N2679" t="str">
        <f t="shared" si="264"/>
        <v>PRODUTOR DE RAMI</v>
      </c>
      <c r="O2679" t="s">
        <v>3554</v>
      </c>
      <c r="P2679">
        <v>0</v>
      </c>
      <c r="Q2679" s="46">
        <f t="shared" si="265"/>
        <v>0</v>
      </c>
    </row>
    <row r="2680" spans="1:17" x14ac:dyDescent="0.25">
      <c r="A2680" t="str">
        <f t="shared" si="260"/>
        <v>SUPERVISOR DE BOMBEIROS</v>
      </c>
      <c r="B2680" t="s">
        <v>3389</v>
      </c>
      <c r="C2680">
        <v>0</v>
      </c>
      <c r="D2680">
        <v>0</v>
      </c>
      <c r="E2680">
        <v>0</v>
      </c>
      <c r="F2680">
        <v>0</v>
      </c>
      <c r="G2680">
        <v>0</v>
      </c>
      <c r="H2680" s="46">
        <f t="shared" si="261"/>
        <v>0</v>
      </c>
      <c r="J2680" t="str">
        <f t="shared" si="262"/>
        <v>LIMPADOR DE PISCINAS</v>
      </c>
      <c r="K2680" t="s">
        <v>3439</v>
      </c>
      <c r="L2680">
        <v>0</v>
      </c>
      <c r="M2680" s="46">
        <f t="shared" si="263"/>
        <v>0</v>
      </c>
      <c r="N2680" t="str">
        <f t="shared" si="264"/>
        <v>PRODUTOR DE SISAL</v>
      </c>
      <c r="O2680" t="s">
        <v>3555</v>
      </c>
      <c r="P2680">
        <v>0</v>
      </c>
      <c r="Q2680" s="46">
        <f t="shared" si="265"/>
        <v>0</v>
      </c>
    </row>
    <row r="2681" spans="1:17" x14ac:dyDescent="0.25">
      <c r="A2681" t="str">
        <f t="shared" si="260"/>
        <v>COMISSARIO DE VOO</v>
      </c>
      <c r="B2681" t="s">
        <v>3391</v>
      </c>
      <c r="C2681">
        <v>0</v>
      </c>
      <c r="D2681">
        <v>0</v>
      </c>
      <c r="E2681">
        <v>0</v>
      </c>
      <c r="F2681">
        <v>0</v>
      </c>
      <c r="G2681">
        <v>0</v>
      </c>
      <c r="H2681" s="46">
        <f t="shared" si="261"/>
        <v>0</v>
      </c>
      <c r="J2681" t="str">
        <f t="shared" si="262"/>
        <v>PARTEIRA LEIGA</v>
      </c>
      <c r="K2681" t="s">
        <v>3442</v>
      </c>
      <c r="L2681">
        <v>0</v>
      </c>
      <c r="M2681" s="46">
        <f t="shared" si="263"/>
        <v>0</v>
      </c>
      <c r="N2681" t="str">
        <f t="shared" si="264"/>
        <v>PRODUTOR NA OLERICULTURA DE LEGUMES</v>
      </c>
      <c r="O2681" t="s">
        <v>3556</v>
      </c>
      <c r="P2681">
        <v>0</v>
      </c>
      <c r="Q2681" s="46">
        <f t="shared" si="265"/>
        <v>0</v>
      </c>
    </row>
    <row r="2682" spans="1:17" x14ac:dyDescent="0.25">
      <c r="A2682" t="str">
        <f t="shared" si="260"/>
        <v>COMISSARIO DE TREM</v>
      </c>
      <c r="B2682" t="s">
        <v>3392</v>
      </c>
      <c r="C2682">
        <v>0</v>
      </c>
      <c r="D2682">
        <v>0</v>
      </c>
      <c r="E2682">
        <v>0</v>
      </c>
      <c r="F2682">
        <v>0</v>
      </c>
      <c r="G2682">
        <v>0</v>
      </c>
      <c r="H2682" s="46">
        <f t="shared" si="261"/>
        <v>0</v>
      </c>
      <c r="J2682" t="str">
        <f t="shared" si="262"/>
        <v>AGENTE INDIGENA DE SAUDE</v>
      </c>
      <c r="K2682" t="s">
        <v>3444</v>
      </c>
      <c r="L2682">
        <v>0</v>
      </c>
      <c r="M2682" s="46">
        <f t="shared" si="263"/>
        <v>0</v>
      </c>
      <c r="N2682" t="str">
        <f t="shared" si="264"/>
        <v>PRODUTOR NA OLERICULTURA DE RAIZES, BULBOS E TUBERCULOS</v>
      </c>
      <c r="O2682" t="s">
        <v>3557</v>
      </c>
      <c r="P2682">
        <v>0</v>
      </c>
      <c r="Q2682" s="46">
        <f t="shared" si="265"/>
        <v>0</v>
      </c>
    </row>
    <row r="2683" spans="1:17" x14ac:dyDescent="0.25">
      <c r="A2683" t="str">
        <f t="shared" si="260"/>
        <v>TAIFEIRO</v>
      </c>
      <c r="B2683" t="s">
        <v>3393</v>
      </c>
      <c r="C2683">
        <v>0</v>
      </c>
      <c r="D2683">
        <v>0</v>
      </c>
      <c r="E2683">
        <v>0</v>
      </c>
      <c r="F2683">
        <v>0</v>
      </c>
      <c r="G2683">
        <v>0</v>
      </c>
      <c r="H2683" s="46">
        <f t="shared" si="261"/>
        <v>0</v>
      </c>
      <c r="J2683" t="str">
        <f t="shared" si="262"/>
        <v>AGENTE INDIGENA DE SANEAMENTO</v>
      </c>
      <c r="K2683" t="s">
        <v>3445</v>
      </c>
      <c r="L2683">
        <v>0</v>
      </c>
      <c r="M2683" s="46">
        <f t="shared" si="263"/>
        <v>0</v>
      </c>
      <c r="N2683" t="str">
        <f t="shared" si="264"/>
        <v>PRODUTOR NA OLERICULTURA DE TALOS, FOLHAS E FLORES</v>
      </c>
      <c r="O2683" t="s">
        <v>3558</v>
      </c>
      <c r="P2683">
        <v>0</v>
      </c>
      <c r="Q2683" s="46">
        <f t="shared" si="265"/>
        <v>0</v>
      </c>
    </row>
    <row r="2684" spans="1:17" x14ac:dyDescent="0.25">
      <c r="A2684" t="str">
        <f t="shared" si="260"/>
        <v>DESPACHANTE DE TRANSPORTES COLETIVOS (EXCETO TREM)</v>
      </c>
      <c r="B2684" t="s">
        <v>3395</v>
      </c>
      <c r="C2684">
        <v>0</v>
      </c>
      <c r="D2684">
        <v>0</v>
      </c>
      <c r="E2684">
        <v>0</v>
      </c>
      <c r="F2684">
        <v>0</v>
      </c>
      <c r="G2684">
        <v>0</v>
      </c>
      <c r="H2684" s="46">
        <f t="shared" si="261"/>
        <v>0</v>
      </c>
      <c r="J2684" t="str">
        <f t="shared" si="262"/>
        <v>MICROSCOPISTA</v>
      </c>
      <c r="K2684" t="s">
        <v>3452</v>
      </c>
      <c r="L2684">
        <v>0</v>
      </c>
      <c r="M2684" s="46">
        <f t="shared" si="263"/>
        <v>0</v>
      </c>
      <c r="N2684" t="str">
        <f t="shared" si="264"/>
        <v>PRODUTOR NA OLERICULTURA DE FRUTOS E SEMENTES</v>
      </c>
      <c r="O2684" t="s">
        <v>3559</v>
      </c>
      <c r="P2684">
        <v>0</v>
      </c>
      <c r="Q2684" s="46">
        <f t="shared" si="265"/>
        <v>0</v>
      </c>
    </row>
    <row r="2685" spans="1:17" x14ac:dyDescent="0.25">
      <c r="A2685" t="str">
        <f t="shared" si="260"/>
        <v>BILHETEIRO (ESTACOES DE METRO, FERROVIARIAS E ASSEMELHADAS)</v>
      </c>
      <c r="B2685" t="s">
        <v>3397</v>
      </c>
      <c r="C2685">
        <v>0</v>
      </c>
      <c r="D2685">
        <v>0</v>
      </c>
      <c r="E2685">
        <v>0</v>
      </c>
      <c r="F2685">
        <v>0</v>
      </c>
      <c r="G2685">
        <v>0</v>
      </c>
      <c r="H2685" s="46">
        <f t="shared" si="261"/>
        <v>0</v>
      </c>
      <c r="J2685" t="str">
        <f t="shared" si="262"/>
        <v>MONITOR DE DEPENDENTE QUIMICO</v>
      </c>
      <c r="K2685" t="s">
        <v>3455</v>
      </c>
      <c r="L2685">
        <v>0</v>
      </c>
      <c r="M2685" s="46">
        <f t="shared" si="263"/>
        <v>0</v>
      </c>
      <c r="N2685" t="str">
        <f t="shared" si="264"/>
        <v>PRODUTOR DE FLORES DE CORTE</v>
      </c>
      <c r="O2685" t="s">
        <v>3560</v>
      </c>
      <c r="P2685">
        <v>0</v>
      </c>
      <c r="Q2685" s="46">
        <f t="shared" si="265"/>
        <v>0</v>
      </c>
    </row>
    <row r="2686" spans="1:17" x14ac:dyDescent="0.25">
      <c r="A2686" t="str">
        <f t="shared" si="260"/>
        <v>GUIA DE TURISMO</v>
      </c>
      <c r="B2686" t="s">
        <v>3398</v>
      </c>
      <c r="C2686">
        <v>0</v>
      </c>
      <c r="D2686">
        <v>0</v>
      </c>
      <c r="E2686">
        <v>0</v>
      </c>
      <c r="F2686">
        <v>0</v>
      </c>
      <c r="G2686">
        <v>0</v>
      </c>
      <c r="H2686" s="46">
        <f t="shared" si="261"/>
        <v>0</v>
      </c>
      <c r="J2686" t="str">
        <f t="shared" si="262"/>
        <v>ESTETICISTA</v>
      </c>
      <c r="K2686" t="s">
        <v>3460</v>
      </c>
      <c r="L2686">
        <v>0</v>
      </c>
      <c r="M2686" s="46">
        <f t="shared" si="263"/>
        <v>0</v>
      </c>
      <c r="N2686" t="str">
        <f t="shared" si="264"/>
        <v>PRODUTOR DE FLORES EM VASO</v>
      </c>
      <c r="O2686" t="s">
        <v>3561</v>
      </c>
      <c r="P2686">
        <v>0</v>
      </c>
      <c r="Q2686" s="46">
        <f t="shared" si="265"/>
        <v>0</v>
      </c>
    </row>
    <row r="2687" spans="1:17" x14ac:dyDescent="0.25">
      <c r="A2687" t="str">
        <f t="shared" si="260"/>
        <v>EMPREGADO DOMESTICO ARRUMADOR</v>
      </c>
      <c r="B2687" t="s">
        <v>3400</v>
      </c>
      <c r="C2687">
        <v>0</v>
      </c>
      <c r="D2687">
        <v>0</v>
      </c>
      <c r="E2687">
        <v>0</v>
      </c>
      <c r="F2687">
        <v>0</v>
      </c>
      <c r="G2687">
        <v>0</v>
      </c>
      <c r="H2687" s="46">
        <f t="shared" si="261"/>
        <v>0</v>
      </c>
      <c r="J2687" t="str">
        <f t="shared" si="262"/>
        <v>MAQUIADOR</v>
      </c>
      <c r="K2687" t="s">
        <v>3462</v>
      </c>
      <c r="L2687">
        <v>0</v>
      </c>
      <c r="M2687" s="46">
        <f t="shared" si="263"/>
        <v>0</v>
      </c>
      <c r="N2687" t="str">
        <f t="shared" si="264"/>
        <v>PRODUTOR DE FORRACOES</v>
      </c>
      <c r="O2687" t="s">
        <v>3562</v>
      </c>
      <c r="P2687">
        <v>0</v>
      </c>
      <c r="Q2687" s="46">
        <f t="shared" si="265"/>
        <v>0</v>
      </c>
    </row>
    <row r="2688" spans="1:17" x14ac:dyDescent="0.25">
      <c r="A2688" t="str">
        <f t="shared" si="260"/>
        <v>MORDOMO DE RESIDENCIA</v>
      </c>
      <c r="B2688" t="s">
        <v>3403</v>
      </c>
      <c r="C2688">
        <v>0</v>
      </c>
      <c r="D2688">
        <v>0</v>
      </c>
      <c r="E2688">
        <v>0</v>
      </c>
      <c r="F2688">
        <v>0</v>
      </c>
      <c r="G2688">
        <v>0</v>
      </c>
      <c r="H2688" s="46">
        <f t="shared" si="261"/>
        <v>0</v>
      </c>
      <c r="J2688" t="str">
        <f t="shared" si="262"/>
        <v>MAQUIADOR DE CARACTERIZACAO</v>
      </c>
      <c r="K2688" t="s">
        <v>3463</v>
      </c>
      <c r="L2688">
        <v>0</v>
      </c>
      <c r="M2688" s="46">
        <f t="shared" si="263"/>
        <v>0</v>
      </c>
      <c r="N2688" t="str">
        <f t="shared" si="264"/>
        <v>PRODUTOR DE PLANTAS ORNAMENTAIS</v>
      </c>
      <c r="O2688" t="s">
        <v>3563</v>
      </c>
      <c r="P2688">
        <v>0</v>
      </c>
      <c r="Q2688" s="46">
        <f t="shared" si="265"/>
        <v>0</v>
      </c>
    </row>
    <row r="2689" spans="1:17" x14ac:dyDescent="0.25">
      <c r="A2689" t="str">
        <f t="shared" si="260"/>
        <v>MORDOMO DE HOTELARIA</v>
      </c>
      <c r="B2689" t="s">
        <v>3404</v>
      </c>
      <c r="C2689">
        <v>0</v>
      </c>
      <c r="D2689">
        <v>0</v>
      </c>
      <c r="E2689">
        <v>0</v>
      </c>
      <c r="F2689">
        <v>0</v>
      </c>
      <c r="G2689">
        <v>0</v>
      </c>
      <c r="H2689" s="46">
        <f t="shared" si="261"/>
        <v>0</v>
      </c>
      <c r="J2689" t="str">
        <f t="shared" si="262"/>
        <v>MASSAGISTA</v>
      </c>
      <c r="K2689" t="s">
        <v>3464</v>
      </c>
      <c r="L2689">
        <v>0</v>
      </c>
      <c r="M2689" s="46">
        <f t="shared" si="263"/>
        <v>0</v>
      </c>
      <c r="N2689" t="str">
        <f t="shared" si="264"/>
        <v>PRODUTOR DE ARVORES FRUTIFERAS</v>
      </c>
      <c r="O2689" t="s">
        <v>3564</v>
      </c>
      <c r="P2689">
        <v>0</v>
      </c>
      <c r="Q2689" s="46">
        <f t="shared" si="265"/>
        <v>0</v>
      </c>
    </row>
    <row r="2690" spans="1:17" x14ac:dyDescent="0.25">
      <c r="A2690" t="str">
        <f t="shared" si="260"/>
        <v>GOVERNANTA DE HOTELARIA</v>
      </c>
      <c r="B2690" t="s">
        <v>3405</v>
      </c>
      <c r="C2690">
        <v>0</v>
      </c>
      <c r="D2690">
        <v>0</v>
      </c>
      <c r="E2690">
        <v>0</v>
      </c>
      <c r="F2690">
        <v>0</v>
      </c>
      <c r="G2690">
        <v>0</v>
      </c>
      <c r="H2690" s="46">
        <f t="shared" si="261"/>
        <v>0</v>
      </c>
      <c r="J2690" t="str">
        <f t="shared" si="262"/>
        <v>PEDICURE</v>
      </c>
      <c r="K2690" t="s">
        <v>3465</v>
      </c>
      <c r="L2690">
        <v>0</v>
      </c>
      <c r="M2690" s="46">
        <f t="shared" si="263"/>
        <v>0</v>
      </c>
      <c r="N2690" t="str">
        <f t="shared" si="264"/>
        <v>PRODUTOR DE ESPECIES FRUTIFERAS RASTEIRAS</v>
      </c>
      <c r="O2690" t="s">
        <v>3565</v>
      </c>
      <c r="P2690">
        <v>0</v>
      </c>
      <c r="Q2690" s="46">
        <f t="shared" si="265"/>
        <v>0</v>
      </c>
    </row>
    <row r="2691" spans="1:17" x14ac:dyDescent="0.25">
      <c r="A2691" t="str">
        <f t="shared" si="260"/>
        <v>COZINHEIRO INDUSTRIAL</v>
      </c>
      <c r="B2691" t="s">
        <v>3408</v>
      </c>
      <c r="C2691">
        <v>0</v>
      </c>
      <c r="D2691">
        <v>0</v>
      </c>
      <c r="E2691">
        <v>0</v>
      </c>
      <c r="F2691">
        <v>0</v>
      </c>
      <c r="G2691">
        <v>0</v>
      </c>
      <c r="H2691" s="46">
        <f t="shared" si="261"/>
        <v>0</v>
      </c>
      <c r="J2691" t="str">
        <f t="shared" si="262"/>
        <v>BABA</v>
      </c>
      <c r="K2691" t="s">
        <v>3466</v>
      </c>
      <c r="L2691">
        <v>0</v>
      </c>
      <c r="M2691" s="46">
        <f t="shared" si="263"/>
        <v>0</v>
      </c>
      <c r="N2691" t="str">
        <f t="shared" si="264"/>
        <v>PRODUTOR DE ESPECIES FRUTIFERAS TREPADEIRAS</v>
      </c>
      <c r="O2691" t="s">
        <v>3566</v>
      </c>
      <c r="P2691">
        <v>0</v>
      </c>
      <c r="Q2691" s="46">
        <f t="shared" si="265"/>
        <v>0</v>
      </c>
    </row>
    <row r="2692" spans="1:17" x14ac:dyDescent="0.25">
      <c r="A2692" t="str">
        <f t="shared" si="260"/>
        <v>COZINHEIRO DE EMBARCACOES</v>
      </c>
      <c r="B2692" t="s">
        <v>3410</v>
      </c>
      <c r="C2692">
        <v>0</v>
      </c>
      <c r="D2692">
        <v>0</v>
      </c>
      <c r="E2692">
        <v>0</v>
      </c>
      <c r="F2692">
        <v>0</v>
      </c>
      <c r="G2692">
        <v>0</v>
      </c>
      <c r="H2692" s="46">
        <f t="shared" si="261"/>
        <v>0</v>
      </c>
      <c r="J2692" t="str">
        <f t="shared" si="262"/>
        <v>MAE SOCIAL</v>
      </c>
      <c r="K2692" t="s">
        <v>3468</v>
      </c>
      <c r="L2692">
        <v>0</v>
      </c>
      <c r="M2692" s="46">
        <f t="shared" si="263"/>
        <v>0</v>
      </c>
      <c r="N2692" t="str">
        <f t="shared" si="264"/>
        <v>CAFEICULTOR</v>
      </c>
      <c r="O2692" t="s">
        <v>3567</v>
      </c>
      <c r="P2692">
        <v>0</v>
      </c>
      <c r="Q2692" s="46">
        <f t="shared" si="265"/>
        <v>0</v>
      </c>
    </row>
    <row r="2693" spans="1:17" x14ac:dyDescent="0.25">
      <c r="A2693" t="str">
        <f t="shared" si="260"/>
        <v>CAMAREIRA DE TEATRO</v>
      </c>
      <c r="B2693" t="s">
        <v>3411</v>
      </c>
      <c r="C2693">
        <v>0</v>
      </c>
      <c r="D2693">
        <v>0</v>
      </c>
      <c r="E2693">
        <v>0</v>
      </c>
      <c r="F2693">
        <v>0</v>
      </c>
      <c r="G2693">
        <v>0</v>
      </c>
      <c r="H2693" s="46">
        <f t="shared" si="261"/>
        <v>0</v>
      </c>
      <c r="J2693" t="str">
        <f t="shared" si="262"/>
        <v>CUIDADOR EM SAUDE</v>
      </c>
      <c r="K2693" t="s">
        <v>3469</v>
      </c>
      <c r="L2693">
        <v>0</v>
      </c>
      <c r="M2693" s="46">
        <f t="shared" si="263"/>
        <v>0</v>
      </c>
      <c r="N2693" t="str">
        <f t="shared" si="264"/>
        <v>PRODUTOR DE CACAU</v>
      </c>
      <c r="O2693" t="s">
        <v>3568</v>
      </c>
      <c r="P2693">
        <v>0</v>
      </c>
      <c r="Q2693" s="46">
        <f t="shared" si="265"/>
        <v>0</v>
      </c>
    </row>
    <row r="2694" spans="1:17" x14ac:dyDescent="0.25">
      <c r="A2694" t="str">
        <f t="shared" si="260"/>
        <v>CAMAREIRA DE TELEVISAO</v>
      </c>
      <c r="B2694" t="s">
        <v>3412</v>
      </c>
      <c r="C2694">
        <v>0</v>
      </c>
      <c r="D2694">
        <v>0</v>
      </c>
      <c r="E2694">
        <v>0</v>
      </c>
      <c r="F2694">
        <v>0</v>
      </c>
      <c r="G2694">
        <v>0</v>
      </c>
      <c r="H2694" s="46">
        <f t="shared" si="261"/>
        <v>0</v>
      </c>
      <c r="J2694" t="str">
        <f t="shared" si="262"/>
        <v>LAVADEIRO, EM GERAL</v>
      </c>
      <c r="K2694" t="s">
        <v>3470</v>
      </c>
      <c r="L2694">
        <v>0</v>
      </c>
      <c r="M2694" s="46">
        <f t="shared" si="263"/>
        <v>0</v>
      </c>
      <c r="N2694" t="str">
        <f t="shared" si="264"/>
        <v>PRODUTOR DE ERVA-MATE</v>
      </c>
      <c r="O2694" t="s">
        <v>3569</v>
      </c>
      <c r="P2694">
        <v>0</v>
      </c>
      <c r="Q2694" s="46">
        <f t="shared" si="265"/>
        <v>0</v>
      </c>
    </row>
    <row r="2695" spans="1:17" x14ac:dyDescent="0.25">
      <c r="A2695" t="str">
        <f t="shared" si="260"/>
        <v>CAMAREIRO DE EMBARCACOES</v>
      </c>
      <c r="B2695" t="s">
        <v>3414</v>
      </c>
      <c r="C2695">
        <v>0</v>
      </c>
      <c r="D2695">
        <v>0</v>
      </c>
      <c r="E2695">
        <v>0</v>
      </c>
      <c r="F2695">
        <v>0</v>
      </c>
      <c r="G2695">
        <v>0</v>
      </c>
      <c r="H2695" s="46">
        <f t="shared" si="261"/>
        <v>0</v>
      </c>
      <c r="J2695" t="str">
        <f t="shared" si="262"/>
        <v>LAVADOR DE ARTEFATOS DE TAPECARIA</v>
      </c>
      <c r="K2695" t="s">
        <v>3472</v>
      </c>
      <c r="L2695">
        <v>0</v>
      </c>
      <c r="M2695" s="46">
        <f t="shared" si="263"/>
        <v>0</v>
      </c>
      <c r="N2695" t="str">
        <f t="shared" si="264"/>
        <v>PRODUTOR DE FUMO</v>
      </c>
      <c r="O2695" t="s">
        <v>3570</v>
      </c>
      <c r="P2695">
        <v>0</v>
      </c>
      <c r="Q2695" s="46">
        <f t="shared" si="265"/>
        <v>0</v>
      </c>
    </row>
    <row r="2696" spans="1:17" x14ac:dyDescent="0.25">
      <c r="A2696" t="str">
        <f t="shared" si="260"/>
        <v>GUARDA-ROUPEIRA DE CINEMA</v>
      </c>
      <c r="B2696" t="s">
        <v>3415</v>
      </c>
      <c r="C2696">
        <v>0</v>
      </c>
      <c r="D2696">
        <v>0</v>
      </c>
      <c r="E2696">
        <v>0</v>
      </c>
      <c r="F2696">
        <v>0</v>
      </c>
      <c r="G2696">
        <v>0</v>
      </c>
      <c r="H2696" s="46">
        <f t="shared" si="261"/>
        <v>0</v>
      </c>
      <c r="J2696" t="str">
        <f t="shared" si="262"/>
        <v>PASSADOR DE ROUPAS EM GERAL</v>
      </c>
      <c r="K2696" t="s">
        <v>3474</v>
      </c>
      <c r="L2696">
        <v>0</v>
      </c>
      <c r="M2696" s="46">
        <f t="shared" si="263"/>
        <v>0</v>
      </c>
      <c r="N2696" t="str">
        <f t="shared" si="264"/>
        <v>PRODUTOR DA CULTURA DE AMENDOIM</v>
      </c>
      <c r="O2696" t="s">
        <v>3572</v>
      </c>
      <c r="P2696">
        <v>0</v>
      </c>
      <c r="Q2696" s="46">
        <f t="shared" si="265"/>
        <v>0</v>
      </c>
    </row>
    <row r="2697" spans="1:17" x14ac:dyDescent="0.25">
      <c r="A2697" t="str">
        <f t="shared" si="260"/>
        <v>GARCOM (SERVICOS DE VINHOS)</v>
      </c>
      <c r="B2697" t="s">
        <v>3417</v>
      </c>
      <c r="C2697">
        <v>0</v>
      </c>
      <c r="D2697">
        <v>0</v>
      </c>
      <c r="E2697">
        <v>0</v>
      </c>
      <c r="F2697">
        <v>0</v>
      </c>
      <c r="G2697">
        <v>0</v>
      </c>
      <c r="H2697" s="46">
        <f t="shared" si="261"/>
        <v>0</v>
      </c>
      <c r="J2697" t="str">
        <f t="shared" si="262"/>
        <v>TINGIDOR DE ROUPAS</v>
      </c>
      <c r="K2697" t="s">
        <v>3475</v>
      </c>
      <c r="L2697">
        <v>0</v>
      </c>
      <c r="M2697" s="46">
        <f t="shared" si="263"/>
        <v>0</v>
      </c>
      <c r="N2697" t="str">
        <f t="shared" si="264"/>
        <v>PRODUTOR DA CULTURA DE CANOLA</v>
      </c>
      <c r="O2697" t="s">
        <v>3573</v>
      </c>
      <c r="P2697">
        <v>0</v>
      </c>
      <c r="Q2697" s="46">
        <f t="shared" si="265"/>
        <v>0</v>
      </c>
    </row>
    <row r="2698" spans="1:17" x14ac:dyDescent="0.25">
      <c r="A2698" t="str">
        <f t="shared" si="260"/>
        <v>CUMIM</v>
      </c>
      <c r="B2698" t="s">
        <v>3418</v>
      </c>
      <c r="C2698">
        <v>0</v>
      </c>
      <c r="D2698">
        <v>0</v>
      </c>
      <c r="E2698">
        <v>0</v>
      </c>
      <c r="F2698">
        <v>0</v>
      </c>
      <c r="G2698">
        <v>0</v>
      </c>
      <c r="H2698" s="46">
        <f t="shared" si="261"/>
        <v>0</v>
      </c>
      <c r="J2698" t="str">
        <f t="shared" si="262"/>
        <v>CONFERENTE-EXPEDIDOR DE ROUPAS (LAVANDERIAS)</v>
      </c>
      <c r="K2698" t="s">
        <v>3476</v>
      </c>
      <c r="L2698">
        <v>0</v>
      </c>
      <c r="M2698" s="46">
        <f t="shared" si="263"/>
        <v>0</v>
      </c>
      <c r="N2698" t="str">
        <f t="shared" si="264"/>
        <v>PRODUTOR DA CULTURA DE COCO-DA-BAIA</v>
      </c>
      <c r="O2698" t="s">
        <v>3574</v>
      </c>
      <c r="P2698">
        <v>0</v>
      </c>
      <c r="Q2698" s="46">
        <f t="shared" si="265"/>
        <v>0</v>
      </c>
    </row>
    <row r="2699" spans="1:17" x14ac:dyDescent="0.25">
      <c r="A2699" t="str">
        <f t="shared" si="260"/>
        <v>BARISTA</v>
      </c>
      <c r="B2699" t="s">
        <v>3423</v>
      </c>
      <c r="C2699">
        <v>0</v>
      </c>
      <c r="D2699">
        <v>0</v>
      </c>
      <c r="E2699">
        <v>0</v>
      </c>
      <c r="F2699">
        <v>0</v>
      </c>
      <c r="G2699">
        <v>0</v>
      </c>
      <c r="H2699" s="46">
        <f t="shared" si="261"/>
        <v>0</v>
      </c>
      <c r="J2699" t="str">
        <f t="shared" si="262"/>
        <v>ATENDENTE DE LAVANDERIA</v>
      </c>
      <c r="K2699" t="s">
        <v>3477</v>
      </c>
      <c r="L2699">
        <v>0</v>
      </c>
      <c r="M2699" s="46">
        <f t="shared" si="263"/>
        <v>0</v>
      </c>
      <c r="N2699" t="str">
        <f t="shared" si="264"/>
        <v>PRODUTOR DA CULTURA DE DENDE</v>
      </c>
      <c r="O2699" t="s">
        <v>3575</v>
      </c>
      <c r="P2699">
        <v>0</v>
      </c>
      <c r="Q2699" s="46">
        <f t="shared" si="265"/>
        <v>0</v>
      </c>
    </row>
    <row r="2700" spans="1:17" x14ac:dyDescent="0.25">
      <c r="A2700" t="str">
        <f t="shared" si="260"/>
        <v>CHURRASQUEIRO</v>
      </c>
      <c r="B2700" t="s">
        <v>3425</v>
      </c>
      <c r="C2700">
        <v>0</v>
      </c>
      <c r="D2700">
        <v>0</v>
      </c>
      <c r="E2700">
        <v>0</v>
      </c>
      <c r="F2700">
        <v>0</v>
      </c>
      <c r="G2700">
        <v>0</v>
      </c>
      <c r="H2700" s="46">
        <f t="shared" si="261"/>
        <v>0</v>
      </c>
      <c r="J2700" t="str">
        <f t="shared" si="262"/>
        <v>LIMPADOR DE ROUPAS A SECO, A MAO</v>
      </c>
      <c r="K2700" t="s">
        <v>3480</v>
      </c>
      <c r="L2700">
        <v>0</v>
      </c>
      <c r="M2700" s="46">
        <f t="shared" si="263"/>
        <v>0</v>
      </c>
      <c r="N2700" t="str">
        <f t="shared" si="264"/>
        <v>PRODUTOR DA CULTURA DE GIRASSOL</v>
      </c>
      <c r="O2700" t="s">
        <v>3576</v>
      </c>
      <c r="P2700">
        <v>0</v>
      </c>
      <c r="Q2700" s="46">
        <f t="shared" si="265"/>
        <v>0</v>
      </c>
    </row>
    <row r="2701" spans="1:17" x14ac:dyDescent="0.25">
      <c r="A2701" t="str">
        <f t="shared" si="260"/>
        <v>PIZZAIOLO</v>
      </c>
      <c r="B2701" t="s">
        <v>3426</v>
      </c>
      <c r="C2701">
        <v>0</v>
      </c>
      <c r="D2701">
        <v>0</v>
      </c>
      <c r="E2701">
        <v>0</v>
      </c>
      <c r="F2701">
        <v>0</v>
      </c>
      <c r="G2701">
        <v>0</v>
      </c>
      <c r="H2701" s="46">
        <f t="shared" si="261"/>
        <v>0</v>
      </c>
      <c r="J2701" t="str">
        <f t="shared" si="262"/>
        <v>PASSADOR DE ROUPAS, A MAO</v>
      </c>
      <c r="K2701" t="s">
        <v>3481</v>
      </c>
      <c r="L2701">
        <v>0</v>
      </c>
      <c r="M2701" s="46">
        <f t="shared" si="263"/>
        <v>0</v>
      </c>
      <c r="N2701" t="str">
        <f t="shared" si="264"/>
        <v>PRODUTOR DA CULTURA DE LINHO</v>
      </c>
      <c r="O2701" t="s">
        <v>3577</v>
      </c>
      <c r="P2701">
        <v>0</v>
      </c>
      <c r="Q2701" s="46">
        <f t="shared" si="265"/>
        <v>0</v>
      </c>
    </row>
    <row r="2702" spans="1:17" x14ac:dyDescent="0.25">
      <c r="A2702" t="str">
        <f t="shared" ref="A2702:A2765" si="266">MID(B2702,8,100)</f>
        <v>SUSHIMAN</v>
      </c>
      <c r="B2702" t="s">
        <v>3427</v>
      </c>
      <c r="C2702">
        <v>0</v>
      </c>
      <c r="D2702">
        <v>0</v>
      </c>
      <c r="E2702">
        <v>0</v>
      </c>
      <c r="F2702">
        <v>0</v>
      </c>
      <c r="G2702">
        <v>0</v>
      </c>
      <c r="H2702" s="46">
        <f t="shared" ref="H2702:H2765" si="267">G2702*100/G$3765</f>
        <v>0</v>
      </c>
      <c r="J2702" t="str">
        <f t="shared" ref="J2702:J2765" si="268">MID(K2702,8,100)</f>
        <v>OPERADOR DE FORNO (SERVICOS FUNERARIOS)</v>
      </c>
      <c r="K2702" t="s">
        <v>3483</v>
      </c>
      <c r="L2702">
        <v>0</v>
      </c>
      <c r="M2702" s="46">
        <f t="shared" ref="M2702:M2765" si="269">L2702*100/L$3765</f>
        <v>0</v>
      </c>
      <c r="N2702" t="str">
        <f t="shared" ref="N2702:N2765" si="270">MID(O2702,8,100)</f>
        <v>PRODUTOR DA CULTURA DE MAMONA</v>
      </c>
      <c r="O2702" t="s">
        <v>3578</v>
      </c>
      <c r="P2702">
        <v>0</v>
      </c>
      <c r="Q2702" s="46">
        <f t="shared" ref="Q2702:Q2765" si="271">P2702*100/P$3765</f>
        <v>0</v>
      </c>
    </row>
    <row r="2703" spans="1:17" x14ac:dyDescent="0.25">
      <c r="A2703" t="str">
        <f t="shared" si="266"/>
        <v>GARAGISTA</v>
      </c>
      <c r="B2703" t="s">
        <v>3429</v>
      </c>
      <c r="C2703">
        <v>0</v>
      </c>
      <c r="D2703">
        <v>0</v>
      </c>
      <c r="E2703">
        <v>0</v>
      </c>
      <c r="F2703">
        <v>0</v>
      </c>
      <c r="G2703">
        <v>0</v>
      </c>
      <c r="H2703" s="46">
        <f t="shared" si="267"/>
        <v>0</v>
      </c>
      <c r="J2703" t="str">
        <f t="shared" si="268"/>
        <v>SEPULTADOR</v>
      </c>
      <c r="K2703" t="s">
        <v>3484</v>
      </c>
      <c r="L2703">
        <v>0</v>
      </c>
      <c r="M2703" s="46">
        <f t="shared" si="269"/>
        <v>0</v>
      </c>
      <c r="N2703" t="str">
        <f t="shared" si="270"/>
        <v>PRODUTOR DA CULTURA DE SOJA</v>
      </c>
      <c r="O2703" t="s">
        <v>3579</v>
      </c>
      <c r="P2703">
        <v>0</v>
      </c>
      <c r="Q2703" s="46">
        <f t="shared" si="271"/>
        <v>0</v>
      </c>
    </row>
    <row r="2704" spans="1:17" x14ac:dyDescent="0.25">
      <c r="A2704" t="str">
        <f t="shared" si="266"/>
        <v>SACRISTAO</v>
      </c>
      <c r="B2704" t="s">
        <v>3430</v>
      </c>
      <c r="C2704">
        <v>0</v>
      </c>
      <c r="D2704">
        <v>0</v>
      </c>
      <c r="E2704">
        <v>0</v>
      </c>
      <c r="F2704">
        <v>0</v>
      </c>
      <c r="G2704">
        <v>0</v>
      </c>
      <c r="H2704" s="46">
        <f t="shared" si="267"/>
        <v>0</v>
      </c>
      <c r="J2704" t="str">
        <f t="shared" si="268"/>
        <v>ASTROLOGO</v>
      </c>
      <c r="K2704" t="s">
        <v>3485</v>
      </c>
      <c r="L2704">
        <v>0</v>
      </c>
      <c r="M2704" s="46">
        <f t="shared" si="269"/>
        <v>0</v>
      </c>
      <c r="N2704" t="str">
        <f t="shared" si="270"/>
        <v>PRODUTOR DE ESPECIARIAS</v>
      </c>
      <c r="O2704" t="s">
        <v>3580</v>
      </c>
      <c r="P2704">
        <v>0</v>
      </c>
      <c r="Q2704" s="46">
        <f t="shared" si="271"/>
        <v>0</v>
      </c>
    </row>
    <row r="2705" spans="1:17" x14ac:dyDescent="0.25">
      <c r="A2705" t="str">
        <f t="shared" si="266"/>
        <v>LIMPADOR DE VIDROS</v>
      </c>
      <c r="B2705" t="s">
        <v>3435</v>
      </c>
      <c r="C2705">
        <v>0</v>
      </c>
      <c r="D2705">
        <v>0</v>
      </c>
      <c r="E2705">
        <v>0</v>
      </c>
      <c r="F2705">
        <v>0</v>
      </c>
      <c r="G2705">
        <v>0</v>
      </c>
      <c r="H2705" s="46">
        <f t="shared" si="267"/>
        <v>0</v>
      </c>
      <c r="J2705" t="str">
        <f t="shared" si="268"/>
        <v>NUMEROLOGO</v>
      </c>
      <c r="K2705" t="s">
        <v>3486</v>
      </c>
      <c r="L2705">
        <v>0</v>
      </c>
      <c r="M2705" s="46">
        <f t="shared" si="269"/>
        <v>0</v>
      </c>
      <c r="N2705" t="str">
        <f t="shared" si="270"/>
        <v>PRODUTOR DE PLANTAS AROMATICAS E MEDICINAIS</v>
      </c>
      <c r="O2705" t="s">
        <v>3581</v>
      </c>
      <c r="P2705">
        <v>0</v>
      </c>
      <c r="Q2705" s="46">
        <f t="shared" si="271"/>
        <v>0</v>
      </c>
    </row>
    <row r="2706" spans="1:17" x14ac:dyDescent="0.25">
      <c r="A2706" t="str">
        <f t="shared" si="266"/>
        <v>LIMPADOR DE PISCINAS</v>
      </c>
      <c r="B2706" t="s">
        <v>3439</v>
      </c>
      <c r="C2706">
        <v>0</v>
      </c>
      <c r="D2706">
        <v>0</v>
      </c>
      <c r="E2706">
        <v>0</v>
      </c>
      <c r="F2706">
        <v>0</v>
      </c>
      <c r="G2706">
        <v>0</v>
      </c>
      <c r="H2706" s="46">
        <f t="shared" si="267"/>
        <v>0</v>
      </c>
      <c r="J2706" t="str">
        <f t="shared" si="268"/>
        <v>ESOTERICO</v>
      </c>
      <c r="K2706" t="s">
        <v>3487</v>
      </c>
      <c r="L2706">
        <v>0</v>
      </c>
      <c r="M2706" s="46">
        <f t="shared" si="269"/>
        <v>0</v>
      </c>
      <c r="N2706" t="str">
        <f t="shared" si="270"/>
        <v>CRIADOR EM PECUARIA POLIVALENTE</v>
      </c>
      <c r="O2706" t="s">
        <v>3582</v>
      </c>
      <c r="P2706">
        <v>0</v>
      </c>
      <c r="Q2706" s="46">
        <f t="shared" si="271"/>
        <v>0</v>
      </c>
    </row>
    <row r="2707" spans="1:17" x14ac:dyDescent="0.25">
      <c r="A2707" t="str">
        <f t="shared" si="266"/>
        <v>PARTEIRA LEIGA</v>
      </c>
      <c r="B2707" t="s">
        <v>3442</v>
      </c>
      <c r="C2707">
        <v>0</v>
      </c>
      <c r="D2707">
        <v>0</v>
      </c>
      <c r="E2707">
        <v>0</v>
      </c>
      <c r="F2707">
        <v>0</v>
      </c>
      <c r="G2707">
        <v>0</v>
      </c>
      <c r="H2707" s="46">
        <f t="shared" si="267"/>
        <v>0</v>
      </c>
      <c r="J2707" t="str">
        <f t="shared" si="268"/>
        <v>PARANORMAL</v>
      </c>
      <c r="K2707" t="s">
        <v>3488</v>
      </c>
      <c r="L2707">
        <v>0</v>
      </c>
      <c r="M2707" s="46">
        <f t="shared" si="269"/>
        <v>0</v>
      </c>
      <c r="N2707" t="str">
        <f t="shared" si="270"/>
        <v>CRIADOR DE ANIMAIS DOMESTICOS</v>
      </c>
      <c r="O2707" t="s">
        <v>3583</v>
      </c>
      <c r="P2707">
        <v>0</v>
      </c>
      <c r="Q2707" s="46">
        <f t="shared" si="271"/>
        <v>0</v>
      </c>
    </row>
    <row r="2708" spans="1:17" x14ac:dyDescent="0.25">
      <c r="A2708" t="str">
        <f t="shared" si="266"/>
        <v>AGENTE INDIGENA DE SAUDE</v>
      </c>
      <c r="B2708" t="s">
        <v>3444</v>
      </c>
      <c r="C2708">
        <v>0</v>
      </c>
      <c r="D2708">
        <v>0</v>
      </c>
      <c r="E2708">
        <v>0</v>
      </c>
      <c r="F2708">
        <v>0</v>
      </c>
      <c r="G2708">
        <v>0</v>
      </c>
      <c r="H2708" s="46">
        <f t="shared" si="267"/>
        <v>0</v>
      </c>
      <c r="J2708" t="str">
        <f t="shared" si="268"/>
        <v>BOMBEIRO DE AERODROMO</v>
      </c>
      <c r="K2708" t="s">
        <v>3489</v>
      </c>
      <c r="L2708">
        <v>0</v>
      </c>
      <c r="M2708" s="46">
        <f t="shared" si="269"/>
        <v>0</v>
      </c>
      <c r="N2708" t="str">
        <f t="shared" si="270"/>
        <v>CRIADOR DE ASININOS E MUARES</v>
      </c>
      <c r="O2708" t="s">
        <v>3584</v>
      </c>
      <c r="P2708">
        <v>0</v>
      </c>
      <c r="Q2708" s="46">
        <f t="shared" si="271"/>
        <v>0</v>
      </c>
    </row>
    <row r="2709" spans="1:17" x14ac:dyDescent="0.25">
      <c r="A2709" t="str">
        <f t="shared" si="266"/>
        <v>AGENTE INDIGENA DE SANEAMENTO</v>
      </c>
      <c r="B2709" t="s">
        <v>3445</v>
      </c>
      <c r="C2709">
        <v>0</v>
      </c>
      <c r="D2709">
        <v>0</v>
      </c>
      <c r="E2709">
        <v>0</v>
      </c>
      <c r="F2709">
        <v>0</v>
      </c>
      <c r="G2709">
        <v>0</v>
      </c>
      <c r="H2709" s="46">
        <f t="shared" si="267"/>
        <v>0</v>
      </c>
      <c r="J2709" t="str">
        <f t="shared" si="268"/>
        <v>BOMBEIRO DE SEGURANCA DO TRABALHO</v>
      </c>
      <c r="K2709" t="s">
        <v>3490</v>
      </c>
      <c r="L2709">
        <v>0</v>
      </c>
      <c r="M2709" s="46">
        <f t="shared" si="269"/>
        <v>0</v>
      </c>
      <c r="N2709" t="str">
        <f t="shared" si="270"/>
        <v>CRIADOR DE BOVINOS (CORTE)</v>
      </c>
      <c r="O2709" t="s">
        <v>3585</v>
      </c>
      <c r="P2709">
        <v>0</v>
      </c>
      <c r="Q2709" s="46">
        <f t="shared" si="271"/>
        <v>0</v>
      </c>
    </row>
    <row r="2710" spans="1:17" x14ac:dyDescent="0.25">
      <c r="A2710" t="str">
        <f t="shared" si="266"/>
        <v>MICROSCOPISTA</v>
      </c>
      <c r="B2710" t="s">
        <v>3452</v>
      </c>
      <c r="C2710">
        <v>0</v>
      </c>
      <c r="D2710">
        <v>0</v>
      </c>
      <c r="E2710">
        <v>0</v>
      </c>
      <c r="F2710">
        <v>0</v>
      </c>
      <c r="G2710">
        <v>0</v>
      </c>
      <c r="H2710" s="46">
        <f t="shared" si="267"/>
        <v>0</v>
      </c>
      <c r="J2710" t="str">
        <f t="shared" si="268"/>
        <v>AGENTE DE PROTECAO DE AEROPORTO</v>
      </c>
      <c r="K2710" t="s">
        <v>3496</v>
      </c>
      <c r="L2710">
        <v>0</v>
      </c>
      <c r="M2710" s="46">
        <f t="shared" si="269"/>
        <v>0</v>
      </c>
      <c r="N2710" t="str">
        <f t="shared" si="270"/>
        <v>CRIADOR DE BOVINOS (LEITE)</v>
      </c>
      <c r="O2710" t="s">
        <v>3586</v>
      </c>
      <c r="P2710">
        <v>0</v>
      </c>
      <c r="Q2710" s="46">
        <f t="shared" si="271"/>
        <v>0</v>
      </c>
    </row>
    <row r="2711" spans="1:17" x14ac:dyDescent="0.25">
      <c r="A2711" t="str">
        <f t="shared" si="266"/>
        <v>MONITOR DE DEPENDENTE QUIMICO</v>
      </c>
      <c r="B2711" t="s">
        <v>3455</v>
      </c>
      <c r="C2711">
        <v>0</v>
      </c>
      <c r="D2711">
        <v>0</v>
      </c>
      <c r="E2711">
        <v>0</v>
      </c>
      <c r="F2711">
        <v>0</v>
      </c>
      <c r="G2711">
        <v>0</v>
      </c>
      <c r="H2711" s="46">
        <f t="shared" si="267"/>
        <v>0</v>
      </c>
      <c r="J2711" t="str">
        <f t="shared" si="268"/>
        <v>VIGIA FLORESTAL</v>
      </c>
      <c r="K2711" t="s">
        <v>3499</v>
      </c>
      <c r="L2711">
        <v>0</v>
      </c>
      <c r="M2711" s="46">
        <f t="shared" si="269"/>
        <v>0</v>
      </c>
      <c r="N2711" t="str">
        <f t="shared" si="270"/>
        <v>CRIADOR DE BUBALINOS (CORTE)</v>
      </c>
      <c r="O2711" t="s">
        <v>3587</v>
      </c>
      <c r="P2711">
        <v>0</v>
      </c>
      <c r="Q2711" s="46">
        <f t="shared" si="271"/>
        <v>0</v>
      </c>
    </row>
    <row r="2712" spans="1:17" x14ac:dyDescent="0.25">
      <c r="A2712" t="str">
        <f t="shared" si="266"/>
        <v>ESTETICISTA</v>
      </c>
      <c r="B2712" t="s">
        <v>3460</v>
      </c>
      <c r="C2712">
        <v>0</v>
      </c>
      <c r="D2712">
        <v>0</v>
      </c>
      <c r="E2712">
        <v>0</v>
      </c>
      <c r="F2712">
        <v>0</v>
      </c>
      <c r="G2712">
        <v>0</v>
      </c>
      <c r="H2712" s="46">
        <f t="shared" si="267"/>
        <v>0</v>
      </c>
      <c r="J2712" t="str">
        <f t="shared" si="268"/>
        <v>VIGIA PORTUARIO</v>
      </c>
      <c r="K2712" t="s">
        <v>3500</v>
      </c>
      <c r="L2712">
        <v>0</v>
      </c>
      <c r="M2712" s="46">
        <f t="shared" si="269"/>
        <v>0</v>
      </c>
      <c r="N2712" t="str">
        <f t="shared" si="270"/>
        <v>CRIADOR DE BUBALINOS (LEITE)</v>
      </c>
      <c r="O2712" t="s">
        <v>3588</v>
      </c>
      <c r="P2712">
        <v>0</v>
      </c>
      <c r="Q2712" s="46">
        <f t="shared" si="271"/>
        <v>0</v>
      </c>
    </row>
    <row r="2713" spans="1:17" x14ac:dyDescent="0.25">
      <c r="A2713" t="str">
        <f t="shared" si="266"/>
        <v>MAQUIADOR</v>
      </c>
      <c r="B2713" t="s">
        <v>3462</v>
      </c>
      <c r="C2713">
        <v>0</v>
      </c>
      <c r="D2713">
        <v>0</v>
      </c>
      <c r="E2713">
        <v>0</v>
      </c>
      <c r="F2713">
        <v>0</v>
      </c>
      <c r="G2713">
        <v>0</v>
      </c>
      <c r="H2713" s="46">
        <f t="shared" si="267"/>
        <v>0</v>
      </c>
      <c r="J2713" t="str">
        <f t="shared" si="268"/>
        <v>CICLISTA MENSAGEIRO</v>
      </c>
      <c r="K2713" t="s">
        <v>3507</v>
      </c>
      <c r="L2713">
        <v>0</v>
      </c>
      <c r="M2713" s="46">
        <f t="shared" si="269"/>
        <v>0</v>
      </c>
      <c r="N2713" t="str">
        <f t="shared" si="270"/>
        <v>CRIADOR DE EQUINOS</v>
      </c>
      <c r="O2713" t="s">
        <v>3589</v>
      </c>
      <c r="P2713">
        <v>0</v>
      </c>
      <c r="Q2713" s="46">
        <f t="shared" si="271"/>
        <v>0</v>
      </c>
    </row>
    <row r="2714" spans="1:17" x14ac:dyDescent="0.25">
      <c r="A2714" t="str">
        <f t="shared" si="266"/>
        <v>MAQUIADOR DE CARACTERIZACAO</v>
      </c>
      <c r="B2714" t="s">
        <v>3463</v>
      </c>
      <c r="C2714">
        <v>0</v>
      </c>
      <c r="D2714">
        <v>0</v>
      </c>
      <c r="E2714">
        <v>0</v>
      </c>
      <c r="F2714">
        <v>0</v>
      </c>
      <c r="G2714">
        <v>0</v>
      </c>
      <c r="H2714" s="46">
        <f t="shared" si="267"/>
        <v>0</v>
      </c>
      <c r="J2714" t="str">
        <f t="shared" si="268"/>
        <v>CATADOR DE MATERIAL RECICLAVEL</v>
      </c>
      <c r="K2714" t="s">
        <v>3509</v>
      </c>
      <c r="L2714">
        <v>0</v>
      </c>
      <c r="M2714" s="46">
        <f t="shared" si="269"/>
        <v>0</v>
      </c>
      <c r="N2714" t="str">
        <f t="shared" si="270"/>
        <v>CRIADOR DE CAPRINOS</v>
      </c>
      <c r="O2714" t="s">
        <v>3590</v>
      </c>
      <c r="P2714">
        <v>0</v>
      </c>
      <c r="Q2714" s="46">
        <f t="shared" si="271"/>
        <v>0</v>
      </c>
    </row>
    <row r="2715" spans="1:17" x14ac:dyDescent="0.25">
      <c r="A2715" t="str">
        <f t="shared" si="266"/>
        <v>PEDICURE</v>
      </c>
      <c r="B2715" t="s">
        <v>3465</v>
      </c>
      <c r="C2715">
        <v>0</v>
      </c>
      <c r="D2715">
        <v>0</v>
      </c>
      <c r="E2715">
        <v>0</v>
      </c>
      <c r="F2715">
        <v>0</v>
      </c>
      <c r="G2715">
        <v>0</v>
      </c>
      <c r="H2715" s="46">
        <f t="shared" si="267"/>
        <v>0</v>
      </c>
      <c r="J2715" t="str">
        <f t="shared" si="268"/>
        <v>SELECIONADOR DE MATERIAL RECICLAVEL</v>
      </c>
      <c r="K2715" t="s">
        <v>3510</v>
      </c>
      <c r="L2715">
        <v>0</v>
      </c>
      <c r="M2715" s="46">
        <f t="shared" si="269"/>
        <v>0</v>
      </c>
      <c r="N2715" t="str">
        <f t="shared" si="270"/>
        <v>CRIADOR DE OVINOS</v>
      </c>
      <c r="O2715" t="s">
        <v>3591</v>
      </c>
      <c r="P2715">
        <v>0</v>
      </c>
      <c r="Q2715" s="46">
        <f t="shared" si="271"/>
        <v>0</v>
      </c>
    </row>
    <row r="2716" spans="1:17" x14ac:dyDescent="0.25">
      <c r="A2716" t="str">
        <f t="shared" si="266"/>
        <v>MAE SOCIAL</v>
      </c>
      <c r="B2716" t="s">
        <v>3468</v>
      </c>
      <c r="C2716">
        <v>0</v>
      </c>
      <c r="D2716">
        <v>0</v>
      </c>
      <c r="E2716">
        <v>0</v>
      </c>
      <c r="F2716">
        <v>0</v>
      </c>
      <c r="G2716">
        <v>0</v>
      </c>
      <c r="H2716" s="46">
        <f t="shared" si="267"/>
        <v>0</v>
      </c>
      <c r="J2716" t="str">
        <f t="shared" si="268"/>
        <v>OPERADOR DE PRENSA DE MATERIAL RECICLAVEL</v>
      </c>
      <c r="K2716" t="s">
        <v>3511</v>
      </c>
      <c r="L2716">
        <v>0</v>
      </c>
      <c r="M2716" s="46">
        <f t="shared" si="269"/>
        <v>0</v>
      </c>
      <c r="N2716" t="str">
        <f t="shared" si="270"/>
        <v>CRIADOR DE SUINOS</v>
      </c>
      <c r="O2716" t="s">
        <v>3592</v>
      </c>
      <c r="P2716">
        <v>0</v>
      </c>
      <c r="Q2716" s="46">
        <f t="shared" si="271"/>
        <v>0</v>
      </c>
    </row>
    <row r="2717" spans="1:17" x14ac:dyDescent="0.25">
      <c r="A2717" t="str">
        <f t="shared" si="266"/>
        <v>LAVADOR DE ARTEFATOS DE TAPECARIA</v>
      </c>
      <c r="B2717" t="s">
        <v>3472</v>
      </c>
      <c r="C2717">
        <v>0</v>
      </c>
      <c r="D2717">
        <v>0</v>
      </c>
      <c r="E2717">
        <v>0</v>
      </c>
      <c r="F2717">
        <v>0</v>
      </c>
      <c r="G2717">
        <v>0</v>
      </c>
      <c r="H2717" s="46">
        <f t="shared" si="267"/>
        <v>0</v>
      </c>
      <c r="J2717" t="str">
        <f t="shared" si="268"/>
        <v>ENFERMEIRO VETERINARIO</v>
      </c>
      <c r="K2717" t="s">
        <v>3512</v>
      </c>
      <c r="L2717">
        <v>0</v>
      </c>
      <c r="M2717" s="46">
        <f t="shared" si="269"/>
        <v>0</v>
      </c>
      <c r="N2717" t="str">
        <f t="shared" si="270"/>
        <v>AVICULTOR</v>
      </c>
      <c r="O2717" t="s">
        <v>3593</v>
      </c>
      <c r="P2717">
        <v>0</v>
      </c>
      <c r="Q2717" s="46">
        <f t="shared" si="271"/>
        <v>0</v>
      </c>
    </row>
    <row r="2718" spans="1:17" x14ac:dyDescent="0.25">
      <c r="A2718" t="str">
        <f t="shared" si="266"/>
        <v>PASSADOR DE ROUPAS EM GERAL</v>
      </c>
      <c r="B2718" t="s">
        <v>3474</v>
      </c>
      <c r="C2718">
        <v>0</v>
      </c>
      <c r="D2718">
        <v>0</v>
      </c>
      <c r="E2718">
        <v>0</v>
      </c>
      <c r="F2718">
        <v>0</v>
      </c>
      <c r="G2718">
        <v>0</v>
      </c>
      <c r="H2718" s="46">
        <f t="shared" si="267"/>
        <v>0</v>
      </c>
      <c r="J2718" t="str">
        <f t="shared" si="268"/>
        <v>ESTETICISTA DE ANIMAIS DOMESTICOS</v>
      </c>
      <c r="K2718" t="s">
        <v>3513</v>
      </c>
      <c r="L2718">
        <v>0</v>
      </c>
      <c r="M2718" s="46">
        <f t="shared" si="269"/>
        <v>0</v>
      </c>
      <c r="N2718" t="str">
        <f t="shared" si="270"/>
        <v>CUNICULTOR</v>
      </c>
      <c r="O2718" t="s">
        <v>3594</v>
      </c>
      <c r="P2718">
        <v>0</v>
      </c>
      <c r="Q2718" s="46">
        <f t="shared" si="271"/>
        <v>0</v>
      </c>
    </row>
    <row r="2719" spans="1:17" x14ac:dyDescent="0.25">
      <c r="A2719" t="str">
        <f t="shared" si="266"/>
        <v>TINGIDOR DE ROUPAS</v>
      </c>
      <c r="B2719" t="s">
        <v>3475</v>
      </c>
      <c r="C2719">
        <v>0</v>
      </c>
      <c r="D2719">
        <v>0</v>
      </c>
      <c r="E2719">
        <v>0</v>
      </c>
      <c r="F2719">
        <v>0</v>
      </c>
      <c r="G2719">
        <v>0</v>
      </c>
      <c r="H2719" s="46">
        <f t="shared" si="267"/>
        <v>0</v>
      </c>
      <c r="J2719" t="str">
        <f t="shared" si="268"/>
        <v>BANHISTA DE ANIMAIS DOMESTICOS</v>
      </c>
      <c r="K2719" t="s">
        <v>3514</v>
      </c>
      <c r="L2719">
        <v>0</v>
      </c>
      <c r="M2719" s="46">
        <f t="shared" si="269"/>
        <v>0</v>
      </c>
      <c r="N2719" t="str">
        <f t="shared" si="270"/>
        <v>APICULTOR</v>
      </c>
      <c r="O2719" t="s">
        <v>3595</v>
      </c>
      <c r="P2719">
        <v>0</v>
      </c>
      <c r="Q2719" s="46">
        <f t="shared" si="271"/>
        <v>0</v>
      </c>
    </row>
    <row r="2720" spans="1:17" x14ac:dyDescent="0.25">
      <c r="A2720" t="str">
        <f t="shared" si="266"/>
        <v>CONFERENTE-EXPEDIDOR DE ROUPAS (LAVANDERIAS)</v>
      </c>
      <c r="B2720" t="s">
        <v>3476</v>
      </c>
      <c r="C2720">
        <v>0</v>
      </c>
      <c r="D2720">
        <v>0</v>
      </c>
      <c r="E2720">
        <v>0</v>
      </c>
      <c r="F2720">
        <v>0</v>
      </c>
      <c r="G2720">
        <v>0</v>
      </c>
      <c r="H2720" s="46">
        <f t="shared" si="267"/>
        <v>0</v>
      </c>
      <c r="J2720" t="str">
        <f t="shared" si="268"/>
        <v>TOSADOR DE ANIMAIS DOMESTICOS</v>
      </c>
      <c r="K2720" t="s">
        <v>3515</v>
      </c>
      <c r="L2720">
        <v>0</v>
      </c>
      <c r="M2720" s="46">
        <f t="shared" si="269"/>
        <v>0</v>
      </c>
      <c r="N2720" t="str">
        <f t="shared" si="270"/>
        <v>CRIADOR DE ANIMAIS PRODUTORES DE VENENO</v>
      </c>
      <c r="O2720" t="s">
        <v>3596</v>
      </c>
      <c r="P2720">
        <v>0</v>
      </c>
      <c r="Q2720" s="46">
        <f t="shared" si="271"/>
        <v>0</v>
      </c>
    </row>
    <row r="2721" spans="1:17" x14ac:dyDescent="0.25">
      <c r="A2721" t="str">
        <f t="shared" si="266"/>
        <v>PASSADOR DE ROUPAS, A MAO</v>
      </c>
      <c r="B2721" t="s">
        <v>3481</v>
      </c>
      <c r="C2721">
        <v>0</v>
      </c>
      <c r="D2721">
        <v>0</v>
      </c>
      <c r="E2721">
        <v>0</v>
      </c>
      <c r="F2721">
        <v>0</v>
      </c>
      <c r="G2721">
        <v>0</v>
      </c>
      <c r="H2721" s="46">
        <f t="shared" si="267"/>
        <v>0</v>
      </c>
      <c r="J2721" t="str">
        <f t="shared" si="268"/>
        <v>PROFISSIONAL DO SEXO</v>
      </c>
      <c r="K2721" t="s">
        <v>3516</v>
      </c>
      <c r="L2721">
        <v>0</v>
      </c>
      <c r="M2721" s="46">
        <f t="shared" si="269"/>
        <v>0</v>
      </c>
      <c r="N2721" t="str">
        <f t="shared" si="270"/>
        <v>MINHOCULTOR</v>
      </c>
      <c r="O2721" t="s">
        <v>3597</v>
      </c>
      <c r="P2721">
        <v>0</v>
      </c>
      <c r="Q2721" s="46">
        <f t="shared" si="271"/>
        <v>0</v>
      </c>
    </row>
    <row r="2722" spans="1:17" x14ac:dyDescent="0.25">
      <c r="A2722" t="str">
        <f t="shared" si="266"/>
        <v>OPERADOR DE FORNO (SERVICOS FUNERARIOS)</v>
      </c>
      <c r="B2722" t="s">
        <v>3483</v>
      </c>
      <c r="C2722">
        <v>0</v>
      </c>
      <c r="D2722">
        <v>0</v>
      </c>
      <c r="E2722">
        <v>0</v>
      </c>
      <c r="F2722">
        <v>0</v>
      </c>
      <c r="G2722">
        <v>0</v>
      </c>
      <c r="H2722" s="46">
        <f t="shared" si="267"/>
        <v>0</v>
      </c>
      <c r="J2722" t="str">
        <f t="shared" si="268"/>
        <v>CARTAZEIRO</v>
      </c>
      <c r="K2722" t="s">
        <v>3517</v>
      </c>
      <c r="L2722">
        <v>0</v>
      </c>
      <c r="M2722" s="46">
        <f t="shared" si="269"/>
        <v>0</v>
      </c>
      <c r="N2722" t="str">
        <f t="shared" si="270"/>
        <v>SERICULTOR</v>
      </c>
      <c r="O2722" t="s">
        <v>3598</v>
      </c>
      <c r="P2722">
        <v>0</v>
      </c>
      <c r="Q2722" s="46">
        <f t="shared" si="271"/>
        <v>0</v>
      </c>
    </row>
    <row r="2723" spans="1:17" x14ac:dyDescent="0.25">
      <c r="A2723" t="str">
        <f t="shared" si="266"/>
        <v>SEPULTADOR</v>
      </c>
      <c r="B2723" t="s">
        <v>3484</v>
      </c>
      <c r="C2723">
        <v>0</v>
      </c>
      <c r="D2723">
        <v>0</v>
      </c>
      <c r="E2723">
        <v>0</v>
      </c>
      <c r="F2723">
        <v>0</v>
      </c>
      <c r="G2723">
        <v>0</v>
      </c>
      <c r="H2723" s="46">
        <f t="shared" si="267"/>
        <v>0</v>
      </c>
      <c r="J2723" t="str">
        <f t="shared" si="268"/>
        <v>CONTROLADOR DE PRAGAS</v>
      </c>
      <c r="K2723" t="s">
        <v>3518</v>
      </c>
      <c r="L2723">
        <v>0</v>
      </c>
      <c r="M2723" s="46">
        <f t="shared" si="269"/>
        <v>0</v>
      </c>
      <c r="N2723" t="str">
        <f t="shared" si="270"/>
        <v>SUPERVISOR DE EXPLORACAO AGRICOLA</v>
      </c>
      <c r="O2723" t="s">
        <v>3599</v>
      </c>
      <c r="P2723">
        <v>0</v>
      </c>
      <c r="Q2723" s="46">
        <f t="shared" si="271"/>
        <v>0</v>
      </c>
    </row>
    <row r="2724" spans="1:17" x14ac:dyDescent="0.25">
      <c r="A2724" t="str">
        <f t="shared" si="266"/>
        <v>ASTROLOGO</v>
      </c>
      <c r="B2724" t="s">
        <v>3485</v>
      </c>
      <c r="C2724">
        <v>0</v>
      </c>
      <c r="D2724">
        <v>0</v>
      </c>
      <c r="E2724">
        <v>0</v>
      </c>
      <c r="F2724">
        <v>0</v>
      </c>
      <c r="G2724">
        <v>0</v>
      </c>
      <c r="H2724" s="46">
        <f t="shared" si="267"/>
        <v>0</v>
      </c>
      <c r="J2724" t="str">
        <f t="shared" si="268"/>
        <v>ENGRAXATE</v>
      </c>
      <c r="K2724" t="s">
        <v>3519</v>
      </c>
      <c r="L2724">
        <v>0</v>
      </c>
      <c r="M2724" s="46">
        <f t="shared" si="269"/>
        <v>0</v>
      </c>
      <c r="N2724" t="str">
        <f t="shared" si="270"/>
        <v>SUPERVISOR DE EXPLORACAO AGROPECUARIA</v>
      </c>
      <c r="O2724" t="s">
        <v>3600</v>
      </c>
      <c r="P2724">
        <v>0</v>
      </c>
      <c r="Q2724" s="46">
        <f t="shared" si="271"/>
        <v>0</v>
      </c>
    </row>
    <row r="2725" spans="1:17" x14ac:dyDescent="0.25">
      <c r="A2725" t="str">
        <f t="shared" si="266"/>
        <v>NUMEROLOGO</v>
      </c>
      <c r="B2725" t="s">
        <v>3486</v>
      </c>
      <c r="C2725">
        <v>0</v>
      </c>
      <c r="D2725">
        <v>0</v>
      </c>
      <c r="E2725">
        <v>0</v>
      </c>
      <c r="F2725">
        <v>0</v>
      </c>
      <c r="G2725">
        <v>0</v>
      </c>
      <c r="H2725" s="46">
        <f t="shared" si="267"/>
        <v>0</v>
      </c>
      <c r="J2725" t="str">
        <f t="shared" si="268"/>
        <v>GANDULA</v>
      </c>
      <c r="K2725" t="s">
        <v>3520</v>
      </c>
      <c r="L2725">
        <v>0</v>
      </c>
      <c r="M2725" s="46">
        <f t="shared" si="269"/>
        <v>0</v>
      </c>
      <c r="N2725" t="str">
        <f t="shared" si="270"/>
        <v>SUPERVISOR DE EXPLORACAO PECUARIA</v>
      </c>
      <c r="O2725" t="s">
        <v>3601</v>
      </c>
      <c r="P2725">
        <v>0</v>
      </c>
      <c r="Q2725" s="46">
        <f t="shared" si="271"/>
        <v>0</v>
      </c>
    </row>
    <row r="2726" spans="1:17" x14ac:dyDescent="0.25">
      <c r="A2726" t="str">
        <f t="shared" si="266"/>
        <v>ESOTERICO</v>
      </c>
      <c r="B2726" t="s">
        <v>3487</v>
      </c>
      <c r="C2726">
        <v>0</v>
      </c>
      <c r="D2726">
        <v>0</v>
      </c>
      <c r="E2726">
        <v>0</v>
      </c>
      <c r="F2726">
        <v>0</v>
      </c>
      <c r="G2726">
        <v>0</v>
      </c>
      <c r="H2726" s="46">
        <f t="shared" si="267"/>
        <v>0</v>
      </c>
      <c r="J2726" t="str">
        <f t="shared" si="268"/>
        <v>GUARDADOR DE VEICULOS</v>
      </c>
      <c r="K2726" t="s">
        <v>3521</v>
      </c>
      <c r="L2726">
        <v>0</v>
      </c>
      <c r="M2726" s="46">
        <f t="shared" si="269"/>
        <v>0</v>
      </c>
      <c r="N2726" t="str">
        <f t="shared" si="270"/>
        <v>JARDINEIRO</v>
      </c>
      <c r="O2726" t="s">
        <v>3604</v>
      </c>
      <c r="P2726">
        <v>0</v>
      </c>
      <c r="Q2726" s="46">
        <f t="shared" si="271"/>
        <v>0</v>
      </c>
    </row>
    <row r="2727" spans="1:17" x14ac:dyDescent="0.25">
      <c r="A2727" t="str">
        <f t="shared" si="266"/>
        <v>PARANORMAL</v>
      </c>
      <c r="B2727" t="s">
        <v>3488</v>
      </c>
      <c r="C2727">
        <v>0</v>
      </c>
      <c r="D2727">
        <v>0</v>
      </c>
      <c r="E2727">
        <v>0</v>
      </c>
      <c r="F2727">
        <v>0</v>
      </c>
      <c r="G2727">
        <v>0</v>
      </c>
      <c r="H2727" s="46">
        <f t="shared" si="267"/>
        <v>0</v>
      </c>
      <c r="J2727" t="str">
        <f t="shared" si="268"/>
        <v>LAVADOR DE GARRAFAS, VIDROS E OUTROS UTENSILIOS</v>
      </c>
      <c r="K2727" t="s">
        <v>3522</v>
      </c>
      <c r="L2727">
        <v>0</v>
      </c>
      <c r="M2727" s="46">
        <f t="shared" si="269"/>
        <v>0</v>
      </c>
      <c r="N2727" t="str">
        <f t="shared" si="270"/>
        <v>TRABALHADOR NA PRODUCAO DE MUDAS E SEMENTES</v>
      </c>
      <c r="O2727" t="s">
        <v>3605</v>
      </c>
      <c r="P2727">
        <v>0</v>
      </c>
      <c r="Q2727" s="46">
        <f t="shared" si="271"/>
        <v>0</v>
      </c>
    </row>
    <row r="2728" spans="1:17" x14ac:dyDescent="0.25">
      <c r="A2728" t="str">
        <f t="shared" si="266"/>
        <v>BOMBEIRO DE AERODROMO</v>
      </c>
      <c r="B2728" t="s">
        <v>3489</v>
      </c>
      <c r="C2728">
        <v>0</v>
      </c>
      <c r="D2728">
        <v>0</v>
      </c>
      <c r="E2728">
        <v>0</v>
      </c>
      <c r="F2728">
        <v>0</v>
      </c>
      <c r="G2728">
        <v>0</v>
      </c>
      <c r="H2728" s="46">
        <f t="shared" si="267"/>
        <v>0</v>
      </c>
      <c r="J2728" t="str">
        <f t="shared" si="268"/>
        <v>LEITURISTA</v>
      </c>
      <c r="K2728" t="s">
        <v>3524</v>
      </c>
      <c r="L2728">
        <v>0</v>
      </c>
      <c r="M2728" s="46">
        <f t="shared" si="269"/>
        <v>0</v>
      </c>
      <c r="N2728" t="str">
        <f t="shared" si="270"/>
        <v>TRABALHADOR DA CULTURA DE ARROZ</v>
      </c>
      <c r="O2728" t="s">
        <v>3607</v>
      </c>
      <c r="P2728">
        <v>0</v>
      </c>
      <c r="Q2728" s="46">
        <f t="shared" si="271"/>
        <v>0</v>
      </c>
    </row>
    <row r="2729" spans="1:17" x14ac:dyDescent="0.25">
      <c r="A2729" t="str">
        <f t="shared" si="266"/>
        <v>BOMBEIRO DE SEGURANCA DO TRABALHO</v>
      </c>
      <c r="B2729" t="s">
        <v>3490</v>
      </c>
      <c r="C2729">
        <v>0</v>
      </c>
      <c r="D2729">
        <v>0</v>
      </c>
      <c r="E2729">
        <v>0</v>
      </c>
      <c r="F2729">
        <v>0</v>
      </c>
      <c r="G2729">
        <v>0</v>
      </c>
      <c r="H2729" s="46">
        <f t="shared" si="267"/>
        <v>0</v>
      </c>
      <c r="J2729" t="str">
        <f t="shared" si="268"/>
        <v>RECEPCIONISTA DE CASAS DE ESPETACULOS</v>
      </c>
      <c r="K2729" t="s">
        <v>3525</v>
      </c>
      <c r="L2729">
        <v>0</v>
      </c>
      <c r="M2729" s="46">
        <f t="shared" si="269"/>
        <v>0</v>
      </c>
      <c r="N2729" t="str">
        <f t="shared" si="270"/>
        <v>TRABALHADOR DA CULTURA DE MILHO E SORGO</v>
      </c>
      <c r="O2729" t="s">
        <v>3609</v>
      </c>
      <c r="P2729">
        <v>0</v>
      </c>
      <c r="Q2729" s="46">
        <f t="shared" si="271"/>
        <v>0</v>
      </c>
    </row>
    <row r="2730" spans="1:17" x14ac:dyDescent="0.25">
      <c r="A2730" t="str">
        <f t="shared" si="266"/>
        <v>AGENTE DE PROTECAO DE AEROPORTO</v>
      </c>
      <c r="B2730" t="s">
        <v>3496</v>
      </c>
      <c r="C2730">
        <v>0</v>
      </c>
      <c r="D2730">
        <v>0</v>
      </c>
      <c r="E2730">
        <v>0</v>
      </c>
      <c r="F2730">
        <v>0</v>
      </c>
      <c r="G2730">
        <v>0</v>
      </c>
      <c r="H2730" s="46">
        <f t="shared" si="267"/>
        <v>0</v>
      </c>
      <c r="J2730" t="str">
        <f t="shared" si="268"/>
        <v>DEMONSTRADOR DE MERCADORIAS</v>
      </c>
      <c r="K2730" t="s">
        <v>3531</v>
      </c>
      <c r="L2730">
        <v>0</v>
      </c>
      <c r="M2730" s="46">
        <f t="shared" si="269"/>
        <v>0</v>
      </c>
      <c r="N2730" t="str">
        <f t="shared" si="270"/>
        <v>TRABALHADOR DA CULTURA DE TRIGO, AVEIA, CEVADA E TRITICALE</v>
      </c>
      <c r="O2730" t="s">
        <v>3610</v>
      </c>
      <c r="P2730">
        <v>0</v>
      </c>
      <c r="Q2730" s="46">
        <f t="shared" si="271"/>
        <v>0</v>
      </c>
    </row>
    <row r="2731" spans="1:17" x14ac:dyDescent="0.25">
      <c r="A2731" t="str">
        <f t="shared" si="266"/>
        <v>VIGIA FLORESTAL</v>
      </c>
      <c r="B2731" t="s">
        <v>3499</v>
      </c>
      <c r="C2731">
        <v>0</v>
      </c>
      <c r="D2731">
        <v>0</v>
      </c>
      <c r="E2731">
        <v>0</v>
      </c>
      <c r="F2731">
        <v>0</v>
      </c>
      <c r="G2731">
        <v>0</v>
      </c>
      <c r="H2731" s="46">
        <f t="shared" si="267"/>
        <v>0</v>
      </c>
      <c r="J2731" t="str">
        <f t="shared" si="268"/>
        <v>INSTALADOR DE CORTINAS E PERSIANAS, PORTAS SANFONADAS E BOXE</v>
      </c>
      <c r="K2731" t="s">
        <v>3535</v>
      </c>
      <c r="L2731">
        <v>0</v>
      </c>
      <c r="M2731" s="46">
        <f t="shared" si="269"/>
        <v>0</v>
      </c>
      <c r="N2731" t="str">
        <f t="shared" si="270"/>
        <v>TRABALHADOR DA CULTURA DE ALGODAO</v>
      </c>
      <c r="O2731" t="s">
        <v>3611</v>
      </c>
      <c r="P2731">
        <v>0</v>
      </c>
      <c r="Q2731" s="46">
        <f t="shared" si="271"/>
        <v>0</v>
      </c>
    </row>
    <row r="2732" spans="1:17" x14ac:dyDescent="0.25">
      <c r="A2732" t="str">
        <f t="shared" si="266"/>
        <v>VIGIA PORTUARIO</v>
      </c>
      <c r="B2732" t="s">
        <v>3500</v>
      </c>
      <c r="C2732">
        <v>0</v>
      </c>
      <c r="D2732">
        <v>0</v>
      </c>
      <c r="E2732">
        <v>0</v>
      </c>
      <c r="F2732">
        <v>0</v>
      </c>
      <c r="G2732">
        <v>0</v>
      </c>
      <c r="H2732" s="46">
        <f t="shared" si="267"/>
        <v>0</v>
      </c>
      <c r="J2732" t="str">
        <f t="shared" si="268"/>
        <v>INSTALADOR DE SOM E ACESSORIOS DE VEICULOS</v>
      </c>
      <c r="K2732" t="s">
        <v>3536</v>
      </c>
      <c r="L2732">
        <v>0</v>
      </c>
      <c r="M2732" s="46">
        <f t="shared" si="269"/>
        <v>0</v>
      </c>
      <c r="N2732" t="str">
        <f t="shared" si="270"/>
        <v>TRABALHADOR DA CULTURA DO RAMI</v>
      </c>
      <c r="O2732" t="s">
        <v>3613</v>
      </c>
      <c r="P2732">
        <v>0</v>
      </c>
      <c r="Q2732" s="46">
        <f t="shared" si="271"/>
        <v>0</v>
      </c>
    </row>
    <row r="2733" spans="1:17" x14ac:dyDescent="0.25">
      <c r="A2733" t="str">
        <f t="shared" si="266"/>
        <v>CICLISTA MENSAGEIRO</v>
      </c>
      <c r="B2733" t="s">
        <v>3507</v>
      </c>
      <c r="C2733">
        <v>0</v>
      </c>
      <c r="D2733">
        <v>0</v>
      </c>
      <c r="E2733">
        <v>0</v>
      </c>
      <c r="F2733">
        <v>0</v>
      </c>
      <c r="G2733">
        <v>0</v>
      </c>
      <c r="H2733" s="46">
        <f t="shared" si="267"/>
        <v>0</v>
      </c>
      <c r="J2733" t="str">
        <f t="shared" si="268"/>
        <v>CHAVEIRO</v>
      </c>
      <c r="K2733" t="s">
        <v>3537</v>
      </c>
      <c r="L2733">
        <v>0</v>
      </c>
      <c r="M2733" s="46">
        <f t="shared" si="269"/>
        <v>0</v>
      </c>
      <c r="N2733" t="str">
        <f t="shared" si="270"/>
        <v>TRABALHADOR NA OLERICULTURA (FRUTOS E SEMENTES)</v>
      </c>
      <c r="O2733" t="s">
        <v>3614</v>
      </c>
      <c r="P2733">
        <v>0</v>
      </c>
      <c r="Q2733" s="46">
        <f t="shared" si="271"/>
        <v>0</v>
      </c>
    </row>
    <row r="2734" spans="1:17" x14ac:dyDescent="0.25">
      <c r="A2734" t="str">
        <f t="shared" si="266"/>
        <v>CATADOR DE MATERIAL RECICLAVEL</v>
      </c>
      <c r="B2734" t="s">
        <v>3509</v>
      </c>
      <c r="C2734">
        <v>0</v>
      </c>
      <c r="D2734">
        <v>0</v>
      </c>
      <c r="E2734">
        <v>0</v>
      </c>
      <c r="F2734">
        <v>0</v>
      </c>
      <c r="G2734">
        <v>0</v>
      </c>
      <c r="H2734" s="46">
        <f t="shared" si="267"/>
        <v>0</v>
      </c>
      <c r="J2734" t="str">
        <f t="shared" si="268"/>
        <v>JORNALEIRO (EM BANCA DE JORNAL)</v>
      </c>
      <c r="K2734" t="s">
        <v>3540</v>
      </c>
      <c r="L2734">
        <v>0</v>
      </c>
      <c r="M2734" s="46">
        <f t="shared" si="269"/>
        <v>0</v>
      </c>
      <c r="N2734" t="str">
        <f t="shared" si="270"/>
        <v>TRABALHADOR NA OLERICULTURA (LEGUMES)</v>
      </c>
      <c r="O2734" t="s">
        <v>3615</v>
      </c>
      <c r="P2734">
        <v>0</v>
      </c>
      <c r="Q2734" s="46">
        <f t="shared" si="271"/>
        <v>0</v>
      </c>
    </row>
    <row r="2735" spans="1:17" x14ac:dyDescent="0.25">
      <c r="A2735" t="str">
        <f t="shared" si="266"/>
        <v>SELECIONADOR DE MATERIAL RECICLAVEL</v>
      </c>
      <c r="B2735" t="s">
        <v>3510</v>
      </c>
      <c r="C2735">
        <v>0</v>
      </c>
      <c r="D2735">
        <v>0</v>
      </c>
      <c r="E2735">
        <v>0</v>
      </c>
      <c r="F2735">
        <v>0</v>
      </c>
      <c r="G2735">
        <v>0</v>
      </c>
      <c r="H2735" s="46">
        <f t="shared" si="267"/>
        <v>0</v>
      </c>
      <c r="J2735" t="str">
        <f t="shared" si="268"/>
        <v>PIPOQUEIRO AMBULANTE</v>
      </c>
      <c r="K2735" t="s">
        <v>3543</v>
      </c>
      <c r="L2735">
        <v>0</v>
      </c>
      <c r="M2735" s="46">
        <f t="shared" si="269"/>
        <v>0</v>
      </c>
      <c r="N2735" t="str">
        <f t="shared" si="270"/>
        <v>TRABALHADOR NA OLERICULTURA (RAIZES, BULBOS E TUBERCULOS)</v>
      </c>
      <c r="O2735" t="s">
        <v>3616</v>
      </c>
      <c r="P2735">
        <v>0</v>
      </c>
      <c r="Q2735" s="46">
        <f t="shared" si="271"/>
        <v>0</v>
      </c>
    </row>
    <row r="2736" spans="1:17" x14ac:dyDescent="0.25">
      <c r="A2736" t="str">
        <f t="shared" si="266"/>
        <v>OPERADOR DE PRENSA DE MATERIAL RECICLAVEL</v>
      </c>
      <c r="B2736" t="s">
        <v>3511</v>
      </c>
      <c r="C2736">
        <v>0</v>
      </c>
      <c r="D2736">
        <v>0</v>
      </c>
      <c r="E2736">
        <v>0</v>
      </c>
      <c r="F2736">
        <v>0</v>
      </c>
      <c r="G2736">
        <v>0</v>
      </c>
      <c r="H2736" s="46">
        <f t="shared" si="267"/>
        <v>0</v>
      </c>
      <c r="J2736" t="str">
        <f t="shared" si="268"/>
        <v>PRODUTOR AGROPECUARIO, EM GERAL</v>
      </c>
      <c r="K2736" t="s">
        <v>3544</v>
      </c>
      <c r="L2736">
        <v>0</v>
      </c>
      <c r="M2736" s="46">
        <f t="shared" si="269"/>
        <v>0</v>
      </c>
      <c r="N2736" t="str">
        <f t="shared" si="270"/>
        <v>TRABALHADOR NA OLERICULTURA (TALOS, FOLHAS E FLORES)</v>
      </c>
      <c r="O2736" t="s">
        <v>3617</v>
      </c>
      <c r="P2736">
        <v>0</v>
      </c>
      <c r="Q2736" s="46">
        <f t="shared" si="271"/>
        <v>0</v>
      </c>
    </row>
    <row r="2737" spans="1:17" x14ac:dyDescent="0.25">
      <c r="A2737" t="str">
        <f t="shared" si="266"/>
        <v>ENFERMEIRO VETERINARIO</v>
      </c>
      <c r="B2737" t="s">
        <v>3512</v>
      </c>
      <c r="C2737">
        <v>0</v>
      </c>
      <c r="D2737">
        <v>0</v>
      </c>
      <c r="E2737">
        <v>0</v>
      </c>
      <c r="F2737">
        <v>0</v>
      </c>
      <c r="G2737">
        <v>0</v>
      </c>
      <c r="H2737" s="46">
        <f t="shared" si="267"/>
        <v>0</v>
      </c>
      <c r="J2737" t="str">
        <f t="shared" si="268"/>
        <v>PRODUTOR AGRICOLA POLIVALENTE</v>
      </c>
      <c r="K2737" t="s">
        <v>3545</v>
      </c>
      <c r="L2737">
        <v>0</v>
      </c>
      <c r="M2737" s="46">
        <f t="shared" si="269"/>
        <v>0</v>
      </c>
      <c r="N2737" t="str">
        <f t="shared" si="270"/>
        <v>TRABALHADOR NO CULTIVO DE FLORES E FOLHAGENS DE CORTE</v>
      </c>
      <c r="O2737" t="s">
        <v>3618</v>
      </c>
      <c r="P2737">
        <v>0</v>
      </c>
      <c r="Q2737" s="46">
        <f t="shared" si="271"/>
        <v>0</v>
      </c>
    </row>
    <row r="2738" spans="1:17" x14ac:dyDescent="0.25">
      <c r="A2738" t="str">
        <f t="shared" si="266"/>
        <v>ESTETICISTA DE ANIMAIS DOMESTICOS</v>
      </c>
      <c r="B2738" t="s">
        <v>3513</v>
      </c>
      <c r="C2738">
        <v>0</v>
      </c>
      <c r="D2738">
        <v>0</v>
      </c>
      <c r="E2738">
        <v>0</v>
      </c>
      <c r="F2738">
        <v>0</v>
      </c>
      <c r="G2738">
        <v>0</v>
      </c>
      <c r="H2738" s="46">
        <f t="shared" si="267"/>
        <v>0</v>
      </c>
      <c r="J2738" t="str">
        <f t="shared" si="268"/>
        <v>PRODUTOR DE ARROZ</v>
      </c>
      <c r="K2738" t="s">
        <v>3546</v>
      </c>
      <c r="L2738">
        <v>0</v>
      </c>
      <c r="M2738" s="46">
        <f t="shared" si="269"/>
        <v>0</v>
      </c>
      <c r="N2738" t="str">
        <f t="shared" si="270"/>
        <v>TRABALHADOR NO CULTIVO DE FLORES EM VASO</v>
      </c>
      <c r="O2738" t="s">
        <v>3619</v>
      </c>
      <c r="P2738">
        <v>0</v>
      </c>
      <c r="Q2738" s="46">
        <f t="shared" si="271"/>
        <v>0</v>
      </c>
    </row>
    <row r="2739" spans="1:17" x14ac:dyDescent="0.25">
      <c r="A2739" t="str">
        <f t="shared" si="266"/>
        <v>BANHISTA DE ANIMAIS DOMESTICOS</v>
      </c>
      <c r="B2739" t="s">
        <v>3514</v>
      </c>
      <c r="C2739">
        <v>0</v>
      </c>
      <c r="D2739">
        <v>0</v>
      </c>
      <c r="E2739">
        <v>0</v>
      </c>
      <c r="F2739">
        <v>0</v>
      </c>
      <c r="G2739">
        <v>0</v>
      </c>
      <c r="H2739" s="46">
        <f t="shared" si="267"/>
        <v>0</v>
      </c>
      <c r="J2739" t="str">
        <f t="shared" si="268"/>
        <v>PRODUTOR DE CANA-DE-ACUCAR</v>
      </c>
      <c r="K2739" t="s">
        <v>3547</v>
      </c>
      <c r="L2739">
        <v>0</v>
      </c>
      <c r="M2739" s="46">
        <f t="shared" si="269"/>
        <v>0</v>
      </c>
      <c r="N2739" t="str">
        <f t="shared" si="270"/>
        <v>TRABALHADOR NO CULTIVO DE FORRACOES</v>
      </c>
      <c r="O2739" t="s">
        <v>3620</v>
      </c>
      <c r="P2739">
        <v>0</v>
      </c>
      <c r="Q2739" s="46">
        <f t="shared" si="271"/>
        <v>0</v>
      </c>
    </row>
    <row r="2740" spans="1:17" x14ac:dyDescent="0.25">
      <c r="A2740" t="str">
        <f t="shared" si="266"/>
        <v>TOSADOR DE ANIMAIS DOMESTICOS</v>
      </c>
      <c r="B2740" t="s">
        <v>3515</v>
      </c>
      <c r="C2740">
        <v>0</v>
      </c>
      <c r="D2740">
        <v>0</v>
      </c>
      <c r="E2740">
        <v>0</v>
      </c>
      <c r="F2740">
        <v>0</v>
      </c>
      <c r="G2740">
        <v>0</v>
      </c>
      <c r="H2740" s="46">
        <f t="shared" si="267"/>
        <v>0</v>
      </c>
      <c r="J2740" t="str">
        <f t="shared" si="268"/>
        <v>PRODUTOR DE CEREAIS DE INVERNO</v>
      </c>
      <c r="K2740" t="s">
        <v>3548</v>
      </c>
      <c r="L2740">
        <v>0</v>
      </c>
      <c r="M2740" s="46">
        <f t="shared" si="269"/>
        <v>0</v>
      </c>
      <c r="N2740" t="str">
        <f t="shared" si="270"/>
        <v>TRABALHADOR NO CULTIVO DE MUDAS</v>
      </c>
      <c r="O2740" t="s">
        <v>3621</v>
      </c>
      <c r="P2740">
        <v>0</v>
      </c>
      <c r="Q2740" s="46">
        <f t="shared" si="271"/>
        <v>0</v>
      </c>
    </row>
    <row r="2741" spans="1:17" x14ac:dyDescent="0.25">
      <c r="A2741" t="str">
        <f t="shared" si="266"/>
        <v>PROFISSIONAL DO SEXO</v>
      </c>
      <c r="B2741" t="s">
        <v>3516</v>
      </c>
      <c r="C2741">
        <v>0</v>
      </c>
      <c r="D2741">
        <v>0</v>
      </c>
      <c r="E2741">
        <v>0</v>
      </c>
      <c r="F2741">
        <v>0</v>
      </c>
      <c r="G2741">
        <v>0</v>
      </c>
      <c r="H2741" s="46">
        <f t="shared" si="267"/>
        <v>0</v>
      </c>
      <c r="J2741" t="str">
        <f t="shared" si="268"/>
        <v>PRODUTOR DE GRAMINEAS FORRAGEIRAS</v>
      </c>
      <c r="K2741" t="s">
        <v>3549</v>
      </c>
      <c r="L2741">
        <v>0</v>
      </c>
      <c r="M2741" s="46">
        <f t="shared" si="269"/>
        <v>0</v>
      </c>
      <c r="N2741" t="str">
        <f t="shared" si="270"/>
        <v>TRABALHADOR NO CULTIVO DE PLANTAS ORNAMENTAIS</v>
      </c>
      <c r="O2741" t="s">
        <v>3622</v>
      </c>
      <c r="P2741">
        <v>0</v>
      </c>
      <c r="Q2741" s="46">
        <f t="shared" si="271"/>
        <v>0</v>
      </c>
    </row>
    <row r="2742" spans="1:17" x14ac:dyDescent="0.25">
      <c r="A2742" t="str">
        <f t="shared" si="266"/>
        <v>CONTROLADOR DE PRAGAS</v>
      </c>
      <c r="B2742" t="s">
        <v>3518</v>
      </c>
      <c r="C2742">
        <v>0</v>
      </c>
      <c r="D2742">
        <v>0</v>
      </c>
      <c r="E2742">
        <v>0</v>
      </c>
      <c r="F2742">
        <v>0</v>
      </c>
      <c r="G2742">
        <v>0</v>
      </c>
      <c r="H2742" s="46">
        <f t="shared" si="267"/>
        <v>0</v>
      </c>
      <c r="J2742" t="str">
        <f t="shared" si="268"/>
        <v>PRODUTOR DE MILHO E SORGO</v>
      </c>
      <c r="K2742" t="s">
        <v>3550</v>
      </c>
      <c r="L2742">
        <v>0</v>
      </c>
      <c r="M2742" s="46">
        <f t="shared" si="269"/>
        <v>0</v>
      </c>
      <c r="N2742" t="str">
        <f t="shared" si="270"/>
        <v>TRABALHADOR NO CULTIVO DE ARVORES FRUTIFERAS</v>
      </c>
      <c r="O2742" t="s">
        <v>3623</v>
      </c>
      <c r="P2742">
        <v>0</v>
      </c>
      <c r="Q2742" s="46">
        <f t="shared" si="271"/>
        <v>0</v>
      </c>
    </row>
    <row r="2743" spans="1:17" x14ac:dyDescent="0.25">
      <c r="A2743" t="str">
        <f t="shared" si="266"/>
        <v>ENGRAXATE</v>
      </c>
      <c r="B2743" t="s">
        <v>3519</v>
      </c>
      <c r="C2743">
        <v>0</v>
      </c>
      <c r="D2743">
        <v>0</v>
      </c>
      <c r="E2743">
        <v>0</v>
      </c>
      <c r="F2743">
        <v>0</v>
      </c>
      <c r="G2743">
        <v>0</v>
      </c>
      <c r="H2743" s="46">
        <f t="shared" si="267"/>
        <v>0</v>
      </c>
      <c r="J2743" t="str">
        <f t="shared" si="268"/>
        <v>PRODUTOR DE ALGODAO</v>
      </c>
      <c r="K2743" t="s">
        <v>3551</v>
      </c>
      <c r="L2743">
        <v>0</v>
      </c>
      <c r="M2743" s="46">
        <f t="shared" si="269"/>
        <v>0</v>
      </c>
      <c r="N2743" t="str">
        <f t="shared" si="270"/>
        <v>TRABALHADOR NO CULTIVO DE ESPECIES FRUTIFERAS RASTEIRAS</v>
      </c>
      <c r="O2743" t="s">
        <v>3624</v>
      </c>
      <c r="P2743">
        <v>0</v>
      </c>
      <c r="Q2743" s="46">
        <f t="shared" si="271"/>
        <v>0</v>
      </c>
    </row>
    <row r="2744" spans="1:17" x14ac:dyDescent="0.25">
      <c r="A2744" t="str">
        <f t="shared" si="266"/>
        <v>GANDULA</v>
      </c>
      <c r="B2744" t="s">
        <v>3520</v>
      </c>
      <c r="C2744">
        <v>0</v>
      </c>
      <c r="D2744">
        <v>0</v>
      </c>
      <c r="E2744">
        <v>0</v>
      </c>
      <c r="F2744">
        <v>0</v>
      </c>
      <c r="G2744">
        <v>0</v>
      </c>
      <c r="H2744" s="46">
        <f t="shared" si="267"/>
        <v>0</v>
      </c>
      <c r="J2744" t="str">
        <f t="shared" si="268"/>
        <v>PRODUTOR DE CURAUA</v>
      </c>
      <c r="K2744" t="s">
        <v>3552</v>
      </c>
      <c r="L2744">
        <v>0</v>
      </c>
      <c r="M2744" s="46">
        <f t="shared" si="269"/>
        <v>0</v>
      </c>
      <c r="N2744" t="str">
        <f t="shared" si="270"/>
        <v>TRABALHADOR NO CULTIVO DE TREPADEIRAS FRUTIFERAS</v>
      </c>
      <c r="O2744" t="s">
        <v>3625</v>
      </c>
      <c r="P2744">
        <v>0</v>
      </c>
      <c r="Q2744" s="46">
        <f t="shared" si="271"/>
        <v>0</v>
      </c>
    </row>
    <row r="2745" spans="1:17" x14ac:dyDescent="0.25">
      <c r="A2745" t="str">
        <f t="shared" si="266"/>
        <v>GUARDADOR DE VEICULOS</v>
      </c>
      <c r="B2745" t="s">
        <v>3521</v>
      </c>
      <c r="C2745">
        <v>0</v>
      </c>
      <c r="D2745">
        <v>0</v>
      </c>
      <c r="E2745">
        <v>0</v>
      </c>
      <c r="F2745">
        <v>0</v>
      </c>
      <c r="G2745">
        <v>0</v>
      </c>
      <c r="H2745" s="46">
        <f t="shared" si="267"/>
        <v>0</v>
      </c>
      <c r="J2745" t="str">
        <f t="shared" si="268"/>
        <v>PRODUTOR DE JUTA</v>
      </c>
      <c r="K2745" t="s">
        <v>3553</v>
      </c>
      <c r="L2745">
        <v>0</v>
      </c>
      <c r="M2745" s="46">
        <f t="shared" si="269"/>
        <v>0</v>
      </c>
      <c r="N2745" t="str">
        <f t="shared" si="270"/>
        <v>TRABALHADOR DA CULTURA DE CACAU</v>
      </c>
      <c r="O2745" t="s">
        <v>3626</v>
      </c>
      <c r="P2745">
        <v>0</v>
      </c>
      <c r="Q2745" s="46">
        <f t="shared" si="271"/>
        <v>0</v>
      </c>
    </row>
    <row r="2746" spans="1:17" x14ac:dyDescent="0.25">
      <c r="A2746" t="str">
        <f t="shared" si="266"/>
        <v>LAVADOR DE GARRAFAS, VIDROS E OUTROS UTENSILIOS</v>
      </c>
      <c r="B2746" t="s">
        <v>3522</v>
      </c>
      <c r="C2746">
        <v>0</v>
      </c>
      <c r="D2746">
        <v>0</v>
      </c>
      <c r="E2746">
        <v>0</v>
      </c>
      <c r="F2746">
        <v>0</v>
      </c>
      <c r="G2746">
        <v>0</v>
      </c>
      <c r="H2746" s="46">
        <f t="shared" si="267"/>
        <v>0</v>
      </c>
      <c r="J2746" t="str">
        <f t="shared" si="268"/>
        <v>PRODUTOR DE RAMI</v>
      </c>
      <c r="K2746" t="s">
        <v>3554</v>
      </c>
      <c r="L2746">
        <v>0</v>
      </c>
      <c r="M2746" s="46">
        <f t="shared" si="269"/>
        <v>0</v>
      </c>
      <c r="N2746" t="str">
        <f t="shared" si="270"/>
        <v>TRABALHADOR DA CULTURA DE CAFE</v>
      </c>
      <c r="O2746" t="s">
        <v>3627</v>
      </c>
      <c r="P2746">
        <v>0</v>
      </c>
      <c r="Q2746" s="46">
        <f t="shared" si="271"/>
        <v>0</v>
      </c>
    </row>
    <row r="2747" spans="1:17" x14ac:dyDescent="0.25">
      <c r="A2747" t="str">
        <f t="shared" si="266"/>
        <v>LEITURISTA</v>
      </c>
      <c r="B2747" t="s">
        <v>3524</v>
      </c>
      <c r="C2747">
        <v>0</v>
      </c>
      <c r="D2747">
        <v>0</v>
      </c>
      <c r="E2747">
        <v>0</v>
      </c>
      <c r="F2747">
        <v>0</v>
      </c>
      <c r="G2747">
        <v>0</v>
      </c>
      <c r="H2747" s="46">
        <f t="shared" si="267"/>
        <v>0</v>
      </c>
      <c r="J2747" t="str">
        <f t="shared" si="268"/>
        <v>PRODUTOR NA OLERICULTURA DE LEGUMES</v>
      </c>
      <c r="K2747" t="s">
        <v>3556</v>
      </c>
      <c r="L2747">
        <v>0</v>
      </c>
      <c r="M2747" s="46">
        <f t="shared" si="269"/>
        <v>0</v>
      </c>
      <c r="N2747" t="str">
        <f t="shared" si="270"/>
        <v>TRABALHADOR DA CULTURA DE ERVA-MATE</v>
      </c>
      <c r="O2747" t="s">
        <v>3628</v>
      </c>
      <c r="P2747">
        <v>0</v>
      </c>
      <c r="Q2747" s="46">
        <f t="shared" si="271"/>
        <v>0</v>
      </c>
    </row>
    <row r="2748" spans="1:17" x14ac:dyDescent="0.25">
      <c r="A2748" t="str">
        <f t="shared" si="266"/>
        <v>RECEPCIONISTA DE CASAS DE ESPETACULOS</v>
      </c>
      <c r="B2748" t="s">
        <v>3525</v>
      </c>
      <c r="C2748">
        <v>0</v>
      </c>
      <c r="D2748">
        <v>0</v>
      </c>
      <c r="E2748">
        <v>0</v>
      </c>
      <c r="F2748">
        <v>0</v>
      </c>
      <c r="G2748">
        <v>0</v>
      </c>
      <c r="H2748" s="46">
        <f t="shared" si="267"/>
        <v>0</v>
      </c>
      <c r="J2748" t="str">
        <f t="shared" si="268"/>
        <v>PRODUTOR NA OLERICULTURA DE RAIZES, BULBOS E TUBERCULOS</v>
      </c>
      <c r="K2748" t="s">
        <v>3557</v>
      </c>
      <c r="L2748">
        <v>0</v>
      </c>
      <c r="M2748" s="46">
        <f t="shared" si="269"/>
        <v>0</v>
      </c>
      <c r="N2748" t="str">
        <f t="shared" si="270"/>
        <v>TRABALHADOR DA CULTURA DE FUMO</v>
      </c>
      <c r="O2748" t="s">
        <v>3629</v>
      </c>
      <c r="P2748">
        <v>0</v>
      </c>
      <c r="Q2748" s="46">
        <f t="shared" si="271"/>
        <v>0</v>
      </c>
    </row>
    <row r="2749" spans="1:17" x14ac:dyDescent="0.25">
      <c r="A2749" t="str">
        <f t="shared" si="266"/>
        <v>DEMONSTRADOR DE MERCADORIAS</v>
      </c>
      <c r="B2749" t="s">
        <v>3531</v>
      </c>
      <c r="C2749">
        <v>0</v>
      </c>
      <c r="D2749">
        <v>0</v>
      </c>
      <c r="E2749">
        <v>0</v>
      </c>
      <c r="F2749">
        <v>0</v>
      </c>
      <c r="G2749">
        <v>0</v>
      </c>
      <c r="H2749" s="46">
        <f t="shared" si="267"/>
        <v>0</v>
      </c>
      <c r="J2749" t="str">
        <f t="shared" si="268"/>
        <v>PRODUTOR NA OLERICULTURA DE TALOS, FOLHAS E FLORES</v>
      </c>
      <c r="K2749" t="s">
        <v>3558</v>
      </c>
      <c r="L2749">
        <v>0</v>
      </c>
      <c r="M2749" s="46">
        <f t="shared" si="269"/>
        <v>0</v>
      </c>
      <c r="N2749" t="str">
        <f t="shared" si="270"/>
        <v>TRABALHADOR DA CULTURA DE GUARANA</v>
      </c>
      <c r="O2749" t="s">
        <v>3630</v>
      </c>
      <c r="P2749">
        <v>0</v>
      </c>
      <c r="Q2749" s="46">
        <f t="shared" si="271"/>
        <v>0</v>
      </c>
    </row>
    <row r="2750" spans="1:17" x14ac:dyDescent="0.25">
      <c r="A2750" t="str">
        <f t="shared" si="266"/>
        <v>INSTALADOR DE CORTINAS E PERSIANAS, PORTAS SANFONADAS E BOXE</v>
      </c>
      <c r="B2750" t="s">
        <v>3535</v>
      </c>
      <c r="C2750">
        <v>0</v>
      </c>
      <c r="D2750">
        <v>0</v>
      </c>
      <c r="E2750">
        <v>0</v>
      </c>
      <c r="F2750">
        <v>0</v>
      </c>
      <c r="G2750">
        <v>0</v>
      </c>
      <c r="H2750" s="46">
        <f t="shared" si="267"/>
        <v>0</v>
      </c>
      <c r="J2750" t="str">
        <f t="shared" si="268"/>
        <v>PRODUTOR NA OLERICULTURA DE FRUTOS E SEMENTES</v>
      </c>
      <c r="K2750" t="s">
        <v>3559</v>
      </c>
      <c r="L2750">
        <v>0</v>
      </c>
      <c r="M2750" s="46">
        <f t="shared" si="269"/>
        <v>0</v>
      </c>
      <c r="N2750" t="str">
        <f t="shared" si="270"/>
        <v>TRABALHADOR NA CULTURA DE AMENDOIM</v>
      </c>
      <c r="O2750" t="s">
        <v>3631</v>
      </c>
      <c r="P2750">
        <v>0</v>
      </c>
      <c r="Q2750" s="46">
        <f t="shared" si="271"/>
        <v>0</v>
      </c>
    </row>
    <row r="2751" spans="1:17" x14ac:dyDescent="0.25">
      <c r="A2751" t="str">
        <f t="shared" si="266"/>
        <v>INSTALADOR DE SOM E ACESSORIOS DE VEICULOS</v>
      </c>
      <c r="B2751" t="s">
        <v>3536</v>
      </c>
      <c r="C2751">
        <v>0</v>
      </c>
      <c r="D2751">
        <v>0</v>
      </c>
      <c r="E2751">
        <v>0</v>
      </c>
      <c r="F2751">
        <v>0</v>
      </c>
      <c r="G2751">
        <v>0</v>
      </c>
      <c r="H2751" s="46">
        <f t="shared" si="267"/>
        <v>0</v>
      </c>
      <c r="J2751" t="str">
        <f t="shared" si="268"/>
        <v>PRODUTOR DE FLORES DE CORTE</v>
      </c>
      <c r="K2751" t="s">
        <v>3560</v>
      </c>
      <c r="L2751">
        <v>0</v>
      </c>
      <c r="M2751" s="46">
        <f t="shared" si="269"/>
        <v>0</v>
      </c>
      <c r="N2751" t="str">
        <f t="shared" si="270"/>
        <v>TRABALHADOR NA CULTURA DE CANOLA</v>
      </c>
      <c r="O2751" t="s">
        <v>3632</v>
      </c>
      <c r="P2751">
        <v>0</v>
      </c>
      <c r="Q2751" s="46">
        <f t="shared" si="271"/>
        <v>0</v>
      </c>
    </row>
    <row r="2752" spans="1:17" x14ac:dyDescent="0.25">
      <c r="A2752" t="str">
        <f t="shared" si="266"/>
        <v>CHAVEIRO</v>
      </c>
      <c r="B2752" t="s">
        <v>3537</v>
      </c>
      <c r="C2752">
        <v>0</v>
      </c>
      <c r="D2752">
        <v>0</v>
      </c>
      <c r="E2752">
        <v>0</v>
      </c>
      <c r="F2752">
        <v>0</v>
      </c>
      <c r="G2752">
        <v>0</v>
      </c>
      <c r="H2752" s="46">
        <f t="shared" si="267"/>
        <v>0</v>
      </c>
      <c r="J2752" t="str">
        <f t="shared" si="268"/>
        <v>PRODUTOR DE FLORES EM VASO</v>
      </c>
      <c r="K2752" t="s">
        <v>3561</v>
      </c>
      <c r="L2752">
        <v>0</v>
      </c>
      <c r="M2752" s="46">
        <f t="shared" si="269"/>
        <v>0</v>
      </c>
      <c r="N2752" t="str">
        <f t="shared" si="270"/>
        <v>TRABALHADOR NA CULTURA DE COCO-DA-BAIA</v>
      </c>
      <c r="O2752" t="s">
        <v>3633</v>
      </c>
      <c r="P2752">
        <v>0</v>
      </c>
      <c r="Q2752" s="46">
        <f t="shared" si="271"/>
        <v>0</v>
      </c>
    </row>
    <row r="2753" spans="1:17" x14ac:dyDescent="0.25">
      <c r="A2753" t="str">
        <f t="shared" si="266"/>
        <v>JORNALEIRO (EM BANCA DE JORNAL)</v>
      </c>
      <c r="B2753" t="s">
        <v>3540</v>
      </c>
      <c r="C2753">
        <v>0</v>
      </c>
      <c r="D2753">
        <v>0</v>
      </c>
      <c r="E2753">
        <v>0</v>
      </c>
      <c r="F2753">
        <v>0</v>
      </c>
      <c r="G2753">
        <v>0</v>
      </c>
      <c r="H2753" s="46">
        <f t="shared" si="267"/>
        <v>0</v>
      </c>
      <c r="J2753" t="str">
        <f t="shared" si="268"/>
        <v>PRODUTOR DE FORRACOES</v>
      </c>
      <c r="K2753" t="s">
        <v>3562</v>
      </c>
      <c r="L2753">
        <v>0</v>
      </c>
      <c r="M2753" s="46">
        <f t="shared" si="269"/>
        <v>0</v>
      </c>
      <c r="N2753" t="str">
        <f t="shared" si="270"/>
        <v>TRABALHADOR NA CULTURA DE DENDE</v>
      </c>
      <c r="O2753" t="s">
        <v>3634</v>
      </c>
      <c r="P2753">
        <v>0</v>
      </c>
      <c r="Q2753" s="46">
        <f t="shared" si="271"/>
        <v>0</v>
      </c>
    </row>
    <row r="2754" spans="1:17" x14ac:dyDescent="0.25">
      <c r="A2754" t="str">
        <f t="shared" si="266"/>
        <v>PIPOQUEIRO AMBULANTE</v>
      </c>
      <c r="B2754" t="s">
        <v>3543</v>
      </c>
      <c r="C2754">
        <v>0</v>
      </c>
      <c r="D2754">
        <v>0</v>
      </c>
      <c r="E2754">
        <v>0</v>
      </c>
      <c r="F2754">
        <v>0</v>
      </c>
      <c r="G2754">
        <v>0</v>
      </c>
      <c r="H2754" s="46">
        <f t="shared" si="267"/>
        <v>0</v>
      </c>
      <c r="J2754" t="str">
        <f t="shared" si="268"/>
        <v>PRODUTOR DE PLANTAS ORNAMENTAIS</v>
      </c>
      <c r="K2754" t="s">
        <v>3563</v>
      </c>
      <c r="L2754">
        <v>0</v>
      </c>
      <c r="M2754" s="46">
        <f t="shared" si="269"/>
        <v>0</v>
      </c>
      <c r="N2754" t="str">
        <f t="shared" si="270"/>
        <v>TRABALHADOR NA CULTURA DE MAMONA</v>
      </c>
      <c r="O2754" t="s">
        <v>3635</v>
      </c>
      <c r="P2754">
        <v>0</v>
      </c>
      <c r="Q2754" s="46">
        <f t="shared" si="271"/>
        <v>0</v>
      </c>
    </row>
    <row r="2755" spans="1:17" x14ac:dyDescent="0.25">
      <c r="A2755" t="str">
        <f t="shared" si="266"/>
        <v>PRODUTOR AGROPECUARIO, EM GERAL</v>
      </c>
      <c r="B2755" t="s">
        <v>3544</v>
      </c>
      <c r="C2755">
        <v>0</v>
      </c>
      <c r="D2755">
        <v>0</v>
      </c>
      <c r="E2755">
        <v>0</v>
      </c>
      <c r="F2755">
        <v>0</v>
      </c>
      <c r="G2755">
        <v>0</v>
      </c>
      <c r="H2755" s="46">
        <f t="shared" si="267"/>
        <v>0</v>
      </c>
      <c r="J2755" t="str">
        <f t="shared" si="268"/>
        <v>PRODUTOR DE ARVORES FRUTIFERAS</v>
      </c>
      <c r="K2755" t="s">
        <v>3564</v>
      </c>
      <c r="L2755">
        <v>0</v>
      </c>
      <c r="M2755" s="46">
        <f t="shared" si="269"/>
        <v>0</v>
      </c>
      <c r="N2755" t="str">
        <f t="shared" si="270"/>
        <v>TRABALHADOR NA CULTURA DE SOJA</v>
      </c>
      <c r="O2755" t="s">
        <v>3636</v>
      </c>
      <c r="P2755">
        <v>0</v>
      </c>
      <c r="Q2755" s="46">
        <f t="shared" si="271"/>
        <v>0</v>
      </c>
    </row>
    <row r="2756" spans="1:17" x14ac:dyDescent="0.25">
      <c r="A2756" t="str">
        <f t="shared" si="266"/>
        <v>PRODUTOR AGRICOLA POLIVALENTE</v>
      </c>
      <c r="B2756" t="s">
        <v>3545</v>
      </c>
      <c r="C2756">
        <v>0</v>
      </c>
      <c r="D2756">
        <v>0</v>
      </c>
      <c r="E2756">
        <v>0</v>
      </c>
      <c r="F2756">
        <v>0</v>
      </c>
      <c r="G2756">
        <v>0</v>
      </c>
      <c r="H2756" s="46">
        <f t="shared" si="267"/>
        <v>0</v>
      </c>
      <c r="J2756" t="str">
        <f t="shared" si="268"/>
        <v>PRODUTOR DE ESPECIES FRUTIFERAS RASTEIRAS</v>
      </c>
      <c r="K2756" t="s">
        <v>3565</v>
      </c>
      <c r="L2756">
        <v>0</v>
      </c>
      <c r="M2756" s="46">
        <f t="shared" si="269"/>
        <v>0</v>
      </c>
      <c r="N2756" t="str">
        <f t="shared" si="270"/>
        <v>TRABALHADOR NA CULTURA DO GIRASSOL</v>
      </c>
      <c r="O2756" t="s">
        <v>3637</v>
      </c>
      <c r="P2756">
        <v>0</v>
      </c>
      <c r="Q2756" s="46">
        <f t="shared" si="271"/>
        <v>0</v>
      </c>
    </row>
    <row r="2757" spans="1:17" x14ac:dyDescent="0.25">
      <c r="A2757" t="str">
        <f t="shared" si="266"/>
        <v>PRODUTOR DE ARROZ</v>
      </c>
      <c r="B2757" t="s">
        <v>3546</v>
      </c>
      <c r="C2757">
        <v>0</v>
      </c>
      <c r="D2757">
        <v>0</v>
      </c>
      <c r="E2757">
        <v>0</v>
      </c>
      <c r="F2757">
        <v>0</v>
      </c>
      <c r="G2757">
        <v>0</v>
      </c>
      <c r="H2757" s="46">
        <f t="shared" si="267"/>
        <v>0</v>
      </c>
      <c r="J2757" t="str">
        <f t="shared" si="268"/>
        <v>PRODUTOR DE ESPECIES FRUTIFERAS TREPADEIRAS</v>
      </c>
      <c r="K2757" t="s">
        <v>3566</v>
      </c>
      <c r="L2757">
        <v>0</v>
      </c>
      <c r="M2757" s="46">
        <f t="shared" si="269"/>
        <v>0</v>
      </c>
      <c r="N2757" t="str">
        <f t="shared" si="270"/>
        <v>TRABALHADOR NA CULTURA DO LINHO</v>
      </c>
      <c r="O2757" t="s">
        <v>3638</v>
      </c>
      <c r="P2757">
        <v>0</v>
      </c>
      <c r="Q2757" s="46">
        <f t="shared" si="271"/>
        <v>0</v>
      </c>
    </row>
    <row r="2758" spans="1:17" x14ac:dyDescent="0.25">
      <c r="A2758" t="str">
        <f t="shared" si="266"/>
        <v>PRODUTOR DE CANA-DE-ACUCAR</v>
      </c>
      <c r="B2758" t="s">
        <v>3547</v>
      </c>
      <c r="C2758">
        <v>0</v>
      </c>
      <c r="D2758">
        <v>0</v>
      </c>
      <c r="E2758">
        <v>0</v>
      </c>
      <c r="F2758">
        <v>0</v>
      </c>
      <c r="G2758">
        <v>0</v>
      </c>
      <c r="H2758" s="46">
        <f t="shared" si="267"/>
        <v>0</v>
      </c>
      <c r="J2758" t="str">
        <f t="shared" si="268"/>
        <v>CAFEICULTOR</v>
      </c>
      <c r="K2758" t="s">
        <v>3567</v>
      </c>
      <c r="L2758">
        <v>0</v>
      </c>
      <c r="M2758" s="46">
        <f t="shared" si="269"/>
        <v>0</v>
      </c>
      <c r="N2758" t="str">
        <f t="shared" si="270"/>
        <v>TRABALHADOR DA CULTURA DE ESPECIARIAS</v>
      </c>
      <c r="O2758" t="s">
        <v>3639</v>
      </c>
      <c r="P2758">
        <v>0</v>
      </c>
      <c r="Q2758" s="46">
        <f t="shared" si="271"/>
        <v>0</v>
      </c>
    </row>
    <row r="2759" spans="1:17" x14ac:dyDescent="0.25">
      <c r="A2759" t="str">
        <f t="shared" si="266"/>
        <v>PRODUTOR DE CEREAIS DE INVERNO</v>
      </c>
      <c r="B2759" t="s">
        <v>3548</v>
      </c>
      <c r="C2759">
        <v>0</v>
      </c>
      <c r="D2759">
        <v>0</v>
      </c>
      <c r="E2759">
        <v>0</v>
      </c>
      <c r="F2759">
        <v>0</v>
      </c>
      <c r="G2759">
        <v>0</v>
      </c>
      <c r="H2759" s="46">
        <f t="shared" si="267"/>
        <v>0</v>
      </c>
      <c r="J2759" t="str">
        <f t="shared" si="268"/>
        <v>PRODUTOR DE CACAU</v>
      </c>
      <c r="K2759" t="s">
        <v>3568</v>
      </c>
      <c r="L2759">
        <v>0</v>
      </c>
      <c r="M2759" s="46">
        <f t="shared" si="269"/>
        <v>0</v>
      </c>
      <c r="N2759" t="str">
        <f t="shared" si="270"/>
        <v>TRABALHADOR DA CULTURA DE PLANTAS AROMATICAS E MEDICINAIS</v>
      </c>
      <c r="O2759" t="s">
        <v>3640</v>
      </c>
      <c r="P2759">
        <v>0</v>
      </c>
      <c r="Q2759" s="46">
        <f t="shared" si="271"/>
        <v>0</v>
      </c>
    </row>
    <row r="2760" spans="1:17" x14ac:dyDescent="0.25">
      <c r="A2760" t="str">
        <f t="shared" si="266"/>
        <v>PRODUTOR DE GRAMINEAS FORRAGEIRAS</v>
      </c>
      <c r="B2760" t="s">
        <v>3549</v>
      </c>
      <c r="C2760">
        <v>0</v>
      </c>
      <c r="D2760">
        <v>0</v>
      </c>
      <c r="E2760">
        <v>0</v>
      </c>
      <c r="F2760">
        <v>0</v>
      </c>
      <c r="G2760">
        <v>0</v>
      </c>
      <c r="H2760" s="46">
        <f t="shared" si="267"/>
        <v>0</v>
      </c>
      <c r="J2760" t="str">
        <f t="shared" si="268"/>
        <v>PRODUTOR DE ERVA-MATE</v>
      </c>
      <c r="K2760" t="s">
        <v>3569</v>
      </c>
      <c r="L2760">
        <v>0</v>
      </c>
      <c r="M2760" s="46">
        <f t="shared" si="269"/>
        <v>0</v>
      </c>
      <c r="N2760" t="str">
        <f t="shared" si="270"/>
        <v>ADESTRADOR DE ANIMAIS</v>
      </c>
      <c r="O2760" t="s">
        <v>3641</v>
      </c>
      <c r="P2760">
        <v>0</v>
      </c>
      <c r="Q2760" s="46">
        <f t="shared" si="271"/>
        <v>0</v>
      </c>
    </row>
    <row r="2761" spans="1:17" x14ac:dyDescent="0.25">
      <c r="A2761" t="str">
        <f t="shared" si="266"/>
        <v>PRODUTOR DE MILHO E SORGO</v>
      </c>
      <c r="B2761" t="s">
        <v>3550</v>
      </c>
      <c r="C2761">
        <v>0</v>
      </c>
      <c r="D2761">
        <v>0</v>
      </c>
      <c r="E2761">
        <v>0</v>
      </c>
      <c r="F2761">
        <v>0</v>
      </c>
      <c r="G2761">
        <v>0</v>
      </c>
      <c r="H2761" s="46">
        <f t="shared" si="267"/>
        <v>0</v>
      </c>
      <c r="J2761" t="str">
        <f t="shared" si="268"/>
        <v>PRODUTOR DE FUMO</v>
      </c>
      <c r="K2761" t="s">
        <v>3570</v>
      </c>
      <c r="L2761">
        <v>0</v>
      </c>
      <c r="M2761" s="46">
        <f t="shared" si="269"/>
        <v>0</v>
      </c>
      <c r="N2761" t="str">
        <f t="shared" si="270"/>
        <v>INSEMINADOR</v>
      </c>
      <c r="O2761" t="s">
        <v>3642</v>
      </c>
      <c r="P2761">
        <v>0</v>
      </c>
      <c r="Q2761" s="46">
        <f t="shared" si="271"/>
        <v>0</v>
      </c>
    </row>
    <row r="2762" spans="1:17" x14ac:dyDescent="0.25">
      <c r="A2762" t="str">
        <f t="shared" si="266"/>
        <v>PRODUTOR DE ALGODAO</v>
      </c>
      <c r="B2762" t="s">
        <v>3551</v>
      </c>
      <c r="C2762">
        <v>0</v>
      </c>
      <c r="D2762">
        <v>0</v>
      </c>
      <c r="E2762">
        <v>0</v>
      </c>
      <c r="F2762">
        <v>0</v>
      </c>
      <c r="G2762">
        <v>0</v>
      </c>
      <c r="H2762" s="46">
        <f t="shared" si="267"/>
        <v>0</v>
      </c>
      <c r="J2762" t="str">
        <f t="shared" si="268"/>
        <v>PRODUTOR DE GUARANA</v>
      </c>
      <c r="K2762" t="s">
        <v>3571</v>
      </c>
      <c r="L2762">
        <v>0</v>
      </c>
      <c r="M2762" s="46">
        <f t="shared" si="269"/>
        <v>0</v>
      </c>
      <c r="N2762" t="str">
        <f t="shared" si="270"/>
        <v>TRABALHADOR DE PECUARIA POLIVALENTE</v>
      </c>
      <c r="O2762" t="s">
        <v>3643</v>
      </c>
      <c r="P2762">
        <v>0</v>
      </c>
      <c r="Q2762" s="46">
        <f t="shared" si="271"/>
        <v>0</v>
      </c>
    </row>
    <row r="2763" spans="1:17" x14ac:dyDescent="0.25">
      <c r="A2763" t="str">
        <f t="shared" si="266"/>
        <v>PRODUTOR DE CURAUA</v>
      </c>
      <c r="B2763" t="s">
        <v>3552</v>
      </c>
      <c r="C2763">
        <v>0</v>
      </c>
      <c r="D2763">
        <v>0</v>
      </c>
      <c r="E2763">
        <v>0</v>
      </c>
      <c r="F2763">
        <v>0</v>
      </c>
      <c r="G2763">
        <v>0</v>
      </c>
      <c r="H2763" s="46">
        <f t="shared" si="267"/>
        <v>0</v>
      </c>
      <c r="J2763" t="str">
        <f t="shared" si="268"/>
        <v>PRODUTOR DA CULTURA DE AMENDOIM</v>
      </c>
      <c r="K2763" t="s">
        <v>3572</v>
      </c>
      <c r="L2763">
        <v>0</v>
      </c>
      <c r="M2763" s="46">
        <f t="shared" si="269"/>
        <v>0</v>
      </c>
      <c r="N2763" t="str">
        <f t="shared" si="270"/>
        <v>TRATADOR DE ANIMAIS</v>
      </c>
      <c r="O2763" t="s">
        <v>3644</v>
      </c>
      <c r="P2763">
        <v>0</v>
      </c>
      <c r="Q2763" s="46">
        <f t="shared" si="271"/>
        <v>0</v>
      </c>
    </row>
    <row r="2764" spans="1:17" x14ac:dyDescent="0.25">
      <c r="A2764" t="str">
        <f t="shared" si="266"/>
        <v>PRODUTOR DE JUTA</v>
      </c>
      <c r="B2764" t="s">
        <v>3553</v>
      </c>
      <c r="C2764">
        <v>0</v>
      </c>
      <c r="D2764">
        <v>0</v>
      </c>
      <c r="E2764">
        <v>0</v>
      </c>
      <c r="F2764">
        <v>0</v>
      </c>
      <c r="G2764">
        <v>0</v>
      </c>
      <c r="H2764" s="46">
        <f t="shared" si="267"/>
        <v>0</v>
      </c>
      <c r="J2764" t="str">
        <f t="shared" si="268"/>
        <v>PRODUTOR DA CULTURA DE CANOLA</v>
      </c>
      <c r="K2764" t="s">
        <v>3573</v>
      </c>
      <c r="L2764">
        <v>0</v>
      </c>
      <c r="M2764" s="46">
        <f t="shared" si="269"/>
        <v>0</v>
      </c>
      <c r="N2764" t="str">
        <f t="shared" si="270"/>
        <v>TRABALHADOR DA PECUARIA (ASININOS E MUARES)</v>
      </c>
      <c r="O2764" t="s">
        <v>3645</v>
      </c>
      <c r="P2764">
        <v>0</v>
      </c>
      <c r="Q2764" s="46">
        <f t="shared" si="271"/>
        <v>0</v>
      </c>
    </row>
    <row r="2765" spans="1:17" x14ac:dyDescent="0.25">
      <c r="A2765" t="str">
        <f t="shared" si="266"/>
        <v>PRODUTOR DE RAMI</v>
      </c>
      <c r="B2765" t="s">
        <v>3554</v>
      </c>
      <c r="C2765">
        <v>0</v>
      </c>
      <c r="D2765">
        <v>0</v>
      </c>
      <c r="E2765">
        <v>0</v>
      </c>
      <c r="F2765">
        <v>0</v>
      </c>
      <c r="G2765">
        <v>0</v>
      </c>
      <c r="H2765" s="46">
        <f t="shared" si="267"/>
        <v>0</v>
      </c>
      <c r="J2765" t="str">
        <f t="shared" si="268"/>
        <v>PRODUTOR DA CULTURA DE COCO-DA-BAIA</v>
      </c>
      <c r="K2765" t="s">
        <v>3574</v>
      </c>
      <c r="L2765">
        <v>0</v>
      </c>
      <c r="M2765" s="46">
        <f t="shared" si="269"/>
        <v>0</v>
      </c>
      <c r="N2765" t="str">
        <f t="shared" si="270"/>
        <v>TRABALHADOR DA PECUARIA (BOVINOS CORTE)</v>
      </c>
      <c r="O2765" t="s">
        <v>3646</v>
      </c>
      <c r="P2765">
        <v>0</v>
      </c>
      <c r="Q2765" s="46">
        <f t="shared" si="271"/>
        <v>0</v>
      </c>
    </row>
    <row r="2766" spans="1:17" x14ac:dyDescent="0.25">
      <c r="A2766" t="str">
        <f t="shared" ref="A2766:A2829" si="272">MID(B2766,8,100)</f>
        <v>PRODUTOR NA OLERICULTURA DE LEGUMES</v>
      </c>
      <c r="B2766" t="s">
        <v>3556</v>
      </c>
      <c r="C2766">
        <v>0</v>
      </c>
      <c r="D2766">
        <v>0</v>
      </c>
      <c r="E2766">
        <v>0</v>
      </c>
      <c r="F2766">
        <v>0</v>
      </c>
      <c r="G2766">
        <v>0</v>
      </c>
      <c r="H2766" s="46">
        <f t="shared" ref="H2766:H2829" si="273">G2766*100/G$3765</f>
        <v>0</v>
      </c>
      <c r="J2766" t="str">
        <f t="shared" ref="J2766:J2829" si="274">MID(K2766,8,100)</f>
        <v>PRODUTOR DA CULTURA DE DENDE</v>
      </c>
      <c r="K2766" t="s">
        <v>3575</v>
      </c>
      <c r="L2766">
        <v>0</v>
      </c>
      <c r="M2766" s="46">
        <f t="shared" ref="M2766:M2829" si="275">L2766*100/L$3765</f>
        <v>0</v>
      </c>
      <c r="N2766" t="str">
        <f t="shared" ref="N2766:N2829" si="276">MID(O2766,8,100)</f>
        <v>TRABALHADOR DA PECUARIA (BOVINOS LEITE)</v>
      </c>
      <c r="O2766" t="s">
        <v>3647</v>
      </c>
      <c r="P2766">
        <v>0</v>
      </c>
      <c r="Q2766" s="46">
        <f t="shared" ref="Q2766:Q2829" si="277">P2766*100/P$3765</f>
        <v>0</v>
      </c>
    </row>
    <row r="2767" spans="1:17" x14ac:dyDescent="0.25">
      <c r="A2767" t="str">
        <f t="shared" si="272"/>
        <v>PRODUTOR NA OLERICULTURA DE RAIZES, BULBOS E TUBERCULOS</v>
      </c>
      <c r="B2767" t="s">
        <v>3557</v>
      </c>
      <c r="C2767">
        <v>0</v>
      </c>
      <c r="D2767">
        <v>0</v>
      </c>
      <c r="E2767">
        <v>0</v>
      </c>
      <c r="F2767">
        <v>0</v>
      </c>
      <c r="G2767">
        <v>0</v>
      </c>
      <c r="H2767" s="46">
        <f t="shared" si="273"/>
        <v>0</v>
      </c>
      <c r="J2767" t="str">
        <f t="shared" si="274"/>
        <v>PRODUTOR DA CULTURA DE GIRASSOL</v>
      </c>
      <c r="K2767" t="s">
        <v>3576</v>
      </c>
      <c r="L2767">
        <v>0</v>
      </c>
      <c r="M2767" s="46">
        <f t="shared" si="275"/>
        <v>0</v>
      </c>
      <c r="N2767" t="str">
        <f t="shared" si="276"/>
        <v>TRABALHADOR DA PECUARIA (BUBALINOS)</v>
      </c>
      <c r="O2767" t="s">
        <v>3648</v>
      </c>
      <c r="P2767">
        <v>0</v>
      </c>
      <c r="Q2767" s="46">
        <f t="shared" si="277"/>
        <v>0</v>
      </c>
    </row>
    <row r="2768" spans="1:17" x14ac:dyDescent="0.25">
      <c r="A2768" t="str">
        <f t="shared" si="272"/>
        <v>PRODUTOR NA OLERICULTURA DE TALOS, FOLHAS E FLORES</v>
      </c>
      <c r="B2768" t="s">
        <v>3558</v>
      </c>
      <c r="C2768">
        <v>0</v>
      </c>
      <c r="D2768">
        <v>0</v>
      </c>
      <c r="E2768">
        <v>0</v>
      </c>
      <c r="F2768">
        <v>0</v>
      </c>
      <c r="G2768">
        <v>0</v>
      </c>
      <c r="H2768" s="46">
        <f t="shared" si="273"/>
        <v>0</v>
      </c>
      <c r="J2768" t="str">
        <f t="shared" si="274"/>
        <v>PRODUTOR DA CULTURA DE LINHO</v>
      </c>
      <c r="K2768" t="s">
        <v>3577</v>
      </c>
      <c r="L2768">
        <v>0</v>
      </c>
      <c r="M2768" s="46">
        <f t="shared" si="275"/>
        <v>0</v>
      </c>
      <c r="N2768" t="str">
        <f t="shared" si="276"/>
        <v>TRABALHADOR DA PECUARIA (EQUINOS)</v>
      </c>
      <c r="O2768" t="s">
        <v>3649</v>
      </c>
      <c r="P2768">
        <v>0</v>
      </c>
      <c r="Q2768" s="46">
        <f t="shared" si="277"/>
        <v>0</v>
      </c>
    </row>
    <row r="2769" spans="1:17" x14ac:dyDescent="0.25">
      <c r="A2769" t="str">
        <f t="shared" si="272"/>
        <v>PRODUTOR NA OLERICULTURA DE FRUTOS E SEMENTES</v>
      </c>
      <c r="B2769" t="s">
        <v>3559</v>
      </c>
      <c r="C2769">
        <v>0</v>
      </c>
      <c r="D2769">
        <v>0</v>
      </c>
      <c r="E2769">
        <v>0</v>
      </c>
      <c r="F2769">
        <v>0</v>
      </c>
      <c r="G2769">
        <v>0</v>
      </c>
      <c r="H2769" s="46">
        <f t="shared" si="273"/>
        <v>0</v>
      </c>
      <c r="J2769" t="str">
        <f t="shared" si="274"/>
        <v>PRODUTOR DA CULTURA DE MAMONA</v>
      </c>
      <c r="K2769" t="s">
        <v>3578</v>
      </c>
      <c r="L2769">
        <v>0</v>
      </c>
      <c r="M2769" s="46">
        <f t="shared" si="275"/>
        <v>0</v>
      </c>
      <c r="N2769" t="str">
        <f t="shared" si="276"/>
        <v>TRABALHADOR DA CAPRINOCULTURA</v>
      </c>
      <c r="O2769" t="s">
        <v>3650</v>
      </c>
      <c r="P2769">
        <v>0</v>
      </c>
      <c r="Q2769" s="46">
        <f t="shared" si="277"/>
        <v>0</v>
      </c>
    </row>
    <row r="2770" spans="1:17" x14ac:dyDescent="0.25">
      <c r="A2770" t="str">
        <f t="shared" si="272"/>
        <v>PRODUTOR DE FLORES DE CORTE</v>
      </c>
      <c r="B2770" t="s">
        <v>3560</v>
      </c>
      <c r="C2770">
        <v>0</v>
      </c>
      <c r="D2770">
        <v>0</v>
      </c>
      <c r="E2770">
        <v>0</v>
      </c>
      <c r="F2770">
        <v>0</v>
      </c>
      <c r="G2770">
        <v>0</v>
      </c>
      <c r="H2770" s="46">
        <f t="shared" si="273"/>
        <v>0</v>
      </c>
      <c r="J2770" t="str">
        <f t="shared" si="274"/>
        <v>PRODUTOR DA CULTURA DE SOJA</v>
      </c>
      <c r="K2770" t="s">
        <v>3579</v>
      </c>
      <c r="L2770">
        <v>0</v>
      </c>
      <c r="M2770" s="46">
        <f t="shared" si="275"/>
        <v>0</v>
      </c>
      <c r="N2770" t="str">
        <f t="shared" si="276"/>
        <v>TRABALHADOR DA OVINOCULTURA</v>
      </c>
      <c r="O2770" t="s">
        <v>3651</v>
      </c>
      <c r="P2770">
        <v>0</v>
      </c>
      <c r="Q2770" s="46">
        <f t="shared" si="277"/>
        <v>0</v>
      </c>
    </row>
    <row r="2771" spans="1:17" x14ac:dyDescent="0.25">
      <c r="A2771" t="str">
        <f t="shared" si="272"/>
        <v>PRODUTOR DE FLORES EM VASO</v>
      </c>
      <c r="B2771" t="s">
        <v>3561</v>
      </c>
      <c r="C2771">
        <v>0</v>
      </c>
      <c r="D2771">
        <v>0</v>
      </c>
      <c r="E2771">
        <v>0</v>
      </c>
      <c r="F2771">
        <v>0</v>
      </c>
      <c r="G2771">
        <v>0</v>
      </c>
      <c r="H2771" s="46">
        <f t="shared" si="273"/>
        <v>0</v>
      </c>
      <c r="J2771" t="str">
        <f t="shared" si="274"/>
        <v>PRODUTOR DE ESPECIARIAS</v>
      </c>
      <c r="K2771" t="s">
        <v>3580</v>
      </c>
      <c r="L2771">
        <v>0</v>
      </c>
      <c r="M2771" s="46">
        <f t="shared" si="275"/>
        <v>0</v>
      </c>
      <c r="N2771" t="str">
        <f t="shared" si="276"/>
        <v>TRABALHADOR DA SUINOCULTURA</v>
      </c>
      <c r="O2771" t="s">
        <v>3652</v>
      </c>
      <c r="P2771">
        <v>0</v>
      </c>
      <c r="Q2771" s="46">
        <f t="shared" si="277"/>
        <v>0</v>
      </c>
    </row>
    <row r="2772" spans="1:17" x14ac:dyDescent="0.25">
      <c r="A2772" t="str">
        <f t="shared" si="272"/>
        <v>PRODUTOR DE FORRACOES</v>
      </c>
      <c r="B2772" t="s">
        <v>3562</v>
      </c>
      <c r="C2772">
        <v>0</v>
      </c>
      <c r="D2772">
        <v>0</v>
      </c>
      <c r="E2772">
        <v>0</v>
      </c>
      <c r="F2772">
        <v>0</v>
      </c>
      <c r="G2772">
        <v>0</v>
      </c>
      <c r="H2772" s="46">
        <f t="shared" si="273"/>
        <v>0</v>
      </c>
      <c r="J2772" t="str">
        <f t="shared" si="274"/>
        <v>PRODUTOR DE PLANTAS AROMATICAS E MEDICINAIS</v>
      </c>
      <c r="K2772" t="s">
        <v>3581</v>
      </c>
      <c r="L2772">
        <v>0</v>
      </c>
      <c r="M2772" s="46">
        <f t="shared" si="275"/>
        <v>0</v>
      </c>
      <c r="N2772" t="str">
        <f t="shared" si="276"/>
        <v>TRABALHADOR DA AVICULTURA DE CORTE</v>
      </c>
      <c r="O2772" t="s">
        <v>3653</v>
      </c>
      <c r="P2772">
        <v>0</v>
      </c>
      <c r="Q2772" s="46">
        <f t="shared" si="277"/>
        <v>0</v>
      </c>
    </row>
    <row r="2773" spans="1:17" x14ac:dyDescent="0.25">
      <c r="A2773" t="str">
        <f t="shared" si="272"/>
        <v>PRODUTOR DE PLANTAS ORNAMENTAIS</v>
      </c>
      <c r="B2773" t="s">
        <v>3563</v>
      </c>
      <c r="C2773">
        <v>0</v>
      </c>
      <c r="D2773">
        <v>0</v>
      </c>
      <c r="E2773">
        <v>0</v>
      </c>
      <c r="F2773">
        <v>0</v>
      </c>
      <c r="G2773">
        <v>0</v>
      </c>
      <c r="H2773" s="46">
        <f t="shared" si="273"/>
        <v>0</v>
      </c>
      <c r="J2773" t="str">
        <f t="shared" si="274"/>
        <v>CRIADOR EM PECUARIA POLIVALENTE</v>
      </c>
      <c r="K2773" t="s">
        <v>3582</v>
      </c>
      <c r="L2773">
        <v>0</v>
      </c>
      <c r="M2773" s="46">
        <f t="shared" si="275"/>
        <v>0</v>
      </c>
      <c r="N2773" t="str">
        <f t="shared" si="276"/>
        <v>TRABALHADOR DA AVICULTURA DE POSTURA</v>
      </c>
      <c r="O2773" t="s">
        <v>3654</v>
      </c>
      <c r="P2773">
        <v>0</v>
      </c>
      <c r="Q2773" s="46">
        <f t="shared" si="277"/>
        <v>0</v>
      </c>
    </row>
    <row r="2774" spans="1:17" x14ac:dyDescent="0.25">
      <c r="A2774" t="str">
        <f t="shared" si="272"/>
        <v>PRODUTOR DE ARVORES FRUTIFERAS</v>
      </c>
      <c r="B2774" t="s">
        <v>3564</v>
      </c>
      <c r="C2774">
        <v>0</v>
      </c>
      <c r="D2774">
        <v>0</v>
      </c>
      <c r="E2774">
        <v>0</v>
      </c>
      <c r="F2774">
        <v>0</v>
      </c>
      <c r="G2774">
        <v>0</v>
      </c>
      <c r="H2774" s="46">
        <f t="shared" si="273"/>
        <v>0</v>
      </c>
      <c r="J2774" t="str">
        <f t="shared" si="274"/>
        <v>CRIADOR DE ANIMAIS DOMESTICOS</v>
      </c>
      <c r="K2774" t="s">
        <v>3583</v>
      </c>
      <c r="L2774">
        <v>0</v>
      </c>
      <c r="M2774" s="46">
        <f t="shared" si="275"/>
        <v>0</v>
      </c>
      <c r="N2774" t="str">
        <f t="shared" si="276"/>
        <v>OPERADOR DE INCUBADORA</v>
      </c>
      <c r="O2774" t="s">
        <v>3655</v>
      </c>
      <c r="P2774">
        <v>0</v>
      </c>
      <c r="Q2774" s="46">
        <f t="shared" si="277"/>
        <v>0</v>
      </c>
    </row>
    <row r="2775" spans="1:17" x14ac:dyDescent="0.25">
      <c r="A2775" t="str">
        <f t="shared" si="272"/>
        <v>PRODUTOR DE ESPECIES FRUTIFERAS RASTEIRAS</v>
      </c>
      <c r="B2775" t="s">
        <v>3565</v>
      </c>
      <c r="C2775">
        <v>0</v>
      </c>
      <c r="D2775">
        <v>0</v>
      </c>
      <c r="E2775">
        <v>0</v>
      </c>
      <c r="F2775">
        <v>0</v>
      </c>
      <c r="G2775">
        <v>0</v>
      </c>
      <c r="H2775" s="46">
        <f t="shared" si="273"/>
        <v>0</v>
      </c>
      <c r="J2775" t="str">
        <f t="shared" si="274"/>
        <v>CRIADOR DE ASININOS E MUARES</v>
      </c>
      <c r="K2775" t="s">
        <v>3584</v>
      </c>
      <c r="L2775">
        <v>0</v>
      </c>
      <c r="M2775" s="46">
        <f t="shared" si="275"/>
        <v>0</v>
      </c>
      <c r="N2775" t="str">
        <f t="shared" si="276"/>
        <v>TRABALHADOR DA CUNICULTURA</v>
      </c>
      <c r="O2775" t="s">
        <v>3656</v>
      </c>
      <c r="P2775">
        <v>0</v>
      </c>
      <c r="Q2775" s="46">
        <f t="shared" si="277"/>
        <v>0</v>
      </c>
    </row>
    <row r="2776" spans="1:17" x14ac:dyDescent="0.25">
      <c r="A2776" t="str">
        <f t="shared" si="272"/>
        <v>PRODUTOR DE ESPECIES FRUTIFERAS TREPADEIRAS</v>
      </c>
      <c r="B2776" t="s">
        <v>3566</v>
      </c>
      <c r="C2776">
        <v>0</v>
      </c>
      <c r="D2776">
        <v>0</v>
      </c>
      <c r="E2776">
        <v>0</v>
      </c>
      <c r="F2776">
        <v>0</v>
      </c>
      <c r="G2776">
        <v>0</v>
      </c>
      <c r="H2776" s="46">
        <f t="shared" si="273"/>
        <v>0</v>
      </c>
      <c r="J2776" t="str">
        <f t="shared" si="274"/>
        <v>CRIADOR DE BOVINOS (CORTE)</v>
      </c>
      <c r="K2776" t="s">
        <v>3585</v>
      </c>
      <c r="L2776">
        <v>0</v>
      </c>
      <c r="M2776" s="46">
        <f t="shared" si="275"/>
        <v>0</v>
      </c>
      <c r="N2776" t="str">
        <f t="shared" si="276"/>
        <v>SEXADOR</v>
      </c>
      <c r="O2776" t="s">
        <v>3657</v>
      </c>
      <c r="P2776">
        <v>0</v>
      </c>
      <c r="Q2776" s="46">
        <f t="shared" si="277"/>
        <v>0</v>
      </c>
    </row>
    <row r="2777" spans="1:17" x14ac:dyDescent="0.25">
      <c r="A2777" t="str">
        <f t="shared" si="272"/>
        <v>CAFEICULTOR</v>
      </c>
      <c r="B2777" t="s">
        <v>3567</v>
      </c>
      <c r="C2777">
        <v>0</v>
      </c>
      <c r="D2777">
        <v>0</v>
      </c>
      <c r="E2777">
        <v>0</v>
      </c>
      <c r="F2777">
        <v>0</v>
      </c>
      <c r="G2777">
        <v>0</v>
      </c>
      <c r="H2777" s="46">
        <f t="shared" si="273"/>
        <v>0</v>
      </c>
      <c r="J2777" t="str">
        <f t="shared" si="274"/>
        <v>CRIADOR DE BOVINOS (LEITE)</v>
      </c>
      <c r="K2777" t="s">
        <v>3586</v>
      </c>
      <c r="L2777">
        <v>0</v>
      </c>
      <c r="M2777" s="46">
        <f t="shared" si="275"/>
        <v>0</v>
      </c>
      <c r="N2777" t="str">
        <f t="shared" si="276"/>
        <v>TRABALHADOR EM CRIATORIOS DE ANIMAIS PRODUTORES DE VENENO</v>
      </c>
      <c r="O2777" t="s">
        <v>3658</v>
      </c>
      <c r="P2777">
        <v>0</v>
      </c>
      <c r="Q2777" s="46">
        <f t="shared" si="277"/>
        <v>0</v>
      </c>
    </row>
    <row r="2778" spans="1:17" x14ac:dyDescent="0.25">
      <c r="A2778" t="str">
        <f t="shared" si="272"/>
        <v>PRODUTOR DE CACAU</v>
      </c>
      <c r="B2778" t="s">
        <v>3568</v>
      </c>
      <c r="C2778">
        <v>0</v>
      </c>
      <c r="D2778">
        <v>0</v>
      </c>
      <c r="E2778">
        <v>0</v>
      </c>
      <c r="F2778">
        <v>0</v>
      </c>
      <c r="G2778">
        <v>0</v>
      </c>
      <c r="H2778" s="46">
        <f t="shared" si="273"/>
        <v>0</v>
      </c>
      <c r="J2778" t="str">
        <f t="shared" si="274"/>
        <v>CRIADOR DE BUBALINOS (CORTE)</v>
      </c>
      <c r="K2778" t="s">
        <v>3587</v>
      </c>
      <c r="L2778">
        <v>0</v>
      </c>
      <c r="M2778" s="46">
        <f t="shared" si="275"/>
        <v>0</v>
      </c>
      <c r="N2778" t="str">
        <f t="shared" si="276"/>
        <v>TRABALHADOR NA APICULTURA</v>
      </c>
      <c r="O2778" t="s">
        <v>3659</v>
      </c>
      <c r="P2778">
        <v>0</v>
      </c>
      <c r="Q2778" s="46">
        <f t="shared" si="277"/>
        <v>0</v>
      </c>
    </row>
    <row r="2779" spans="1:17" x14ac:dyDescent="0.25">
      <c r="A2779" t="str">
        <f t="shared" si="272"/>
        <v>PRODUTOR DE ERVA-MATE</v>
      </c>
      <c r="B2779" t="s">
        <v>3569</v>
      </c>
      <c r="C2779">
        <v>0</v>
      </c>
      <c r="D2779">
        <v>0</v>
      </c>
      <c r="E2779">
        <v>0</v>
      </c>
      <c r="F2779">
        <v>0</v>
      </c>
      <c r="G2779">
        <v>0</v>
      </c>
      <c r="H2779" s="46">
        <f t="shared" si="273"/>
        <v>0</v>
      </c>
      <c r="J2779" t="str">
        <f t="shared" si="274"/>
        <v>CRIADOR DE BUBALINOS (LEITE)</v>
      </c>
      <c r="K2779" t="s">
        <v>3588</v>
      </c>
      <c r="L2779">
        <v>0</v>
      </c>
      <c r="M2779" s="46">
        <f t="shared" si="275"/>
        <v>0</v>
      </c>
      <c r="N2779" t="str">
        <f t="shared" si="276"/>
        <v>TRABALHADOR NA MINHOCULTURA</v>
      </c>
      <c r="O2779" t="s">
        <v>3660</v>
      </c>
      <c r="P2779">
        <v>0</v>
      </c>
      <c r="Q2779" s="46">
        <f t="shared" si="277"/>
        <v>0</v>
      </c>
    </row>
    <row r="2780" spans="1:17" x14ac:dyDescent="0.25">
      <c r="A2780" t="str">
        <f t="shared" si="272"/>
        <v>PRODUTOR DE FUMO</v>
      </c>
      <c r="B2780" t="s">
        <v>3570</v>
      </c>
      <c r="C2780">
        <v>0</v>
      </c>
      <c r="D2780">
        <v>0</v>
      </c>
      <c r="E2780">
        <v>0</v>
      </c>
      <c r="F2780">
        <v>0</v>
      </c>
      <c r="G2780">
        <v>0</v>
      </c>
      <c r="H2780" s="46">
        <f t="shared" si="273"/>
        <v>0</v>
      </c>
      <c r="J2780" t="str">
        <f t="shared" si="274"/>
        <v>CRIADOR DE EQUINOS</v>
      </c>
      <c r="K2780" t="s">
        <v>3589</v>
      </c>
      <c r="L2780">
        <v>0</v>
      </c>
      <c r="M2780" s="46">
        <f t="shared" si="275"/>
        <v>0</v>
      </c>
      <c r="N2780" t="str">
        <f t="shared" si="276"/>
        <v>TRABALHADOR NA SERICICULTURA</v>
      </c>
      <c r="O2780" t="s">
        <v>3661</v>
      </c>
      <c r="P2780">
        <v>0</v>
      </c>
      <c r="Q2780" s="46">
        <f t="shared" si="277"/>
        <v>0</v>
      </c>
    </row>
    <row r="2781" spans="1:17" x14ac:dyDescent="0.25">
      <c r="A2781" t="str">
        <f t="shared" si="272"/>
        <v>PRODUTOR DA CULTURA DE AMENDOIM</v>
      </c>
      <c r="B2781" t="s">
        <v>3572</v>
      </c>
      <c r="C2781">
        <v>0</v>
      </c>
      <c r="D2781">
        <v>0</v>
      </c>
      <c r="E2781">
        <v>0</v>
      </c>
      <c r="F2781">
        <v>0</v>
      </c>
      <c r="G2781">
        <v>0</v>
      </c>
      <c r="H2781" s="46">
        <f t="shared" si="273"/>
        <v>0</v>
      </c>
      <c r="J2781" t="str">
        <f t="shared" si="274"/>
        <v>CRIADOR DE CAPRINOS</v>
      </c>
      <c r="K2781" t="s">
        <v>3590</v>
      </c>
      <c r="L2781">
        <v>0</v>
      </c>
      <c r="M2781" s="46">
        <f t="shared" si="275"/>
        <v>0</v>
      </c>
      <c r="N2781" t="str">
        <f t="shared" si="276"/>
        <v>SUPERVISOR DA AQUICULTURA</v>
      </c>
      <c r="O2781" t="s">
        <v>3662</v>
      </c>
      <c r="P2781">
        <v>0</v>
      </c>
      <c r="Q2781" s="46">
        <f t="shared" si="277"/>
        <v>0</v>
      </c>
    </row>
    <row r="2782" spans="1:17" x14ac:dyDescent="0.25">
      <c r="A2782" t="str">
        <f t="shared" si="272"/>
        <v>PRODUTOR DA CULTURA DE CANOLA</v>
      </c>
      <c r="B2782" t="s">
        <v>3573</v>
      </c>
      <c r="C2782">
        <v>0</v>
      </c>
      <c r="D2782">
        <v>0</v>
      </c>
      <c r="E2782">
        <v>0</v>
      </c>
      <c r="F2782">
        <v>0</v>
      </c>
      <c r="G2782">
        <v>0</v>
      </c>
      <c r="H2782" s="46">
        <f t="shared" si="273"/>
        <v>0</v>
      </c>
      <c r="J2782" t="str">
        <f t="shared" si="274"/>
        <v>CRIADOR DE OVINOS</v>
      </c>
      <c r="K2782" t="s">
        <v>3591</v>
      </c>
      <c r="L2782">
        <v>0</v>
      </c>
      <c r="M2782" s="46">
        <f t="shared" si="275"/>
        <v>0</v>
      </c>
      <c r="N2782" t="str">
        <f t="shared" si="276"/>
        <v>SUPERVISOR DA AREA FLORESTAL</v>
      </c>
      <c r="O2782" t="s">
        <v>3663</v>
      </c>
      <c r="P2782">
        <v>0</v>
      </c>
      <c r="Q2782" s="46">
        <f t="shared" si="277"/>
        <v>0</v>
      </c>
    </row>
    <row r="2783" spans="1:17" x14ac:dyDescent="0.25">
      <c r="A2783" t="str">
        <f t="shared" si="272"/>
        <v>PRODUTOR DA CULTURA DE COCO-DA-BAIA</v>
      </c>
      <c r="B2783" t="s">
        <v>3574</v>
      </c>
      <c r="C2783">
        <v>0</v>
      </c>
      <c r="D2783">
        <v>0</v>
      </c>
      <c r="E2783">
        <v>0</v>
      </c>
      <c r="F2783">
        <v>0</v>
      </c>
      <c r="G2783">
        <v>0</v>
      </c>
      <c r="H2783" s="46">
        <f t="shared" si="273"/>
        <v>0</v>
      </c>
      <c r="J2783" t="str">
        <f t="shared" si="274"/>
        <v>CUNICULTOR</v>
      </c>
      <c r="K2783" t="s">
        <v>3594</v>
      </c>
      <c r="L2783">
        <v>0</v>
      </c>
      <c r="M2783" s="46">
        <f t="shared" si="275"/>
        <v>0</v>
      </c>
      <c r="N2783" t="str">
        <f t="shared" si="276"/>
        <v>CATADOR DE CARANGUEJOS E SIRIS</v>
      </c>
      <c r="O2783" t="s">
        <v>3664</v>
      </c>
      <c r="P2783">
        <v>0</v>
      </c>
      <c r="Q2783" s="46">
        <f t="shared" si="277"/>
        <v>0</v>
      </c>
    </row>
    <row r="2784" spans="1:17" x14ac:dyDescent="0.25">
      <c r="A2784" t="str">
        <f t="shared" si="272"/>
        <v>PRODUTOR DA CULTURA DE DENDE</v>
      </c>
      <c r="B2784" t="s">
        <v>3575</v>
      </c>
      <c r="C2784">
        <v>0</v>
      </c>
      <c r="D2784">
        <v>0</v>
      </c>
      <c r="E2784">
        <v>0</v>
      </c>
      <c r="F2784">
        <v>0</v>
      </c>
      <c r="G2784">
        <v>0</v>
      </c>
      <c r="H2784" s="46">
        <f t="shared" si="273"/>
        <v>0</v>
      </c>
      <c r="J2784" t="str">
        <f t="shared" si="274"/>
        <v>APICULTOR</v>
      </c>
      <c r="K2784" t="s">
        <v>3595</v>
      </c>
      <c r="L2784">
        <v>0</v>
      </c>
      <c r="M2784" s="46">
        <f t="shared" si="275"/>
        <v>0</v>
      </c>
      <c r="N2784" t="str">
        <f t="shared" si="276"/>
        <v>CATADOR DE MARISCOS</v>
      </c>
      <c r="O2784" t="s">
        <v>3665</v>
      </c>
      <c r="P2784">
        <v>0</v>
      </c>
      <c r="Q2784" s="46">
        <f t="shared" si="277"/>
        <v>0</v>
      </c>
    </row>
    <row r="2785" spans="1:17" x14ac:dyDescent="0.25">
      <c r="A2785" t="str">
        <f t="shared" si="272"/>
        <v>PRODUTOR DA CULTURA DE GIRASSOL</v>
      </c>
      <c r="B2785" t="s">
        <v>3576</v>
      </c>
      <c r="C2785">
        <v>0</v>
      </c>
      <c r="D2785">
        <v>0</v>
      </c>
      <c r="E2785">
        <v>0</v>
      </c>
      <c r="F2785">
        <v>0</v>
      </c>
      <c r="G2785">
        <v>0</v>
      </c>
      <c r="H2785" s="46">
        <f t="shared" si="273"/>
        <v>0</v>
      </c>
      <c r="J2785" t="str">
        <f t="shared" si="274"/>
        <v>CRIADOR DE ANIMAIS PRODUTORES DE VENENO</v>
      </c>
      <c r="K2785" t="s">
        <v>3596</v>
      </c>
      <c r="L2785">
        <v>0</v>
      </c>
      <c r="M2785" s="46">
        <f t="shared" si="275"/>
        <v>0</v>
      </c>
      <c r="N2785" t="str">
        <f t="shared" si="276"/>
        <v>PESCADOR ARTESANAL DE LAGOSTAS</v>
      </c>
      <c r="O2785" t="s">
        <v>3666</v>
      </c>
      <c r="P2785">
        <v>0</v>
      </c>
      <c r="Q2785" s="46">
        <f t="shared" si="277"/>
        <v>0</v>
      </c>
    </row>
    <row r="2786" spans="1:17" x14ac:dyDescent="0.25">
      <c r="A2786" t="str">
        <f t="shared" si="272"/>
        <v>PRODUTOR DA CULTURA DE LINHO</v>
      </c>
      <c r="B2786" t="s">
        <v>3577</v>
      </c>
      <c r="C2786">
        <v>0</v>
      </c>
      <c r="D2786">
        <v>0</v>
      </c>
      <c r="E2786">
        <v>0</v>
      </c>
      <c r="F2786">
        <v>0</v>
      </c>
      <c r="G2786">
        <v>0</v>
      </c>
      <c r="H2786" s="46">
        <f t="shared" si="273"/>
        <v>0</v>
      </c>
      <c r="J2786" t="str">
        <f t="shared" si="274"/>
        <v>MINHOCULTOR</v>
      </c>
      <c r="K2786" t="s">
        <v>3597</v>
      </c>
      <c r="L2786">
        <v>0</v>
      </c>
      <c r="M2786" s="46">
        <f t="shared" si="275"/>
        <v>0</v>
      </c>
      <c r="N2786" t="str">
        <f t="shared" si="276"/>
        <v>PESCADOR ARTESANAL DE PEIXES E CAMAROES</v>
      </c>
      <c r="O2786" t="s">
        <v>3667</v>
      </c>
      <c r="P2786">
        <v>0</v>
      </c>
      <c r="Q2786" s="46">
        <f t="shared" si="277"/>
        <v>0</v>
      </c>
    </row>
    <row r="2787" spans="1:17" x14ac:dyDescent="0.25">
      <c r="A2787" t="str">
        <f t="shared" si="272"/>
        <v>PRODUTOR DA CULTURA DE MAMONA</v>
      </c>
      <c r="B2787" t="s">
        <v>3578</v>
      </c>
      <c r="C2787">
        <v>0</v>
      </c>
      <c r="D2787">
        <v>0</v>
      </c>
      <c r="E2787">
        <v>0</v>
      </c>
      <c r="F2787">
        <v>0</v>
      </c>
      <c r="G2787">
        <v>0</v>
      </c>
      <c r="H2787" s="46">
        <f t="shared" si="273"/>
        <v>0</v>
      </c>
      <c r="J2787" t="str">
        <f t="shared" si="274"/>
        <v>SERICULTOR</v>
      </c>
      <c r="K2787" t="s">
        <v>3598</v>
      </c>
      <c r="L2787">
        <v>0</v>
      </c>
      <c r="M2787" s="46">
        <f t="shared" si="275"/>
        <v>0</v>
      </c>
      <c r="N2787" t="str">
        <f t="shared" si="276"/>
        <v>PESCADOR ARTESANAL DE AGUA DOCE</v>
      </c>
      <c r="O2787" t="s">
        <v>3668</v>
      </c>
      <c r="P2787">
        <v>0</v>
      </c>
      <c r="Q2787" s="46">
        <f t="shared" si="277"/>
        <v>0</v>
      </c>
    </row>
    <row r="2788" spans="1:17" x14ac:dyDescent="0.25">
      <c r="A2788" t="str">
        <f t="shared" si="272"/>
        <v>PRODUTOR DA CULTURA DE SOJA</v>
      </c>
      <c r="B2788" t="s">
        <v>3579</v>
      </c>
      <c r="C2788">
        <v>0</v>
      </c>
      <c r="D2788">
        <v>0</v>
      </c>
      <c r="E2788">
        <v>0</v>
      </c>
      <c r="F2788">
        <v>0</v>
      </c>
      <c r="G2788">
        <v>0</v>
      </c>
      <c r="H2788" s="46">
        <f t="shared" si="273"/>
        <v>0</v>
      </c>
      <c r="J2788" t="str">
        <f t="shared" si="274"/>
        <v>SUPERVISOR DE EXPLORACAO AGROPECUARIA</v>
      </c>
      <c r="K2788" t="s">
        <v>3600</v>
      </c>
      <c r="L2788">
        <v>0</v>
      </c>
      <c r="M2788" s="46">
        <f t="shared" si="275"/>
        <v>0</v>
      </c>
      <c r="N2788" t="str">
        <f t="shared" si="276"/>
        <v>PESCADOR INDUSTRIAL</v>
      </c>
      <c r="O2788" t="s">
        <v>3669</v>
      </c>
      <c r="P2788">
        <v>0</v>
      </c>
      <c r="Q2788" s="46">
        <f t="shared" si="277"/>
        <v>0</v>
      </c>
    </row>
    <row r="2789" spans="1:17" x14ac:dyDescent="0.25">
      <c r="A2789" t="str">
        <f t="shared" si="272"/>
        <v>PRODUTOR DE ESPECIARIAS</v>
      </c>
      <c r="B2789" t="s">
        <v>3580</v>
      </c>
      <c r="C2789">
        <v>0</v>
      </c>
      <c r="D2789">
        <v>0</v>
      </c>
      <c r="E2789">
        <v>0</v>
      </c>
      <c r="F2789">
        <v>0</v>
      </c>
      <c r="G2789">
        <v>0</v>
      </c>
      <c r="H2789" s="46">
        <f t="shared" si="273"/>
        <v>0</v>
      </c>
      <c r="J2789" t="str">
        <f t="shared" si="274"/>
        <v>SUPERVISOR DE EXPLORACAO PECUARIA</v>
      </c>
      <c r="K2789" t="s">
        <v>3601</v>
      </c>
      <c r="L2789">
        <v>0</v>
      </c>
      <c r="M2789" s="46">
        <f t="shared" si="275"/>
        <v>0</v>
      </c>
      <c r="N2789" t="str">
        <f t="shared" si="276"/>
        <v>PESCADOR PROFISSIONAL</v>
      </c>
      <c r="O2789" t="s">
        <v>3670</v>
      </c>
      <c r="P2789">
        <v>0</v>
      </c>
      <c r="Q2789" s="46">
        <f t="shared" si="277"/>
        <v>0</v>
      </c>
    </row>
    <row r="2790" spans="1:17" x14ac:dyDescent="0.25">
      <c r="A2790" t="str">
        <f t="shared" si="272"/>
        <v>PRODUTOR DE PLANTAS AROMATICAS E MEDICINAIS</v>
      </c>
      <c r="B2790" t="s">
        <v>3581</v>
      </c>
      <c r="C2790">
        <v>0</v>
      </c>
      <c r="D2790">
        <v>0</v>
      </c>
      <c r="E2790">
        <v>0</v>
      </c>
      <c r="F2790">
        <v>0</v>
      </c>
      <c r="G2790">
        <v>0</v>
      </c>
      <c r="H2790" s="46">
        <f t="shared" si="273"/>
        <v>0</v>
      </c>
      <c r="J2790" t="str">
        <f t="shared" si="274"/>
        <v>TRABALHADOR NA PRODUCAO DE MUDAS E SEMENTES</v>
      </c>
      <c r="K2790" t="s">
        <v>3605</v>
      </c>
      <c r="L2790">
        <v>0</v>
      </c>
      <c r="M2790" s="46">
        <f t="shared" si="275"/>
        <v>0</v>
      </c>
      <c r="N2790" t="str">
        <f t="shared" si="276"/>
        <v>CRIADOR DE CAMAROES</v>
      </c>
      <c r="O2790" t="s">
        <v>3671</v>
      </c>
      <c r="P2790">
        <v>0</v>
      </c>
      <c r="Q2790" s="46">
        <f t="shared" si="277"/>
        <v>0</v>
      </c>
    </row>
    <row r="2791" spans="1:17" x14ac:dyDescent="0.25">
      <c r="A2791" t="str">
        <f t="shared" si="272"/>
        <v>CRIADOR EM PECUARIA POLIVALENTE</v>
      </c>
      <c r="B2791" t="s">
        <v>3582</v>
      </c>
      <c r="C2791">
        <v>0</v>
      </c>
      <c r="D2791">
        <v>0</v>
      </c>
      <c r="E2791">
        <v>0</v>
      </c>
      <c r="F2791">
        <v>0</v>
      </c>
      <c r="G2791">
        <v>0</v>
      </c>
      <c r="H2791" s="46">
        <f t="shared" si="273"/>
        <v>0</v>
      </c>
      <c r="J2791" t="str">
        <f t="shared" si="274"/>
        <v>TRABALHADOR DA CULTURA DE ARROZ</v>
      </c>
      <c r="K2791" t="s">
        <v>3607</v>
      </c>
      <c r="L2791">
        <v>0</v>
      </c>
      <c r="M2791" s="46">
        <f t="shared" si="275"/>
        <v>0</v>
      </c>
      <c r="N2791" t="str">
        <f t="shared" si="276"/>
        <v>CRIADOR DE JACARES</v>
      </c>
      <c r="O2791" t="s">
        <v>3672</v>
      </c>
      <c r="P2791">
        <v>0</v>
      </c>
      <c r="Q2791" s="46">
        <f t="shared" si="277"/>
        <v>0</v>
      </c>
    </row>
    <row r="2792" spans="1:17" x14ac:dyDescent="0.25">
      <c r="A2792" t="str">
        <f t="shared" si="272"/>
        <v>CRIADOR DE ANIMAIS DOMESTICOS</v>
      </c>
      <c r="B2792" t="s">
        <v>3583</v>
      </c>
      <c r="C2792">
        <v>0</v>
      </c>
      <c r="D2792">
        <v>0</v>
      </c>
      <c r="E2792">
        <v>0</v>
      </c>
      <c r="F2792">
        <v>0</v>
      </c>
      <c r="G2792">
        <v>0</v>
      </c>
      <c r="H2792" s="46">
        <f t="shared" si="273"/>
        <v>0</v>
      </c>
      <c r="J2792" t="str">
        <f t="shared" si="274"/>
        <v>TRABALHADOR DA CULTURA DE MILHO E SORGO</v>
      </c>
      <c r="K2792" t="s">
        <v>3609</v>
      </c>
      <c r="L2792">
        <v>0</v>
      </c>
      <c r="M2792" s="46">
        <f t="shared" si="275"/>
        <v>0</v>
      </c>
      <c r="N2792" t="str">
        <f t="shared" si="276"/>
        <v>CRIADOR DE MEXILHOES</v>
      </c>
      <c r="O2792" t="s">
        <v>3673</v>
      </c>
      <c r="P2792">
        <v>0</v>
      </c>
      <c r="Q2792" s="46">
        <f t="shared" si="277"/>
        <v>0</v>
      </c>
    </row>
    <row r="2793" spans="1:17" x14ac:dyDescent="0.25">
      <c r="A2793" t="str">
        <f t="shared" si="272"/>
        <v>CRIADOR DE ASININOS E MUARES</v>
      </c>
      <c r="B2793" t="s">
        <v>3584</v>
      </c>
      <c r="C2793">
        <v>0</v>
      </c>
      <c r="D2793">
        <v>0</v>
      </c>
      <c r="E2793">
        <v>0</v>
      </c>
      <c r="F2793">
        <v>0</v>
      </c>
      <c r="G2793">
        <v>0</v>
      </c>
      <c r="H2793" s="46">
        <f t="shared" si="273"/>
        <v>0</v>
      </c>
      <c r="J2793" t="str">
        <f t="shared" si="274"/>
        <v>TRABALHADOR DA CULTURA DE TRIGO, AVEIA, CEVADA E TRITICALE</v>
      </c>
      <c r="K2793" t="s">
        <v>3610</v>
      </c>
      <c r="L2793">
        <v>0</v>
      </c>
      <c r="M2793" s="46">
        <f t="shared" si="275"/>
        <v>0</v>
      </c>
      <c r="N2793" t="str">
        <f t="shared" si="276"/>
        <v>CRIADOR DE OSTRAS</v>
      </c>
      <c r="O2793" t="s">
        <v>3674</v>
      </c>
      <c r="P2793">
        <v>0</v>
      </c>
      <c r="Q2793" s="46">
        <f t="shared" si="277"/>
        <v>0</v>
      </c>
    </row>
    <row r="2794" spans="1:17" x14ac:dyDescent="0.25">
      <c r="A2794" t="str">
        <f t="shared" si="272"/>
        <v>CRIADOR DE BOVINOS (CORTE)</v>
      </c>
      <c r="B2794" t="s">
        <v>3585</v>
      </c>
      <c r="C2794">
        <v>0</v>
      </c>
      <c r="D2794">
        <v>0</v>
      </c>
      <c r="E2794">
        <v>0</v>
      </c>
      <c r="F2794">
        <v>0</v>
      </c>
      <c r="G2794">
        <v>0</v>
      </c>
      <c r="H2794" s="46">
        <f t="shared" si="273"/>
        <v>0</v>
      </c>
      <c r="J2794" t="str">
        <f t="shared" si="274"/>
        <v>TRABALHADOR DA CULTURA DE ALGODAO</v>
      </c>
      <c r="K2794" t="s">
        <v>3611</v>
      </c>
      <c r="L2794">
        <v>0</v>
      </c>
      <c r="M2794" s="46">
        <f t="shared" si="275"/>
        <v>0</v>
      </c>
      <c r="N2794" t="str">
        <f t="shared" si="276"/>
        <v>CRIADOR DE PEIXES</v>
      </c>
      <c r="O2794" t="s">
        <v>3675</v>
      </c>
      <c r="P2794">
        <v>0</v>
      </c>
      <c r="Q2794" s="46">
        <f t="shared" si="277"/>
        <v>0</v>
      </c>
    </row>
    <row r="2795" spans="1:17" x14ac:dyDescent="0.25">
      <c r="A2795" t="str">
        <f t="shared" si="272"/>
        <v>CRIADOR DE BOVINOS (LEITE)</v>
      </c>
      <c r="B2795" t="s">
        <v>3586</v>
      </c>
      <c r="C2795">
        <v>0</v>
      </c>
      <c r="D2795">
        <v>0</v>
      </c>
      <c r="E2795">
        <v>0</v>
      </c>
      <c r="F2795">
        <v>0</v>
      </c>
      <c r="G2795">
        <v>0</v>
      </c>
      <c r="H2795" s="46">
        <f t="shared" si="273"/>
        <v>0</v>
      </c>
      <c r="J2795" t="str">
        <f t="shared" si="274"/>
        <v>TRABALHADOR DA CULTURA DO RAMI</v>
      </c>
      <c r="K2795" t="s">
        <v>3613</v>
      </c>
      <c r="L2795">
        <v>0</v>
      </c>
      <c r="M2795" s="46">
        <f t="shared" si="275"/>
        <v>0</v>
      </c>
      <c r="N2795" t="str">
        <f t="shared" si="276"/>
        <v>CRIADOR DE QUELONIOS</v>
      </c>
      <c r="O2795" t="s">
        <v>3676</v>
      </c>
      <c r="P2795">
        <v>0</v>
      </c>
      <c r="Q2795" s="46">
        <f t="shared" si="277"/>
        <v>0</v>
      </c>
    </row>
    <row r="2796" spans="1:17" x14ac:dyDescent="0.25">
      <c r="A2796" t="str">
        <f t="shared" si="272"/>
        <v>CRIADOR DE BUBALINOS (CORTE)</v>
      </c>
      <c r="B2796" t="s">
        <v>3587</v>
      </c>
      <c r="C2796">
        <v>0</v>
      </c>
      <c r="D2796">
        <v>0</v>
      </c>
      <c r="E2796">
        <v>0</v>
      </c>
      <c r="F2796">
        <v>0</v>
      </c>
      <c r="G2796">
        <v>0</v>
      </c>
      <c r="H2796" s="46">
        <f t="shared" si="273"/>
        <v>0</v>
      </c>
      <c r="J2796" t="str">
        <f t="shared" si="274"/>
        <v>TRABALHADOR NA OLERICULTURA (FRUTOS E SEMENTES)</v>
      </c>
      <c r="K2796" t="s">
        <v>3614</v>
      </c>
      <c r="L2796">
        <v>0</v>
      </c>
      <c r="M2796" s="46">
        <f t="shared" si="275"/>
        <v>0</v>
      </c>
      <c r="N2796" t="str">
        <f t="shared" si="276"/>
        <v>CRIADOR DE RAS</v>
      </c>
      <c r="O2796" t="s">
        <v>3677</v>
      </c>
      <c r="P2796">
        <v>0</v>
      </c>
      <c r="Q2796" s="46">
        <f t="shared" si="277"/>
        <v>0</v>
      </c>
    </row>
    <row r="2797" spans="1:17" x14ac:dyDescent="0.25">
      <c r="A2797" t="str">
        <f t="shared" si="272"/>
        <v>CRIADOR DE BUBALINOS (LEITE)</v>
      </c>
      <c r="B2797" t="s">
        <v>3588</v>
      </c>
      <c r="C2797">
        <v>0</v>
      </c>
      <c r="D2797">
        <v>0</v>
      </c>
      <c r="E2797">
        <v>0</v>
      </c>
      <c r="F2797">
        <v>0</v>
      </c>
      <c r="G2797">
        <v>0</v>
      </c>
      <c r="H2797" s="46">
        <f t="shared" si="273"/>
        <v>0</v>
      </c>
      <c r="J2797" t="str">
        <f t="shared" si="274"/>
        <v>TRABALHADOR NA OLERICULTURA (LEGUMES)</v>
      </c>
      <c r="K2797" t="s">
        <v>3615</v>
      </c>
      <c r="L2797">
        <v>0</v>
      </c>
      <c r="M2797" s="46">
        <f t="shared" si="275"/>
        <v>0</v>
      </c>
      <c r="N2797" t="str">
        <f t="shared" si="276"/>
        <v>GELADOR INDUSTRIAL</v>
      </c>
      <c r="O2797" t="s">
        <v>3678</v>
      </c>
      <c r="P2797">
        <v>0</v>
      </c>
      <c r="Q2797" s="46">
        <f t="shared" si="277"/>
        <v>0</v>
      </c>
    </row>
    <row r="2798" spans="1:17" x14ac:dyDescent="0.25">
      <c r="A2798" t="str">
        <f t="shared" si="272"/>
        <v>CRIADOR DE EQUINOS</v>
      </c>
      <c r="B2798" t="s">
        <v>3589</v>
      </c>
      <c r="C2798">
        <v>0</v>
      </c>
      <c r="D2798">
        <v>0</v>
      </c>
      <c r="E2798">
        <v>0</v>
      </c>
      <c r="F2798">
        <v>0</v>
      </c>
      <c r="G2798">
        <v>0</v>
      </c>
      <c r="H2798" s="46">
        <f t="shared" si="273"/>
        <v>0</v>
      </c>
      <c r="J2798" t="str">
        <f t="shared" si="274"/>
        <v>TRABALHADOR NA OLERICULTURA (RAIZES, BULBOS E TUBERCULOS)</v>
      </c>
      <c r="K2798" t="s">
        <v>3616</v>
      </c>
      <c r="L2798">
        <v>0</v>
      </c>
      <c r="M2798" s="46">
        <f t="shared" si="275"/>
        <v>0</v>
      </c>
      <c r="N2798" t="str">
        <f t="shared" si="276"/>
        <v>GELADOR PROFISSIONAL</v>
      </c>
      <c r="O2798" t="s">
        <v>3679</v>
      </c>
      <c r="P2798">
        <v>0</v>
      </c>
      <c r="Q2798" s="46">
        <f t="shared" si="277"/>
        <v>0</v>
      </c>
    </row>
    <row r="2799" spans="1:17" x14ac:dyDescent="0.25">
      <c r="A2799" t="str">
        <f t="shared" si="272"/>
        <v>CRIADOR DE CAPRINOS</v>
      </c>
      <c r="B2799" t="s">
        <v>3590</v>
      </c>
      <c r="C2799">
        <v>0</v>
      </c>
      <c r="D2799">
        <v>0</v>
      </c>
      <c r="E2799">
        <v>0</v>
      </c>
      <c r="F2799">
        <v>0</v>
      </c>
      <c r="G2799">
        <v>0</v>
      </c>
      <c r="H2799" s="46">
        <f t="shared" si="273"/>
        <v>0</v>
      </c>
      <c r="J2799" t="str">
        <f t="shared" si="274"/>
        <v>TRABALHADOR NA OLERICULTURA (TALOS, FOLHAS E FLORES)</v>
      </c>
      <c r="K2799" t="s">
        <v>3617</v>
      </c>
      <c r="L2799">
        <v>0</v>
      </c>
      <c r="M2799" s="46">
        <f t="shared" si="275"/>
        <v>0</v>
      </c>
      <c r="N2799" t="str">
        <f t="shared" si="276"/>
        <v>PROEIRO</v>
      </c>
      <c r="O2799" t="s">
        <v>3680</v>
      </c>
      <c r="P2799">
        <v>0</v>
      </c>
      <c r="Q2799" s="46">
        <f t="shared" si="277"/>
        <v>0</v>
      </c>
    </row>
    <row r="2800" spans="1:17" x14ac:dyDescent="0.25">
      <c r="A2800" t="str">
        <f t="shared" si="272"/>
        <v>CRIADOR DE OVINOS</v>
      </c>
      <c r="B2800" t="s">
        <v>3591</v>
      </c>
      <c r="C2800">
        <v>0</v>
      </c>
      <c r="D2800">
        <v>0</v>
      </c>
      <c r="E2800">
        <v>0</v>
      </c>
      <c r="F2800">
        <v>0</v>
      </c>
      <c r="G2800">
        <v>0</v>
      </c>
      <c r="H2800" s="46">
        <f t="shared" si="273"/>
        <v>0</v>
      </c>
      <c r="J2800" t="str">
        <f t="shared" si="274"/>
        <v>TRABALHADOR NO CULTIVO DE FLORES E FOLHAGENS DE CORTE</v>
      </c>
      <c r="K2800" t="s">
        <v>3618</v>
      </c>
      <c r="L2800">
        <v>0</v>
      </c>
      <c r="M2800" s="46">
        <f t="shared" si="275"/>
        <v>0</v>
      </c>
      <c r="N2800" t="str">
        <f t="shared" si="276"/>
        <v>REDEIRO (PESCA)</v>
      </c>
      <c r="O2800" t="s">
        <v>3681</v>
      </c>
      <c r="P2800">
        <v>0</v>
      </c>
      <c r="Q2800" s="46">
        <f t="shared" si="277"/>
        <v>0</v>
      </c>
    </row>
    <row r="2801" spans="1:17" x14ac:dyDescent="0.25">
      <c r="A2801" t="str">
        <f t="shared" si="272"/>
        <v>CUNICULTOR</v>
      </c>
      <c r="B2801" t="s">
        <v>3594</v>
      </c>
      <c r="C2801">
        <v>0</v>
      </c>
      <c r="D2801">
        <v>0</v>
      </c>
      <c r="E2801">
        <v>0</v>
      </c>
      <c r="F2801">
        <v>0</v>
      </c>
      <c r="G2801">
        <v>0</v>
      </c>
      <c r="H2801" s="46">
        <f t="shared" si="273"/>
        <v>0</v>
      </c>
      <c r="J2801" t="str">
        <f t="shared" si="274"/>
        <v>TRABALHADOR NO CULTIVO DE FLORES EM VASO</v>
      </c>
      <c r="K2801" t="s">
        <v>3619</v>
      </c>
      <c r="L2801">
        <v>0</v>
      </c>
      <c r="M2801" s="46">
        <f t="shared" si="275"/>
        <v>0</v>
      </c>
      <c r="N2801" t="str">
        <f t="shared" si="276"/>
        <v>GUIA FLORESTAL</v>
      </c>
      <c r="O2801" t="s">
        <v>3682</v>
      </c>
      <c r="P2801">
        <v>0</v>
      </c>
      <c r="Q2801" s="46">
        <f t="shared" si="277"/>
        <v>0</v>
      </c>
    </row>
    <row r="2802" spans="1:17" x14ac:dyDescent="0.25">
      <c r="A2802" t="str">
        <f t="shared" si="272"/>
        <v>APICULTOR</v>
      </c>
      <c r="B2802" t="s">
        <v>3595</v>
      </c>
      <c r="C2802">
        <v>0</v>
      </c>
      <c r="D2802">
        <v>0</v>
      </c>
      <c r="E2802">
        <v>0</v>
      </c>
      <c r="F2802">
        <v>0</v>
      </c>
      <c r="G2802">
        <v>0</v>
      </c>
      <c r="H2802" s="46">
        <f t="shared" si="273"/>
        <v>0</v>
      </c>
      <c r="J2802" t="str">
        <f t="shared" si="274"/>
        <v>TRABALHADOR NO CULTIVO DE FORRACOES</v>
      </c>
      <c r="K2802" t="s">
        <v>3620</v>
      </c>
      <c r="L2802">
        <v>0</v>
      </c>
      <c r="M2802" s="46">
        <f t="shared" si="275"/>
        <v>0</v>
      </c>
      <c r="N2802" t="str">
        <f t="shared" si="276"/>
        <v>RAIZEIRO</v>
      </c>
      <c r="O2802" t="s">
        <v>3683</v>
      </c>
      <c r="P2802">
        <v>0</v>
      </c>
      <c r="Q2802" s="46">
        <f t="shared" si="277"/>
        <v>0</v>
      </c>
    </row>
    <row r="2803" spans="1:17" x14ac:dyDescent="0.25">
      <c r="A2803" t="str">
        <f t="shared" si="272"/>
        <v>CRIADOR DE ANIMAIS PRODUTORES DE VENENO</v>
      </c>
      <c r="B2803" t="s">
        <v>3596</v>
      </c>
      <c r="C2803">
        <v>0</v>
      </c>
      <c r="D2803">
        <v>0</v>
      </c>
      <c r="E2803">
        <v>0</v>
      </c>
      <c r="F2803">
        <v>0</v>
      </c>
      <c r="G2803">
        <v>0</v>
      </c>
      <c r="H2803" s="46">
        <f t="shared" si="273"/>
        <v>0</v>
      </c>
      <c r="J2803" t="str">
        <f t="shared" si="274"/>
        <v>TRABALHADOR NO CULTIVO DE MUDAS</v>
      </c>
      <c r="K2803" t="s">
        <v>3621</v>
      </c>
      <c r="L2803">
        <v>0</v>
      </c>
      <c r="M2803" s="46">
        <f t="shared" si="275"/>
        <v>0</v>
      </c>
      <c r="N2803" t="str">
        <f t="shared" si="276"/>
        <v>CLASSIFICADOR DE TORAS</v>
      </c>
      <c r="O2803" t="s">
        <v>3685</v>
      </c>
      <c r="P2803">
        <v>0</v>
      </c>
      <c r="Q2803" s="46">
        <f t="shared" si="277"/>
        <v>0</v>
      </c>
    </row>
    <row r="2804" spans="1:17" x14ac:dyDescent="0.25">
      <c r="A2804" t="str">
        <f t="shared" si="272"/>
        <v>MINHOCULTOR</v>
      </c>
      <c r="B2804" t="s">
        <v>3597</v>
      </c>
      <c r="C2804">
        <v>0</v>
      </c>
      <c r="D2804">
        <v>0</v>
      </c>
      <c r="E2804">
        <v>0</v>
      </c>
      <c r="F2804">
        <v>0</v>
      </c>
      <c r="G2804">
        <v>0</v>
      </c>
      <c r="H2804" s="46">
        <f t="shared" si="273"/>
        <v>0</v>
      </c>
      <c r="J2804" t="str">
        <f t="shared" si="274"/>
        <v>TRABALHADOR NO CULTIVO DE ARVORES FRUTIFERAS</v>
      </c>
      <c r="K2804" t="s">
        <v>3623</v>
      </c>
      <c r="L2804">
        <v>0</v>
      </c>
      <c r="M2804" s="46">
        <f t="shared" si="275"/>
        <v>0</v>
      </c>
      <c r="N2804" t="str">
        <f t="shared" si="276"/>
        <v>CUBADOR DE MADEIRA</v>
      </c>
      <c r="O2804" t="s">
        <v>3686</v>
      </c>
      <c r="P2804">
        <v>0</v>
      </c>
      <c r="Q2804" s="46">
        <f t="shared" si="277"/>
        <v>0</v>
      </c>
    </row>
    <row r="2805" spans="1:17" x14ac:dyDescent="0.25">
      <c r="A2805" t="str">
        <f t="shared" si="272"/>
        <v>SERICULTOR</v>
      </c>
      <c r="B2805" t="s">
        <v>3598</v>
      </c>
      <c r="C2805">
        <v>0</v>
      </c>
      <c r="D2805">
        <v>0</v>
      </c>
      <c r="E2805">
        <v>0</v>
      </c>
      <c r="F2805">
        <v>0</v>
      </c>
      <c r="G2805">
        <v>0</v>
      </c>
      <c r="H2805" s="46">
        <f t="shared" si="273"/>
        <v>0</v>
      </c>
      <c r="J2805" t="str">
        <f t="shared" si="274"/>
        <v>TRABALHADOR NO CULTIVO DE ESPECIES FRUTIFERAS RASTEIRAS</v>
      </c>
      <c r="K2805" t="s">
        <v>3624</v>
      </c>
      <c r="L2805">
        <v>0</v>
      </c>
      <c r="M2805" s="46">
        <f t="shared" si="275"/>
        <v>0</v>
      </c>
      <c r="N2805" t="str">
        <f t="shared" si="276"/>
        <v>IDENTIFICADOR FLORESTAL</v>
      </c>
      <c r="O2805" t="s">
        <v>3687</v>
      </c>
      <c r="P2805">
        <v>0</v>
      </c>
      <c r="Q2805" s="46">
        <f t="shared" si="277"/>
        <v>0</v>
      </c>
    </row>
    <row r="2806" spans="1:17" x14ac:dyDescent="0.25">
      <c r="A2806" t="str">
        <f t="shared" si="272"/>
        <v>SUPERVISOR DE EXPLORACAO AGROPECUARIA</v>
      </c>
      <c r="B2806" t="s">
        <v>3600</v>
      </c>
      <c r="C2806">
        <v>0</v>
      </c>
      <c r="D2806">
        <v>0</v>
      </c>
      <c r="E2806">
        <v>0</v>
      </c>
      <c r="F2806">
        <v>0</v>
      </c>
      <c r="G2806">
        <v>0</v>
      </c>
      <c r="H2806" s="46">
        <f t="shared" si="273"/>
        <v>0</v>
      </c>
      <c r="J2806" t="str">
        <f t="shared" si="274"/>
        <v>TRABALHADOR NO CULTIVO DE TREPADEIRAS FRUTIFERAS</v>
      </c>
      <c r="K2806" t="s">
        <v>3625</v>
      </c>
      <c r="L2806">
        <v>0</v>
      </c>
      <c r="M2806" s="46">
        <f t="shared" si="275"/>
        <v>0</v>
      </c>
      <c r="N2806" t="str">
        <f t="shared" si="276"/>
        <v>OPERADOR DE MOTOSSERRA</v>
      </c>
      <c r="O2806" t="s">
        <v>3688</v>
      </c>
      <c r="P2806">
        <v>0</v>
      </c>
      <c r="Q2806" s="46">
        <f t="shared" si="277"/>
        <v>0</v>
      </c>
    </row>
    <row r="2807" spans="1:17" x14ac:dyDescent="0.25">
      <c r="A2807" t="str">
        <f t="shared" si="272"/>
        <v>SUPERVISOR DE EXPLORACAO PECUARIA</v>
      </c>
      <c r="B2807" t="s">
        <v>3601</v>
      </c>
      <c r="C2807">
        <v>0</v>
      </c>
      <c r="D2807">
        <v>0</v>
      </c>
      <c r="E2807">
        <v>0</v>
      </c>
      <c r="F2807">
        <v>0</v>
      </c>
      <c r="G2807">
        <v>0</v>
      </c>
      <c r="H2807" s="46">
        <f t="shared" si="273"/>
        <v>0</v>
      </c>
      <c r="J2807" t="str">
        <f t="shared" si="274"/>
        <v>TRABALHADOR DA CULTURA DE CACAU</v>
      </c>
      <c r="K2807" t="s">
        <v>3626</v>
      </c>
      <c r="L2807">
        <v>0</v>
      </c>
      <c r="M2807" s="46">
        <f t="shared" si="275"/>
        <v>0</v>
      </c>
      <c r="N2807" t="str">
        <f t="shared" si="276"/>
        <v>TRABALHADOR DE EXTRACAO FLORESTAL, EM GERAL</v>
      </c>
      <c r="O2807" t="s">
        <v>3689</v>
      </c>
      <c r="P2807">
        <v>0</v>
      </c>
      <c r="Q2807" s="46">
        <f t="shared" si="277"/>
        <v>0</v>
      </c>
    </row>
    <row r="2808" spans="1:17" x14ac:dyDescent="0.25">
      <c r="A2808" t="str">
        <f t="shared" si="272"/>
        <v>TRABALHADOR NA PRODUCAO DE MUDAS E SEMENTES</v>
      </c>
      <c r="B2808" t="s">
        <v>3605</v>
      </c>
      <c r="C2808">
        <v>0</v>
      </c>
      <c r="D2808">
        <v>0</v>
      </c>
      <c r="E2808">
        <v>0</v>
      </c>
      <c r="F2808">
        <v>0</v>
      </c>
      <c r="G2808">
        <v>0</v>
      </c>
      <c r="H2808" s="46">
        <f t="shared" si="273"/>
        <v>0</v>
      </c>
      <c r="J2808" t="str">
        <f t="shared" si="274"/>
        <v>TRABALHADOR DA CULTURA DE CAFE</v>
      </c>
      <c r="K2808" t="s">
        <v>3627</v>
      </c>
      <c r="L2808">
        <v>0</v>
      </c>
      <c r="M2808" s="46">
        <f t="shared" si="275"/>
        <v>0</v>
      </c>
      <c r="N2808" t="str">
        <f t="shared" si="276"/>
        <v>SERINGUEIRO</v>
      </c>
      <c r="O2808" t="s">
        <v>3690</v>
      </c>
      <c r="P2808">
        <v>0</v>
      </c>
      <c r="Q2808" s="46">
        <f t="shared" si="277"/>
        <v>0</v>
      </c>
    </row>
    <row r="2809" spans="1:17" x14ac:dyDescent="0.25">
      <c r="A2809" t="str">
        <f t="shared" si="272"/>
        <v>TRABALHADOR DA CULTURA DE ARROZ</v>
      </c>
      <c r="B2809" t="s">
        <v>3607</v>
      </c>
      <c r="C2809">
        <v>0</v>
      </c>
      <c r="D2809">
        <v>0</v>
      </c>
      <c r="E2809">
        <v>0</v>
      </c>
      <c r="F2809">
        <v>0</v>
      </c>
      <c r="G2809">
        <v>0</v>
      </c>
      <c r="H2809" s="46">
        <f t="shared" si="273"/>
        <v>0</v>
      </c>
      <c r="J2809" t="str">
        <f t="shared" si="274"/>
        <v>TRABALHADOR DA CULTURA DE ERVA-MATE</v>
      </c>
      <c r="K2809" t="s">
        <v>3628</v>
      </c>
      <c r="L2809">
        <v>0</v>
      </c>
      <c r="M2809" s="46">
        <f t="shared" si="275"/>
        <v>0</v>
      </c>
      <c r="N2809" t="str">
        <f t="shared" si="276"/>
        <v>TRABALHADOR DA EXPLORACAO DE ESPECIES PRODUTORAS DE GOMAS NAO ELASTICAS</v>
      </c>
      <c r="O2809" t="s">
        <v>3691</v>
      </c>
      <c r="P2809">
        <v>0</v>
      </c>
      <c r="Q2809" s="46">
        <f t="shared" si="277"/>
        <v>0</v>
      </c>
    </row>
    <row r="2810" spans="1:17" x14ac:dyDescent="0.25">
      <c r="A2810" t="str">
        <f t="shared" si="272"/>
        <v>TRABALHADOR DA CULTURA DE MILHO E SORGO</v>
      </c>
      <c r="B2810" t="s">
        <v>3609</v>
      </c>
      <c r="C2810">
        <v>0</v>
      </c>
      <c r="D2810">
        <v>0</v>
      </c>
      <c r="E2810">
        <v>0</v>
      </c>
      <c r="F2810">
        <v>0</v>
      </c>
      <c r="G2810">
        <v>0</v>
      </c>
      <c r="H2810" s="46">
        <f t="shared" si="273"/>
        <v>0</v>
      </c>
      <c r="J2810" t="str">
        <f t="shared" si="274"/>
        <v>TRABALHADOR DA CULTURA DE FUMO</v>
      </c>
      <c r="K2810" t="s">
        <v>3629</v>
      </c>
      <c r="L2810">
        <v>0</v>
      </c>
      <c r="M2810" s="46">
        <f t="shared" si="275"/>
        <v>0</v>
      </c>
      <c r="N2810" t="str">
        <f t="shared" si="276"/>
        <v>TRABALHADOR DA EXPLORACAO DE RESINAS</v>
      </c>
      <c r="O2810" t="s">
        <v>3692</v>
      </c>
      <c r="P2810">
        <v>0</v>
      </c>
      <c r="Q2810" s="46">
        <f t="shared" si="277"/>
        <v>0</v>
      </c>
    </row>
    <row r="2811" spans="1:17" x14ac:dyDescent="0.25">
      <c r="A2811" t="str">
        <f t="shared" si="272"/>
        <v>TRABALHADOR DA CULTURA DE TRIGO, AVEIA, CEVADA E TRITICALE</v>
      </c>
      <c r="B2811" t="s">
        <v>3610</v>
      </c>
      <c r="C2811">
        <v>0</v>
      </c>
      <c r="D2811">
        <v>0</v>
      </c>
      <c r="E2811">
        <v>0</v>
      </c>
      <c r="F2811">
        <v>0</v>
      </c>
      <c r="G2811">
        <v>0</v>
      </c>
      <c r="H2811" s="46">
        <f t="shared" si="273"/>
        <v>0</v>
      </c>
      <c r="J2811" t="str">
        <f t="shared" si="274"/>
        <v>TRABALHADOR DA CULTURA DE GUARANA</v>
      </c>
      <c r="K2811" t="s">
        <v>3630</v>
      </c>
      <c r="L2811">
        <v>0</v>
      </c>
      <c r="M2811" s="46">
        <f t="shared" si="275"/>
        <v>0</v>
      </c>
      <c r="N2811" t="str">
        <f t="shared" si="276"/>
        <v>TRABALHADOR DA EXPLORACAO DE ANDIROBA</v>
      </c>
      <c r="O2811" t="s">
        <v>3693</v>
      </c>
      <c r="P2811">
        <v>0</v>
      </c>
      <c r="Q2811" s="46">
        <f t="shared" si="277"/>
        <v>0</v>
      </c>
    </row>
    <row r="2812" spans="1:17" x14ac:dyDescent="0.25">
      <c r="A2812" t="str">
        <f t="shared" si="272"/>
        <v>TRABALHADOR DA CULTURA DE ALGODAO</v>
      </c>
      <c r="B2812" t="s">
        <v>3611</v>
      </c>
      <c r="C2812">
        <v>0</v>
      </c>
      <c r="D2812">
        <v>0</v>
      </c>
      <c r="E2812">
        <v>0</v>
      </c>
      <c r="F2812">
        <v>0</v>
      </c>
      <c r="G2812">
        <v>0</v>
      </c>
      <c r="H2812" s="46">
        <f t="shared" si="273"/>
        <v>0</v>
      </c>
      <c r="J2812" t="str">
        <f t="shared" si="274"/>
        <v>TRABALHADOR NA CULTURA DE AMENDOIM</v>
      </c>
      <c r="K2812" t="s">
        <v>3631</v>
      </c>
      <c r="L2812">
        <v>0</v>
      </c>
      <c r="M2812" s="46">
        <f t="shared" si="275"/>
        <v>0</v>
      </c>
      <c r="N2812" t="str">
        <f t="shared" si="276"/>
        <v>TRABALHADOR DA EXPLORACAO DE BABACU</v>
      </c>
      <c r="O2812" t="s">
        <v>3694</v>
      </c>
      <c r="P2812">
        <v>0</v>
      </c>
      <c r="Q2812" s="46">
        <f t="shared" si="277"/>
        <v>0</v>
      </c>
    </row>
    <row r="2813" spans="1:17" x14ac:dyDescent="0.25">
      <c r="A2813" t="str">
        <f t="shared" si="272"/>
        <v>TRABALHADOR DA CULTURA DO RAMI</v>
      </c>
      <c r="B2813" t="s">
        <v>3613</v>
      </c>
      <c r="C2813">
        <v>0</v>
      </c>
      <c r="D2813">
        <v>0</v>
      </c>
      <c r="E2813">
        <v>0</v>
      </c>
      <c r="F2813">
        <v>0</v>
      </c>
      <c r="G2813">
        <v>0</v>
      </c>
      <c r="H2813" s="46">
        <f t="shared" si="273"/>
        <v>0</v>
      </c>
      <c r="J2813" t="str">
        <f t="shared" si="274"/>
        <v>TRABALHADOR NA CULTURA DE CANOLA</v>
      </c>
      <c r="K2813" t="s">
        <v>3632</v>
      </c>
      <c r="L2813">
        <v>0</v>
      </c>
      <c r="M2813" s="46">
        <f t="shared" si="275"/>
        <v>0</v>
      </c>
      <c r="N2813" t="str">
        <f t="shared" si="276"/>
        <v>TRABALHADOR DA EXPLORACAO DE BACABA</v>
      </c>
      <c r="O2813" t="s">
        <v>3695</v>
      </c>
      <c r="P2813">
        <v>0</v>
      </c>
      <c r="Q2813" s="46">
        <f t="shared" si="277"/>
        <v>0</v>
      </c>
    </row>
    <row r="2814" spans="1:17" x14ac:dyDescent="0.25">
      <c r="A2814" t="str">
        <f t="shared" si="272"/>
        <v>TRABALHADOR NA OLERICULTURA (FRUTOS E SEMENTES)</v>
      </c>
      <c r="B2814" t="s">
        <v>3614</v>
      </c>
      <c r="C2814">
        <v>0</v>
      </c>
      <c r="D2814">
        <v>0</v>
      </c>
      <c r="E2814">
        <v>0</v>
      </c>
      <c r="F2814">
        <v>0</v>
      </c>
      <c r="G2814">
        <v>0</v>
      </c>
      <c r="H2814" s="46">
        <f t="shared" si="273"/>
        <v>0</v>
      </c>
      <c r="J2814" t="str">
        <f t="shared" si="274"/>
        <v>TRABALHADOR NA CULTURA DE COCO-DA-BAIA</v>
      </c>
      <c r="K2814" t="s">
        <v>3633</v>
      </c>
      <c r="L2814">
        <v>0</v>
      </c>
      <c r="M2814" s="46">
        <f t="shared" si="275"/>
        <v>0</v>
      </c>
      <c r="N2814" t="str">
        <f t="shared" si="276"/>
        <v>TRABALHADOR DA EXPLORACAO DE BURITI</v>
      </c>
      <c r="O2814" t="s">
        <v>3696</v>
      </c>
      <c r="P2814">
        <v>0</v>
      </c>
      <c r="Q2814" s="46">
        <f t="shared" si="277"/>
        <v>0</v>
      </c>
    </row>
    <row r="2815" spans="1:17" x14ac:dyDescent="0.25">
      <c r="A2815" t="str">
        <f t="shared" si="272"/>
        <v>TRABALHADOR NA OLERICULTURA (LEGUMES)</v>
      </c>
      <c r="B2815" t="s">
        <v>3615</v>
      </c>
      <c r="C2815">
        <v>0</v>
      </c>
      <c r="D2815">
        <v>0</v>
      </c>
      <c r="E2815">
        <v>0</v>
      </c>
      <c r="F2815">
        <v>0</v>
      </c>
      <c r="G2815">
        <v>0</v>
      </c>
      <c r="H2815" s="46">
        <f t="shared" si="273"/>
        <v>0</v>
      </c>
      <c r="J2815" t="str">
        <f t="shared" si="274"/>
        <v>TRABALHADOR NA CULTURA DE DENDE</v>
      </c>
      <c r="K2815" t="s">
        <v>3634</v>
      </c>
      <c r="L2815">
        <v>0</v>
      </c>
      <c r="M2815" s="46">
        <f t="shared" si="275"/>
        <v>0</v>
      </c>
      <c r="N2815" t="str">
        <f t="shared" si="276"/>
        <v>TRABALHADOR DA EXPLORACAO DE CARNAUBA</v>
      </c>
      <c r="O2815" t="s">
        <v>3697</v>
      </c>
      <c r="P2815">
        <v>0</v>
      </c>
      <c r="Q2815" s="46">
        <f t="shared" si="277"/>
        <v>0</v>
      </c>
    </row>
    <row r="2816" spans="1:17" x14ac:dyDescent="0.25">
      <c r="A2816" t="str">
        <f t="shared" si="272"/>
        <v>TRABALHADOR NA OLERICULTURA (RAIZES, BULBOS E TUBERCULOS)</v>
      </c>
      <c r="B2816" t="s">
        <v>3616</v>
      </c>
      <c r="C2816">
        <v>0</v>
      </c>
      <c r="D2816">
        <v>0</v>
      </c>
      <c r="E2816">
        <v>0</v>
      </c>
      <c r="F2816">
        <v>0</v>
      </c>
      <c r="G2816">
        <v>0</v>
      </c>
      <c r="H2816" s="46">
        <f t="shared" si="273"/>
        <v>0</v>
      </c>
      <c r="J2816" t="str">
        <f t="shared" si="274"/>
        <v>TRABALHADOR NA CULTURA DE MAMONA</v>
      </c>
      <c r="K2816" t="s">
        <v>3635</v>
      </c>
      <c r="L2816">
        <v>0</v>
      </c>
      <c r="M2816" s="46">
        <f t="shared" si="275"/>
        <v>0</v>
      </c>
      <c r="N2816" t="str">
        <f t="shared" si="276"/>
        <v>TRABALHADOR DA EXPLORACAO DE COCO-DA-PRAIA</v>
      </c>
      <c r="O2816" t="s">
        <v>3698</v>
      </c>
      <c r="P2816">
        <v>0</v>
      </c>
      <c r="Q2816" s="46">
        <f t="shared" si="277"/>
        <v>0</v>
      </c>
    </row>
    <row r="2817" spans="1:17" x14ac:dyDescent="0.25">
      <c r="A2817" t="str">
        <f t="shared" si="272"/>
        <v>TRABALHADOR NA OLERICULTURA (TALOS, FOLHAS E FLORES)</v>
      </c>
      <c r="B2817" t="s">
        <v>3617</v>
      </c>
      <c r="C2817">
        <v>0</v>
      </c>
      <c r="D2817">
        <v>0</v>
      </c>
      <c r="E2817">
        <v>0</v>
      </c>
      <c r="F2817">
        <v>0</v>
      </c>
      <c r="G2817">
        <v>0</v>
      </c>
      <c r="H2817" s="46">
        <f t="shared" si="273"/>
        <v>0</v>
      </c>
      <c r="J2817" t="str">
        <f t="shared" si="274"/>
        <v>TRABALHADOR NA CULTURA DE SOJA</v>
      </c>
      <c r="K2817" t="s">
        <v>3636</v>
      </c>
      <c r="L2817">
        <v>0</v>
      </c>
      <c r="M2817" s="46">
        <f t="shared" si="275"/>
        <v>0</v>
      </c>
      <c r="N2817" t="str">
        <f t="shared" si="276"/>
        <v>TRABALHADOR DA EXPLORACAO DE COPAIBA</v>
      </c>
      <c r="O2817" t="s">
        <v>3699</v>
      </c>
      <c r="P2817">
        <v>0</v>
      </c>
      <c r="Q2817" s="46">
        <f t="shared" si="277"/>
        <v>0</v>
      </c>
    </row>
    <row r="2818" spans="1:17" x14ac:dyDescent="0.25">
      <c r="A2818" t="str">
        <f t="shared" si="272"/>
        <v>TRABALHADOR NO CULTIVO DE FLORES E FOLHAGENS DE CORTE</v>
      </c>
      <c r="B2818" t="s">
        <v>3618</v>
      </c>
      <c r="C2818">
        <v>0</v>
      </c>
      <c r="D2818">
        <v>0</v>
      </c>
      <c r="E2818">
        <v>0</v>
      </c>
      <c r="F2818">
        <v>0</v>
      </c>
      <c r="G2818">
        <v>0</v>
      </c>
      <c r="H2818" s="46">
        <f t="shared" si="273"/>
        <v>0</v>
      </c>
      <c r="J2818" t="str">
        <f t="shared" si="274"/>
        <v>TRABALHADOR NA CULTURA DO GIRASSOL</v>
      </c>
      <c r="K2818" t="s">
        <v>3637</v>
      </c>
      <c r="L2818">
        <v>0</v>
      </c>
      <c r="M2818" s="46">
        <f t="shared" si="275"/>
        <v>0</v>
      </c>
      <c r="N2818" t="str">
        <f t="shared" si="276"/>
        <v>TRABALHADOR DA EXPLORACAO DE MALVA (PAINA)</v>
      </c>
      <c r="O2818" t="s">
        <v>3700</v>
      </c>
      <c r="P2818">
        <v>0</v>
      </c>
      <c r="Q2818" s="46">
        <f t="shared" si="277"/>
        <v>0</v>
      </c>
    </row>
    <row r="2819" spans="1:17" x14ac:dyDescent="0.25">
      <c r="A2819" t="str">
        <f t="shared" si="272"/>
        <v>TRABALHADOR NO CULTIVO DE FLORES EM VASO</v>
      </c>
      <c r="B2819" t="s">
        <v>3619</v>
      </c>
      <c r="C2819">
        <v>0</v>
      </c>
      <c r="D2819">
        <v>0</v>
      </c>
      <c r="E2819">
        <v>0</v>
      </c>
      <c r="F2819">
        <v>0</v>
      </c>
      <c r="G2819">
        <v>0</v>
      </c>
      <c r="H2819" s="46">
        <f t="shared" si="273"/>
        <v>0</v>
      </c>
      <c r="J2819" t="str">
        <f t="shared" si="274"/>
        <v>TRABALHADOR NA CULTURA DO LINHO</v>
      </c>
      <c r="K2819" t="s">
        <v>3638</v>
      </c>
      <c r="L2819">
        <v>0</v>
      </c>
      <c r="M2819" s="46">
        <f t="shared" si="275"/>
        <v>0</v>
      </c>
      <c r="N2819" t="str">
        <f t="shared" si="276"/>
        <v>TRABALHADOR DA EXPLORACAO DE MURUMURU</v>
      </c>
      <c r="O2819" t="s">
        <v>3701</v>
      </c>
      <c r="P2819">
        <v>0</v>
      </c>
      <c r="Q2819" s="46">
        <f t="shared" si="277"/>
        <v>0</v>
      </c>
    </row>
    <row r="2820" spans="1:17" x14ac:dyDescent="0.25">
      <c r="A2820" t="str">
        <f t="shared" si="272"/>
        <v>TRABALHADOR NO CULTIVO DE FORRACOES</v>
      </c>
      <c r="B2820" t="s">
        <v>3620</v>
      </c>
      <c r="C2820">
        <v>0</v>
      </c>
      <c r="D2820">
        <v>0</v>
      </c>
      <c r="E2820">
        <v>0</v>
      </c>
      <c r="F2820">
        <v>0</v>
      </c>
      <c r="G2820">
        <v>0</v>
      </c>
      <c r="H2820" s="46">
        <f t="shared" si="273"/>
        <v>0</v>
      </c>
      <c r="J2820" t="str">
        <f t="shared" si="274"/>
        <v>TRABALHADOR DA CULTURA DE ESPECIARIAS</v>
      </c>
      <c r="K2820" t="s">
        <v>3639</v>
      </c>
      <c r="L2820">
        <v>0</v>
      </c>
      <c r="M2820" s="46">
        <f t="shared" si="275"/>
        <v>0</v>
      </c>
      <c r="N2820" t="str">
        <f t="shared" si="276"/>
        <v>TRABALHADOR DA EXPLORACAO DE OITICICA</v>
      </c>
      <c r="O2820" t="s">
        <v>3702</v>
      </c>
      <c r="P2820">
        <v>0</v>
      </c>
      <c r="Q2820" s="46">
        <f t="shared" si="277"/>
        <v>0</v>
      </c>
    </row>
    <row r="2821" spans="1:17" x14ac:dyDescent="0.25">
      <c r="A2821" t="str">
        <f t="shared" si="272"/>
        <v>TRABALHADOR NO CULTIVO DE MUDAS</v>
      </c>
      <c r="B2821" t="s">
        <v>3621</v>
      </c>
      <c r="C2821">
        <v>0</v>
      </c>
      <c r="D2821">
        <v>0</v>
      </c>
      <c r="E2821">
        <v>0</v>
      </c>
      <c r="F2821">
        <v>0</v>
      </c>
      <c r="G2821">
        <v>0</v>
      </c>
      <c r="H2821" s="46">
        <f t="shared" si="273"/>
        <v>0</v>
      </c>
      <c r="J2821" t="str">
        <f t="shared" si="274"/>
        <v>TRABALHADOR DA CULTURA DE PLANTAS AROMATICAS E MEDICINAIS</v>
      </c>
      <c r="K2821" t="s">
        <v>3640</v>
      </c>
      <c r="L2821">
        <v>0</v>
      </c>
      <c r="M2821" s="46">
        <f t="shared" si="275"/>
        <v>0</v>
      </c>
      <c r="N2821" t="str">
        <f t="shared" si="276"/>
        <v>TRABALHADOR DA EXPLORACAO DE OURICURI</v>
      </c>
      <c r="O2821" t="s">
        <v>3703</v>
      </c>
      <c r="P2821">
        <v>0</v>
      </c>
      <c r="Q2821" s="46">
        <f t="shared" si="277"/>
        <v>0</v>
      </c>
    </row>
    <row r="2822" spans="1:17" x14ac:dyDescent="0.25">
      <c r="A2822" t="str">
        <f t="shared" si="272"/>
        <v>TRABALHADOR NO CULTIVO DE ARVORES FRUTIFERAS</v>
      </c>
      <c r="B2822" t="s">
        <v>3623</v>
      </c>
      <c r="C2822">
        <v>0</v>
      </c>
      <c r="D2822">
        <v>0</v>
      </c>
      <c r="E2822">
        <v>0</v>
      </c>
      <c r="F2822">
        <v>0</v>
      </c>
      <c r="G2822">
        <v>0</v>
      </c>
      <c r="H2822" s="46">
        <f t="shared" si="273"/>
        <v>0</v>
      </c>
      <c r="J2822" t="str">
        <f t="shared" si="274"/>
        <v>ADESTRADOR DE ANIMAIS</v>
      </c>
      <c r="K2822" t="s">
        <v>3641</v>
      </c>
      <c r="L2822">
        <v>0</v>
      </c>
      <c r="M2822" s="46">
        <f t="shared" si="275"/>
        <v>0</v>
      </c>
      <c r="N2822" t="str">
        <f t="shared" si="276"/>
        <v>TRABALHADOR DA EXPLORACAO DE PEQUI</v>
      </c>
      <c r="O2822" t="s">
        <v>3704</v>
      </c>
      <c r="P2822">
        <v>0</v>
      </c>
      <c r="Q2822" s="46">
        <f t="shared" si="277"/>
        <v>0</v>
      </c>
    </row>
    <row r="2823" spans="1:17" x14ac:dyDescent="0.25">
      <c r="A2823" t="str">
        <f t="shared" si="272"/>
        <v>TRABALHADOR NO CULTIVO DE ESPECIES FRUTIFERAS RASTEIRAS</v>
      </c>
      <c r="B2823" t="s">
        <v>3624</v>
      </c>
      <c r="C2823">
        <v>0</v>
      </c>
      <c r="D2823">
        <v>0</v>
      </c>
      <c r="E2823">
        <v>0</v>
      </c>
      <c r="F2823">
        <v>0</v>
      </c>
      <c r="G2823">
        <v>0</v>
      </c>
      <c r="H2823" s="46">
        <f t="shared" si="273"/>
        <v>0</v>
      </c>
      <c r="J2823" t="str">
        <f t="shared" si="274"/>
        <v>INSEMINADOR</v>
      </c>
      <c r="K2823" t="s">
        <v>3642</v>
      </c>
      <c r="L2823">
        <v>0</v>
      </c>
      <c r="M2823" s="46">
        <f t="shared" si="275"/>
        <v>0</v>
      </c>
      <c r="N2823" t="str">
        <f t="shared" si="276"/>
        <v>TRABALHADOR DA EXPLORACAO DE PIACAVA</v>
      </c>
      <c r="O2823" t="s">
        <v>3705</v>
      </c>
      <c r="P2823">
        <v>0</v>
      </c>
      <c r="Q2823" s="46">
        <f t="shared" si="277"/>
        <v>0</v>
      </c>
    </row>
    <row r="2824" spans="1:17" x14ac:dyDescent="0.25">
      <c r="A2824" t="str">
        <f t="shared" si="272"/>
        <v>TRABALHADOR NO CULTIVO DE TREPADEIRAS FRUTIFERAS</v>
      </c>
      <c r="B2824" t="s">
        <v>3625</v>
      </c>
      <c r="C2824">
        <v>0</v>
      </c>
      <c r="D2824">
        <v>0</v>
      </c>
      <c r="E2824">
        <v>0</v>
      </c>
      <c r="F2824">
        <v>0</v>
      </c>
      <c r="G2824">
        <v>0</v>
      </c>
      <c r="H2824" s="46">
        <f t="shared" si="273"/>
        <v>0</v>
      </c>
      <c r="J2824" t="str">
        <f t="shared" si="274"/>
        <v>TRABALHADOR DE PECUARIA POLIVALENTE</v>
      </c>
      <c r="K2824" t="s">
        <v>3643</v>
      </c>
      <c r="L2824">
        <v>0</v>
      </c>
      <c r="M2824" s="46">
        <f t="shared" si="275"/>
        <v>0</v>
      </c>
      <c r="N2824" t="str">
        <f t="shared" si="276"/>
        <v>TRABALHADOR DA EXPLORACAO DE TUCUM</v>
      </c>
      <c r="O2824" t="s">
        <v>3706</v>
      </c>
      <c r="P2824">
        <v>0</v>
      </c>
      <c r="Q2824" s="46">
        <f t="shared" si="277"/>
        <v>0</v>
      </c>
    </row>
    <row r="2825" spans="1:17" x14ac:dyDescent="0.25">
      <c r="A2825" t="str">
        <f t="shared" si="272"/>
        <v>TRABALHADOR DA CULTURA DE CACAU</v>
      </c>
      <c r="B2825" t="s">
        <v>3626</v>
      </c>
      <c r="C2825">
        <v>0</v>
      </c>
      <c r="D2825">
        <v>0</v>
      </c>
      <c r="E2825">
        <v>0</v>
      </c>
      <c r="F2825">
        <v>0</v>
      </c>
      <c r="G2825">
        <v>0</v>
      </c>
      <c r="H2825" s="46">
        <f t="shared" si="273"/>
        <v>0</v>
      </c>
      <c r="J2825" t="str">
        <f t="shared" si="274"/>
        <v>TRATADOR DE ANIMAIS</v>
      </c>
      <c r="K2825" t="s">
        <v>3644</v>
      </c>
      <c r="L2825">
        <v>0</v>
      </c>
      <c r="M2825" s="46">
        <f t="shared" si="275"/>
        <v>0</v>
      </c>
      <c r="N2825" t="str">
        <f t="shared" si="276"/>
        <v>TRABALHADOR DA EXPLORACAO DE ACAI</v>
      </c>
      <c r="O2825" t="s">
        <v>3707</v>
      </c>
      <c r="P2825">
        <v>0</v>
      </c>
      <c r="Q2825" s="46">
        <f t="shared" si="277"/>
        <v>0</v>
      </c>
    </row>
    <row r="2826" spans="1:17" x14ac:dyDescent="0.25">
      <c r="A2826" t="str">
        <f t="shared" si="272"/>
        <v>TRABALHADOR DA CULTURA DE CAFE</v>
      </c>
      <c r="B2826" t="s">
        <v>3627</v>
      </c>
      <c r="C2826">
        <v>0</v>
      </c>
      <c r="D2826">
        <v>0</v>
      </c>
      <c r="E2826">
        <v>0</v>
      </c>
      <c r="F2826">
        <v>0</v>
      </c>
      <c r="G2826">
        <v>0</v>
      </c>
      <c r="H2826" s="46">
        <f t="shared" si="273"/>
        <v>0</v>
      </c>
      <c r="J2826" t="str">
        <f t="shared" si="274"/>
        <v>TRABALHADOR DA PECUARIA (ASININOS E MUARES)</v>
      </c>
      <c r="K2826" t="s">
        <v>3645</v>
      </c>
      <c r="L2826">
        <v>0</v>
      </c>
      <c r="M2826" s="46">
        <f t="shared" si="275"/>
        <v>0</v>
      </c>
      <c r="N2826" t="str">
        <f t="shared" si="276"/>
        <v>TRABALHADOR DA EXPLORACAO DE CASTANHA</v>
      </c>
      <c r="O2826" t="s">
        <v>3708</v>
      </c>
      <c r="P2826">
        <v>0</v>
      </c>
      <c r="Q2826" s="46">
        <f t="shared" si="277"/>
        <v>0</v>
      </c>
    </row>
    <row r="2827" spans="1:17" x14ac:dyDescent="0.25">
      <c r="A2827" t="str">
        <f t="shared" si="272"/>
        <v>TRABALHADOR DA CULTURA DE ERVA-MATE</v>
      </c>
      <c r="B2827" t="s">
        <v>3628</v>
      </c>
      <c r="C2827">
        <v>0</v>
      </c>
      <c r="D2827">
        <v>0</v>
      </c>
      <c r="E2827">
        <v>0</v>
      </c>
      <c r="F2827">
        <v>0</v>
      </c>
      <c r="G2827">
        <v>0</v>
      </c>
      <c r="H2827" s="46">
        <f t="shared" si="273"/>
        <v>0</v>
      </c>
      <c r="J2827" t="str">
        <f t="shared" si="274"/>
        <v>TRABALHADOR DA PECUARIA (BOVINOS CORTE)</v>
      </c>
      <c r="K2827" t="s">
        <v>3646</v>
      </c>
      <c r="L2827">
        <v>0</v>
      </c>
      <c r="M2827" s="46">
        <f t="shared" si="275"/>
        <v>0</v>
      </c>
      <c r="N2827" t="str">
        <f t="shared" si="276"/>
        <v>TRABALHADOR DA EXPLORACAO DE PINHAO</v>
      </c>
      <c r="O2827" t="s">
        <v>3709</v>
      </c>
      <c r="P2827">
        <v>0</v>
      </c>
      <c r="Q2827" s="46">
        <f t="shared" si="277"/>
        <v>0</v>
      </c>
    </row>
    <row r="2828" spans="1:17" x14ac:dyDescent="0.25">
      <c r="A2828" t="str">
        <f t="shared" si="272"/>
        <v>TRABALHADOR DA CULTURA DE FUMO</v>
      </c>
      <c r="B2828" t="s">
        <v>3629</v>
      </c>
      <c r="C2828">
        <v>0</v>
      </c>
      <c r="D2828">
        <v>0</v>
      </c>
      <c r="E2828">
        <v>0</v>
      </c>
      <c r="F2828">
        <v>0</v>
      </c>
      <c r="G2828">
        <v>0</v>
      </c>
      <c r="H2828" s="46">
        <f t="shared" si="273"/>
        <v>0</v>
      </c>
      <c r="J2828" t="str">
        <f t="shared" si="274"/>
        <v>TRABALHADOR DA PECUARIA (BOVINOS LEITE)</v>
      </c>
      <c r="K2828" t="s">
        <v>3647</v>
      </c>
      <c r="L2828">
        <v>0</v>
      </c>
      <c r="M2828" s="46">
        <f t="shared" si="275"/>
        <v>0</v>
      </c>
      <c r="N2828" t="str">
        <f t="shared" si="276"/>
        <v>TRABALHADOR DA EXPLORACAO DE PUPUNHA</v>
      </c>
      <c r="O2828" t="s">
        <v>3710</v>
      </c>
      <c r="P2828">
        <v>0</v>
      </c>
      <c r="Q2828" s="46">
        <f t="shared" si="277"/>
        <v>0</v>
      </c>
    </row>
    <row r="2829" spans="1:17" x14ac:dyDescent="0.25">
      <c r="A2829" t="str">
        <f t="shared" si="272"/>
        <v>TRABALHADOR DA CULTURA DE GUARANA</v>
      </c>
      <c r="B2829" t="s">
        <v>3630</v>
      </c>
      <c r="C2829">
        <v>0</v>
      </c>
      <c r="D2829">
        <v>0</v>
      </c>
      <c r="E2829">
        <v>0</v>
      </c>
      <c r="F2829">
        <v>0</v>
      </c>
      <c r="G2829">
        <v>0</v>
      </c>
      <c r="H2829" s="46">
        <f t="shared" si="273"/>
        <v>0</v>
      </c>
      <c r="J2829" t="str">
        <f t="shared" si="274"/>
        <v>TRABALHADOR DA PECUARIA (BUBALINOS)</v>
      </c>
      <c r="K2829" t="s">
        <v>3648</v>
      </c>
      <c r="L2829">
        <v>0</v>
      </c>
      <c r="M2829" s="46">
        <f t="shared" si="275"/>
        <v>0</v>
      </c>
      <c r="N2829" t="str">
        <f t="shared" si="276"/>
        <v>TRABALHADOR DA EXPLORACAO DE ARVORES E ARBUSTOS PRODUTORES DE SUBSTANCIAS AROMAT., MEDIC. E TOXICAS</v>
      </c>
      <c r="O2829" t="s">
        <v>3711</v>
      </c>
      <c r="P2829">
        <v>0</v>
      </c>
      <c r="Q2829" s="46">
        <f t="shared" si="277"/>
        <v>0</v>
      </c>
    </row>
    <row r="2830" spans="1:17" x14ac:dyDescent="0.25">
      <c r="A2830" t="str">
        <f t="shared" ref="A2830:A2893" si="278">MID(B2830,8,100)</f>
        <v>TRABALHADOR NA CULTURA DE AMENDOIM</v>
      </c>
      <c r="B2830" t="s">
        <v>3631</v>
      </c>
      <c r="C2830">
        <v>0</v>
      </c>
      <c r="D2830">
        <v>0</v>
      </c>
      <c r="E2830">
        <v>0</v>
      </c>
      <c r="F2830">
        <v>0</v>
      </c>
      <c r="G2830">
        <v>0</v>
      </c>
      <c r="H2830" s="46">
        <f t="shared" ref="H2830:H2893" si="279">G2830*100/G$3765</f>
        <v>0</v>
      </c>
      <c r="J2830" t="str">
        <f t="shared" ref="J2830:J2893" si="280">MID(K2830,8,100)</f>
        <v>TRABALHADOR DA PECUARIA (EQUINOS)</v>
      </c>
      <c r="K2830" t="s">
        <v>3649</v>
      </c>
      <c r="L2830">
        <v>0</v>
      </c>
      <c r="M2830" s="46">
        <f t="shared" ref="M2830:M2893" si="281">L2830*100/L$3765</f>
        <v>0</v>
      </c>
      <c r="N2830" t="str">
        <f t="shared" ref="N2830:N2893" si="282">MID(O2830,8,100)</f>
        <v>TRABALHADOR DA EXPLORACAO DE CIPOS PRODUTORES DE SUBSTANCIAS AROMATICAS, MEDICINAIS E TOXICAS</v>
      </c>
      <c r="O2830" t="s">
        <v>3712</v>
      </c>
      <c r="P2830">
        <v>0</v>
      </c>
      <c r="Q2830" s="46">
        <f t="shared" ref="Q2830:Q2893" si="283">P2830*100/P$3765</f>
        <v>0</v>
      </c>
    </row>
    <row r="2831" spans="1:17" x14ac:dyDescent="0.25">
      <c r="A2831" t="str">
        <f t="shared" si="278"/>
        <v>TRABALHADOR NA CULTURA DE CANOLA</v>
      </c>
      <c r="B2831" t="s">
        <v>3632</v>
      </c>
      <c r="C2831">
        <v>0</v>
      </c>
      <c r="D2831">
        <v>0</v>
      </c>
      <c r="E2831">
        <v>0</v>
      </c>
      <c r="F2831">
        <v>0</v>
      </c>
      <c r="G2831">
        <v>0</v>
      </c>
      <c r="H2831" s="46">
        <f t="shared" si="279"/>
        <v>0</v>
      </c>
      <c r="J2831" t="str">
        <f t="shared" si="280"/>
        <v>TRABALHADOR DA CAPRINOCULTURA</v>
      </c>
      <c r="K2831" t="s">
        <v>3650</v>
      </c>
      <c r="L2831">
        <v>0</v>
      </c>
      <c r="M2831" s="46">
        <f t="shared" si="281"/>
        <v>0</v>
      </c>
      <c r="N2831" t="str">
        <f t="shared" si="282"/>
        <v>TRABALHADOR DA EXPLORACAO DE MADEIRAS TANANTES</v>
      </c>
      <c r="O2831" t="s">
        <v>3713</v>
      </c>
      <c r="P2831">
        <v>0</v>
      </c>
      <c r="Q2831" s="46">
        <f t="shared" si="283"/>
        <v>0</v>
      </c>
    </row>
    <row r="2832" spans="1:17" x14ac:dyDescent="0.25">
      <c r="A2832" t="str">
        <f t="shared" si="278"/>
        <v>TRABALHADOR NA CULTURA DE COCO-DA-BAIA</v>
      </c>
      <c r="B2832" t="s">
        <v>3633</v>
      </c>
      <c r="C2832">
        <v>0</v>
      </c>
      <c r="D2832">
        <v>0</v>
      </c>
      <c r="E2832">
        <v>0</v>
      </c>
      <c r="F2832">
        <v>0</v>
      </c>
      <c r="G2832">
        <v>0</v>
      </c>
      <c r="H2832" s="46">
        <f t="shared" si="279"/>
        <v>0</v>
      </c>
      <c r="J2832" t="str">
        <f t="shared" si="280"/>
        <v>TRABALHADOR DA OVINOCULTURA</v>
      </c>
      <c r="K2832" t="s">
        <v>3651</v>
      </c>
      <c r="L2832">
        <v>0</v>
      </c>
      <c r="M2832" s="46">
        <f t="shared" si="281"/>
        <v>0</v>
      </c>
      <c r="N2832" t="str">
        <f t="shared" si="282"/>
        <v>TRABALHADOR DA EXPLORACAO DE RAIZES PRODUTORAS DE SUBSTANCIAS AROMATICAS, MEDICINAIS E TOXICAS</v>
      </c>
      <c r="O2832" t="s">
        <v>3714</v>
      </c>
      <c r="P2832">
        <v>0</v>
      </c>
      <c r="Q2832" s="46">
        <f t="shared" si="283"/>
        <v>0</v>
      </c>
    </row>
    <row r="2833" spans="1:17" x14ac:dyDescent="0.25">
      <c r="A2833" t="str">
        <f t="shared" si="278"/>
        <v>TRABALHADOR NA CULTURA DE DENDE</v>
      </c>
      <c r="B2833" t="s">
        <v>3634</v>
      </c>
      <c r="C2833">
        <v>0</v>
      </c>
      <c r="D2833">
        <v>0</v>
      </c>
      <c r="E2833">
        <v>0</v>
      </c>
      <c r="F2833">
        <v>0</v>
      </c>
      <c r="G2833">
        <v>0</v>
      </c>
      <c r="H2833" s="46">
        <f t="shared" si="279"/>
        <v>0</v>
      </c>
      <c r="J2833" t="str">
        <f t="shared" si="280"/>
        <v>TRABALHADOR DA AVICULTURA DE CORTE</v>
      </c>
      <c r="K2833" t="s">
        <v>3653</v>
      </c>
      <c r="L2833">
        <v>0</v>
      </c>
      <c r="M2833" s="46">
        <f t="shared" si="281"/>
        <v>0</v>
      </c>
      <c r="N2833" t="str">
        <f t="shared" si="282"/>
        <v>TRABALHADOR DA EXTRACAO DE SUBSTANCIAS AROMATICAS, MEDICINAIS E TOXICAS, EM GERAL</v>
      </c>
      <c r="O2833" t="s">
        <v>3715</v>
      </c>
      <c r="P2833">
        <v>0</v>
      </c>
      <c r="Q2833" s="46">
        <f t="shared" si="283"/>
        <v>0</v>
      </c>
    </row>
    <row r="2834" spans="1:17" x14ac:dyDescent="0.25">
      <c r="A2834" t="str">
        <f t="shared" si="278"/>
        <v>TRABALHADOR NA CULTURA DE MAMONA</v>
      </c>
      <c r="B2834" t="s">
        <v>3635</v>
      </c>
      <c r="C2834">
        <v>0</v>
      </c>
      <c r="D2834">
        <v>0</v>
      </c>
      <c r="E2834">
        <v>0</v>
      </c>
      <c r="F2834">
        <v>0</v>
      </c>
      <c r="G2834">
        <v>0</v>
      </c>
      <c r="H2834" s="46">
        <f t="shared" si="279"/>
        <v>0</v>
      </c>
      <c r="J2834" t="str">
        <f t="shared" si="280"/>
        <v>TRABALHADOR DA AVICULTURA DE POSTURA</v>
      </c>
      <c r="K2834" t="s">
        <v>3654</v>
      </c>
      <c r="L2834">
        <v>0</v>
      </c>
      <c r="M2834" s="46">
        <f t="shared" si="281"/>
        <v>0</v>
      </c>
      <c r="N2834" t="str">
        <f t="shared" si="282"/>
        <v>CARVOEIRO</v>
      </c>
      <c r="O2834" t="s">
        <v>3716</v>
      </c>
      <c r="P2834">
        <v>0</v>
      </c>
      <c r="Q2834" s="46">
        <f t="shared" si="283"/>
        <v>0</v>
      </c>
    </row>
    <row r="2835" spans="1:17" x14ac:dyDescent="0.25">
      <c r="A2835" t="str">
        <f t="shared" si="278"/>
        <v>TRABALHADOR NA CULTURA DE SOJA</v>
      </c>
      <c r="B2835" t="s">
        <v>3636</v>
      </c>
      <c r="C2835">
        <v>0</v>
      </c>
      <c r="D2835">
        <v>0</v>
      </c>
      <c r="E2835">
        <v>0</v>
      </c>
      <c r="F2835">
        <v>0</v>
      </c>
      <c r="G2835">
        <v>0</v>
      </c>
      <c r="H2835" s="46">
        <f t="shared" si="279"/>
        <v>0</v>
      </c>
      <c r="J2835" t="str">
        <f t="shared" si="280"/>
        <v>OPERADOR DE INCUBADORA</v>
      </c>
      <c r="K2835" t="s">
        <v>3655</v>
      </c>
      <c r="L2835">
        <v>0</v>
      </c>
      <c r="M2835" s="46">
        <f t="shared" si="281"/>
        <v>0</v>
      </c>
      <c r="N2835" t="str">
        <f t="shared" si="282"/>
        <v>CARBONIZADOR</v>
      </c>
      <c r="O2835" t="s">
        <v>3717</v>
      </c>
      <c r="P2835">
        <v>0</v>
      </c>
      <c r="Q2835" s="46">
        <f t="shared" si="283"/>
        <v>0</v>
      </c>
    </row>
    <row r="2836" spans="1:17" x14ac:dyDescent="0.25">
      <c r="A2836" t="str">
        <f t="shared" si="278"/>
        <v>TRABALHADOR NA CULTURA DO GIRASSOL</v>
      </c>
      <c r="B2836" t="s">
        <v>3637</v>
      </c>
      <c r="C2836">
        <v>0</v>
      </c>
      <c r="D2836">
        <v>0</v>
      </c>
      <c r="E2836">
        <v>0</v>
      </c>
      <c r="F2836">
        <v>0</v>
      </c>
      <c r="G2836">
        <v>0</v>
      </c>
      <c r="H2836" s="46">
        <f t="shared" si="279"/>
        <v>0</v>
      </c>
      <c r="J2836" t="str">
        <f t="shared" si="280"/>
        <v>TRABALHADOR DA CUNICULTURA</v>
      </c>
      <c r="K2836" t="s">
        <v>3656</v>
      </c>
      <c r="L2836">
        <v>0</v>
      </c>
      <c r="M2836" s="46">
        <f t="shared" si="281"/>
        <v>0</v>
      </c>
      <c r="N2836" t="str">
        <f t="shared" si="282"/>
        <v>AJUDANTE DE CARVOARIA</v>
      </c>
      <c r="O2836" t="s">
        <v>3718</v>
      </c>
      <c r="P2836">
        <v>0</v>
      </c>
      <c r="Q2836" s="46">
        <f t="shared" si="283"/>
        <v>0</v>
      </c>
    </row>
    <row r="2837" spans="1:17" x14ac:dyDescent="0.25">
      <c r="A2837" t="str">
        <f t="shared" si="278"/>
        <v>TRABALHADOR NA CULTURA DO LINHO</v>
      </c>
      <c r="B2837" t="s">
        <v>3638</v>
      </c>
      <c r="C2837">
        <v>0</v>
      </c>
      <c r="D2837">
        <v>0</v>
      </c>
      <c r="E2837">
        <v>0</v>
      </c>
      <c r="F2837">
        <v>0</v>
      </c>
      <c r="G2837">
        <v>0</v>
      </c>
      <c r="H2837" s="46">
        <f t="shared" si="279"/>
        <v>0</v>
      </c>
      <c r="J2837" t="str">
        <f t="shared" si="280"/>
        <v>SEXADOR</v>
      </c>
      <c r="K2837" t="s">
        <v>3657</v>
      </c>
      <c r="L2837">
        <v>0</v>
      </c>
      <c r="M2837" s="46">
        <f t="shared" si="281"/>
        <v>0</v>
      </c>
      <c r="N2837" t="str">
        <f t="shared" si="282"/>
        <v>OPERADOR DE COLHEITADEIRA</v>
      </c>
      <c r="O2837" t="s">
        <v>3719</v>
      </c>
      <c r="P2837">
        <v>0</v>
      </c>
      <c r="Q2837" s="46">
        <f t="shared" si="283"/>
        <v>0</v>
      </c>
    </row>
    <row r="2838" spans="1:17" x14ac:dyDescent="0.25">
      <c r="A2838" t="str">
        <f t="shared" si="278"/>
        <v>TRABALHADOR DA CULTURA DE ESPECIARIAS</v>
      </c>
      <c r="B2838" t="s">
        <v>3639</v>
      </c>
      <c r="C2838">
        <v>0</v>
      </c>
      <c r="D2838">
        <v>0</v>
      </c>
      <c r="E2838">
        <v>0</v>
      </c>
      <c r="F2838">
        <v>0</v>
      </c>
      <c r="G2838">
        <v>0</v>
      </c>
      <c r="H2838" s="46">
        <f t="shared" si="279"/>
        <v>0</v>
      </c>
      <c r="J2838" t="str">
        <f t="shared" si="280"/>
        <v>TRABALHADOR EM CRIATORIOS DE ANIMAIS PRODUTORES DE VENENO</v>
      </c>
      <c r="K2838" t="s">
        <v>3658</v>
      </c>
      <c r="L2838">
        <v>0</v>
      </c>
      <c r="M2838" s="46">
        <f t="shared" si="281"/>
        <v>0</v>
      </c>
      <c r="N2838" t="str">
        <f t="shared" si="282"/>
        <v>OPERADOR DE MAQUINAS DE BENEFICIAMENTO DE PRODUTOS AGRICOLAS</v>
      </c>
      <c r="O2838" t="s">
        <v>3720</v>
      </c>
      <c r="P2838">
        <v>0</v>
      </c>
      <c r="Q2838" s="46">
        <f t="shared" si="283"/>
        <v>0</v>
      </c>
    </row>
    <row r="2839" spans="1:17" x14ac:dyDescent="0.25">
      <c r="A2839" t="str">
        <f t="shared" si="278"/>
        <v>TRABALHADOR DA CULTURA DE PLANTAS AROMATICAS E MEDICINAIS</v>
      </c>
      <c r="B2839" t="s">
        <v>3640</v>
      </c>
      <c r="C2839">
        <v>0</v>
      </c>
      <c r="D2839">
        <v>0</v>
      </c>
      <c r="E2839">
        <v>0</v>
      </c>
      <c r="F2839">
        <v>0</v>
      </c>
      <c r="G2839">
        <v>0</v>
      </c>
      <c r="H2839" s="46">
        <f t="shared" si="279"/>
        <v>0</v>
      </c>
      <c r="J2839" t="str">
        <f t="shared" si="280"/>
        <v>TRABALHADOR NA APICULTURA</v>
      </c>
      <c r="K2839" t="s">
        <v>3659</v>
      </c>
      <c r="L2839">
        <v>0</v>
      </c>
      <c r="M2839" s="46">
        <f t="shared" si="281"/>
        <v>0</v>
      </c>
      <c r="N2839" t="str">
        <f t="shared" si="282"/>
        <v>TRATORISTA AGRICOLA</v>
      </c>
      <c r="O2839" t="s">
        <v>3721</v>
      </c>
      <c r="P2839">
        <v>0</v>
      </c>
      <c r="Q2839" s="46">
        <f t="shared" si="283"/>
        <v>0</v>
      </c>
    </row>
    <row r="2840" spans="1:17" x14ac:dyDescent="0.25">
      <c r="A2840" t="str">
        <f t="shared" si="278"/>
        <v>ADESTRADOR DE ANIMAIS</v>
      </c>
      <c r="B2840" t="s">
        <v>3641</v>
      </c>
      <c r="C2840">
        <v>0</v>
      </c>
      <c r="D2840">
        <v>0</v>
      </c>
      <c r="E2840">
        <v>0</v>
      </c>
      <c r="F2840">
        <v>0</v>
      </c>
      <c r="G2840">
        <v>0</v>
      </c>
      <c r="H2840" s="46">
        <f t="shared" si="279"/>
        <v>0</v>
      </c>
      <c r="J2840" t="str">
        <f t="shared" si="280"/>
        <v>TRABALHADOR NA MINHOCULTURA</v>
      </c>
      <c r="K2840" t="s">
        <v>3660</v>
      </c>
      <c r="L2840">
        <v>0</v>
      </c>
      <c r="M2840" s="46">
        <f t="shared" si="281"/>
        <v>0</v>
      </c>
      <c r="N2840" t="str">
        <f t="shared" si="282"/>
        <v>OPERADOR DE COLHEDOR FLORESTAL</v>
      </c>
      <c r="O2840" t="s">
        <v>3722</v>
      </c>
      <c r="P2840">
        <v>0</v>
      </c>
      <c r="Q2840" s="46">
        <f t="shared" si="283"/>
        <v>0</v>
      </c>
    </row>
    <row r="2841" spans="1:17" x14ac:dyDescent="0.25">
      <c r="A2841" t="str">
        <f t="shared" si="278"/>
        <v>INSEMINADOR</v>
      </c>
      <c r="B2841" t="s">
        <v>3642</v>
      </c>
      <c r="C2841">
        <v>0</v>
      </c>
      <c r="D2841">
        <v>0</v>
      </c>
      <c r="E2841">
        <v>0</v>
      </c>
      <c r="F2841">
        <v>0</v>
      </c>
      <c r="G2841">
        <v>0</v>
      </c>
      <c r="H2841" s="46">
        <f t="shared" si="279"/>
        <v>0</v>
      </c>
      <c r="J2841" t="str">
        <f t="shared" si="280"/>
        <v>TRABALHADOR NA SERICICULTURA</v>
      </c>
      <c r="K2841" t="s">
        <v>3661</v>
      </c>
      <c r="L2841">
        <v>0</v>
      </c>
      <c r="M2841" s="46">
        <f t="shared" si="281"/>
        <v>0</v>
      </c>
      <c r="N2841" t="str">
        <f t="shared" si="282"/>
        <v>OPERADOR DE MAQUINAS FLORESTAIS ESTATICAS</v>
      </c>
      <c r="O2841" t="s">
        <v>3723</v>
      </c>
      <c r="P2841">
        <v>0</v>
      </c>
      <c r="Q2841" s="46">
        <f t="shared" si="283"/>
        <v>0</v>
      </c>
    </row>
    <row r="2842" spans="1:17" x14ac:dyDescent="0.25">
      <c r="A2842" t="str">
        <f t="shared" si="278"/>
        <v>TRABALHADOR DE PECUARIA POLIVALENTE</v>
      </c>
      <c r="B2842" t="s">
        <v>3643</v>
      </c>
      <c r="C2842">
        <v>0</v>
      </c>
      <c r="D2842">
        <v>0</v>
      </c>
      <c r="E2842">
        <v>0</v>
      </c>
      <c r="F2842">
        <v>0</v>
      </c>
      <c r="G2842">
        <v>0</v>
      </c>
      <c r="H2842" s="46">
        <f t="shared" si="279"/>
        <v>0</v>
      </c>
      <c r="J2842" t="str">
        <f t="shared" si="280"/>
        <v>SUPERVISOR DA AQUICULTURA</v>
      </c>
      <c r="K2842" t="s">
        <v>3662</v>
      </c>
      <c r="L2842">
        <v>0</v>
      </c>
      <c r="M2842" s="46">
        <f t="shared" si="281"/>
        <v>0</v>
      </c>
      <c r="N2842" t="str">
        <f t="shared" si="282"/>
        <v>OPERADOR DE TRATOR FLORESTAL</v>
      </c>
      <c r="O2842" t="s">
        <v>3724</v>
      </c>
      <c r="P2842">
        <v>0</v>
      </c>
      <c r="Q2842" s="46">
        <f t="shared" si="283"/>
        <v>0</v>
      </c>
    </row>
    <row r="2843" spans="1:17" x14ac:dyDescent="0.25">
      <c r="A2843" t="str">
        <f t="shared" si="278"/>
        <v>TRATADOR DE ANIMAIS</v>
      </c>
      <c r="B2843" t="s">
        <v>3644</v>
      </c>
      <c r="C2843">
        <v>0</v>
      </c>
      <c r="D2843">
        <v>0</v>
      </c>
      <c r="E2843">
        <v>0</v>
      </c>
      <c r="F2843">
        <v>0</v>
      </c>
      <c r="G2843">
        <v>0</v>
      </c>
      <c r="H2843" s="46">
        <f t="shared" si="279"/>
        <v>0</v>
      </c>
      <c r="J2843" t="str">
        <f t="shared" si="280"/>
        <v>SUPERVISOR DA AREA FLORESTAL</v>
      </c>
      <c r="K2843" t="s">
        <v>3663</v>
      </c>
      <c r="L2843">
        <v>0</v>
      </c>
      <c r="M2843" s="46">
        <f t="shared" si="281"/>
        <v>0</v>
      </c>
      <c r="N2843" t="str">
        <f t="shared" si="282"/>
        <v>TRABALHADOR NA OPERACAO DE SISTEMA DE IRRIGACAO LOCALIZADA (MICROASPERSAO E GOTEJAMENTO)</v>
      </c>
      <c r="O2843" t="s">
        <v>3725</v>
      </c>
      <c r="P2843">
        <v>0</v>
      </c>
      <c r="Q2843" s="46">
        <f t="shared" si="283"/>
        <v>0</v>
      </c>
    </row>
    <row r="2844" spans="1:17" x14ac:dyDescent="0.25">
      <c r="A2844" t="str">
        <f t="shared" si="278"/>
        <v>TRABALHADOR DA PECUARIA (ASININOS E MUARES)</v>
      </c>
      <c r="B2844" t="s">
        <v>3645</v>
      </c>
      <c r="C2844">
        <v>0</v>
      </c>
      <c r="D2844">
        <v>0</v>
      </c>
      <c r="E2844">
        <v>0</v>
      </c>
      <c r="F2844">
        <v>0</v>
      </c>
      <c r="G2844">
        <v>0</v>
      </c>
      <c r="H2844" s="46">
        <f t="shared" si="279"/>
        <v>0</v>
      </c>
      <c r="J2844" t="str">
        <f t="shared" si="280"/>
        <v>CATADOR DE CARANGUEJOS E SIRIS</v>
      </c>
      <c r="K2844" t="s">
        <v>3664</v>
      </c>
      <c r="L2844">
        <v>0</v>
      </c>
      <c r="M2844" s="46">
        <f t="shared" si="281"/>
        <v>0</v>
      </c>
      <c r="N2844" t="str">
        <f t="shared" si="282"/>
        <v>TRABALHADOR NA OPERACAO DE SISTEMA DE IRRIGACAO POR ASPERSAO (PIVO CENTRAL)</v>
      </c>
      <c r="O2844" t="s">
        <v>3726</v>
      </c>
      <c r="P2844">
        <v>0</v>
      </c>
      <c r="Q2844" s="46">
        <f t="shared" si="283"/>
        <v>0</v>
      </c>
    </row>
    <row r="2845" spans="1:17" x14ac:dyDescent="0.25">
      <c r="A2845" t="str">
        <f t="shared" si="278"/>
        <v>TRABALHADOR DA PECUARIA (BOVINOS CORTE)</v>
      </c>
      <c r="B2845" t="s">
        <v>3646</v>
      </c>
      <c r="C2845">
        <v>0</v>
      </c>
      <c r="D2845">
        <v>0</v>
      </c>
      <c r="E2845">
        <v>0</v>
      </c>
      <c r="F2845">
        <v>0</v>
      </c>
      <c r="G2845">
        <v>0</v>
      </c>
      <c r="H2845" s="46">
        <f t="shared" si="279"/>
        <v>0</v>
      </c>
      <c r="J2845" t="str">
        <f t="shared" si="280"/>
        <v>CATADOR DE MARISCOS</v>
      </c>
      <c r="K2845" t="s">
        <v>3665</v>
      </c>
      <c r="L2845">
        <v>0</v>
      </c>
      <c r="M2845" s="46">
        <f t="shared" si="281"/>
        <v>0</v>
      </c>
      <c r="N2845" t="str">
        <f t="shared" si="282"/>
        <v>TRABALHADOR NA OPERACAO DE SISTEMAS CONVENCIONAIS DE IRRIGACAO POR ASPERSAO</v>
      </c>
      <c r="O2845" t="s">
        <v>3727</v>
      </c>
      <c r="P2845">
        <v>0</v>
      </c>
      <c r="Q2845" s="46">
        <f t="shared" si="283"/>
        <v>0</v>
      </c>
    </row>
    <row r="2846" spans="1:17" x14ac:dyDescent="0.25">
      <c r="A2846" t="str">
        <f t="shared" si="278"/>
        <v>TRABALHADOR DA PECUARIA (BOVINOS LEITE)</v>
      </c>
      <c r="B2846" t="s">
        <v>3647</v>
      </c>
      <c r="C2846">
        <v>0</v>
      </c>
      <c r="D2846">
        <v>0</v>
      </c>
      <c r="E2846">
        <v>0</v>
      </c>
      <c r="F2846">
        <v>0</v>
      </c>
      <c r="G2846">
        <v>0</v>
      </c>
      <c r="H2846" s="46">
        <f t="shared" si="279"/>
        <v>0</v>
      </c>
      <c r="J2846" t="str">
        <f t="shared" si="280"/>
        <v>PESCADOR ARTESANAL DE LAGOSTAS</v>
      </c>
      <c r="K2846" t="s">
        <v>3666</v>
      </c>
      <c r="L2846">
        <v>0</v>
      </c>
      <c r="M2846" s="46">
        <f t="shared" si="281"/>
        <v>0</v>
      </c>
      <c r="N2846" t="str">
        <f t="shared" si="282"/>
        <v>TRABALHADOR NA OPERACAO DE SISTEMAS DE IRRIGACAO E ASPERSAO (ALTO PROPELIDO)</v>
      </c>
      <c r="O2846" t="s">
        <v>3728</v>
      </c>
      <c r="P2846">
        <v>0</v>
      </c>
      <c r="Q2846" s="46">
        <f t="shared" si="283"/>
        <v>0</v>
      </c>
    </row>
    <row r="2847" spans="1:17" x14ac:dyDescent="0.25">
      <c r="A2847" t="str">
        <f t="shared" si="278"/>
        <v>TRABALHADOR DA PECUARIA (BUBALINOS)</v>
      </c>
      <c r="B2847" t="s">
        <v>3648</v>
      </c>
      <c r="C2847">
        <v>0</v>
      </c>
      <c r="D2847">
        <v>0</v>
      </c>
      <c r="E2847">
        <v>0</v>
      </c>
      <c r="F2847">
        <v>0</v>
      </c>
      <c r="G2847">
        <v>0</v>
      </c>
      <c r="H2847" s="46">
        <f t="shared" si="279"/>
        <v>0</v>
      </c>
      <c r="J2847" t="str">
        <f t="shared" si="280"/>
        <v>PESCADOR ARTESANAL DE PEIXES E CAMAROES</v>
      </c>
      <c r="K2847" t="s">
        <v>3667</v>
      </c>
      <c r="L2847">
        <v>0</v>
      </c>
      <c r="M2847" s="46">
        <f t="shared" si="281"/>
        <v>0</v>
      </c>
      <c r="N2847" t="str">
        <f t="shared" si="282"/>
        <v>TRABALHADOR NA OPERACAO DE SISTEMAS DE IRRIGACAO POR SUPERFICIE E DRENAGEM</v>
      </c>
      <c r="O2847" t="s">
        <v>3729</v>
      </c>
      <c r="P2847">
        <v>0</v>
      </c>
      <c r="Q2847" s="46">
        <f t="shared" si="283"/>
        <v>0</v>
      </c>
    </row>
    <row r="2848" spans="1:17" x14ac:dyDescent="0.25">
      <c r="A2848" t="str">
        <f t="shared" si="278"/>
        <v>TRABALHADOR DA PECUARIA (EQUINOS)</v>
      </c>
      <c r="B2848" t="s">
        <v>3649</v>
      </c>
      <c r="C2848">
        <v>0</v>
      </c>
      <c r="D2848">
        <v>0</v>
      </c>
      <c r="E2848">
        <v>0</v>
      </c>
      <c r="F2848">
        <v>0</v>
      </c>
      <c r="G2848">
        <v>0</v>
      </c>
      <c r="H2848" s="46">
        <f t="shared" si="279"/>
        <v>0</v>
      </c>
      <c r="J2848" t="str">
        <f t="shared" si="280"/>
        <v>PESCADOR ARTESANAL DE AGUA DOCE</v>
      </c>
      <c r="K2848" t="s">
        <v>3668</v>
      </c>
      <c r="L2848">
        <v>0</v>
      </c>
      <c r="M2848" s="46">
        <f t="shared" si="281"/>
        <v>0</v>
      </c>
      <c r="N2848" t="str">
        <f t="shared" si="282"/>
        <v>SUPERVISOR DE APOIO OPERACIONAL NA MINERACAO</v>
      </c>
      <c r="O2848" t="s">
        <v>3730</v>
      </c>
      <c r="P2848">
        <v>0</v>
      </c>
      <c r="Q2848" s="46">
        <f t="shared" si="283"/>
        <v>0</v>
      </c>
    </row>
    <row r="2849" spans="1:17" x14ac:dyDescent="0.25">
      <c r="A2849" t="str">
        <f t="shared" si="278"/>
        <v>TRABALHADOR DA CAPRINOCULTURA</v>
      </c>
      <c r="B2849" t="s">
        <v>3650</v>
      </c>
      <c r="C2849">
        <v>0</v>
      </c>
      <c r="D2849">
        <v>0</v>
      </c>
      <c r="E2849">
        <v>0</v>
      </c>
      <c r="F2849">
        <v>0</v>
      </c>
      <c r="G2849">
        <v>0</v>
      </c>
      <c r="H2849" s="46">
        <f t="shared" si="279"/>
        <v>0</v>
      </c>
      <c r="J2849" t="str">
        <f t="shared" si="280"/>
        <v>PESCADOR INDUSTRIAL</v>
      </c>
      <c r="K2849" t="s">
        <v>3669</v>
      </c>
      <c r="L2849">
        <v>0</v>
      </c>
      <c r="M2849" s="46">
        <f t="shared" si="281"/>
        <v>0</v>
      </c>
      <c r="N2849" t="str">
        <f t="shared" si="282"/>
        <v>SUPERVISOR DE EXTRACAO DE SAL</v>
      </c>
      <c r="O2849" t="s">
        <v>3731</v>
      </c>
      <c r="P2849">
        <v>0</v>
      </c>
      <c r="Q2849" s="46">
        <f t="shared" si="283"/>
        <v>0</v>
      </c>
    </row>
    <row r="2850" spans="1:17" x14ac:dyDescent="0.25">
      <c r="A2850" t="str">
        <f t="shared" si="278"/>
        <v>TRABALHADOR DA OVINOCULTURA</v>
      </c>
      <c r="B2850" t="s">
        <v>3651</v>
      </c>
      <c r="C2850">
        <v>0</v>
      </c>
      <c r="D2850">
        <v>0</v>
      </c>
      <c r="E2850">
        <v>0</v>
      </c>
      <c r="F2850">
        <v>0</v>
      </c>
      <c r="G2850">
        <v>0</v>
      </c>
      <c r="H2850" s="46">
        <f t="shared" si="279"/>
        <v>0</v>
      </c>
      <c r="J2850" t="str">
        <f t="shared" si="280"/>
        <v>PESCADOR PROFISSIONAL</v>
      </c>
      <c r="K2850" t="s">
        <v>3670</v>
      </c>
      <c r="L2850">
        <v>0</v>
      </c>
      <c r="M2850" s="46">
        <f t="shared" si="281"/>
        <v>0</v>
      </c>
      <c r="N2850" t="str">
        <f t="shared" si="282"/>
        <v>SUPERVISOR DE PERFURACAO E DESMONTE</v>
      </c>
      <c r="O2850" t="s">
        <v>3732</v>
      </c>
      <c r="P2850">
        <v>0</v>
      </c>
      <c r="Q2850" s="46">
        <f t="shared" si="283"/>
        <v>0</v>
      </c>
    </row>
    <row r="2851" spans="1:17" x14ac:dyDescent="0.25">
      <c r="A2851" t="str">
        <f t="shared" si="278"/>
        <v>TRABALHADOR DA AVICULTURA DE CORTE</v>
      </c>
      <c r="B2851" t="s">
        <v>3653</v>
      </c>
      <c r="C2851">
        <v>0</v>
      </c>
      <c r="D2851">
        <v>0</v>
      </c>
      <c r="E2851">
        <v>0</v>
      </c>
      <c r="F2851">
        <v>0</v>
      </c>
      <c r="G2851">
        <v>0</v>
      </c>
      <c r="H2851" s="46">
        <f t="shared" si="279"/>
        <v>0</v>
      </c>
      <c r="J2851" t="str">
        <f t="shared" si="280"/>
        <v>CRIADOR DE CAMAROES</v>
      </c>
      <c r="K2851" t="s">
        <v>3671</v>
      </c>
      <c r="L2851">
        <v>0</v>
      </c>
      <c r="M2851" s="46">
        <f t="shared" si="281"/>
        <v>0</v>
      </c>
      <c r="N2851" t="str">
        <f t="shared" si="282"/>
        <v>SUPERVISOR DE PRODUCAO NA MINERACAO</v>
      </c>
      <c r="O2851" t="s">
        <v>3733</v>
      </c>
      <c r="P2851">
        <v>0</v>
      </c>
      <c r="Q2851" s="46">
        <f t="shared" si="283"/>
        <v>0</v>
      </c>
    </row>
    <row r="2852" spans="1:17" x14ac:dyDescent="0.25">
      <c r="A2852" t="str">
        <f t="shared" si="278"/>
        <v>TRABALHADOR DA AVICULTURA DE POSTURA</v>
      </c>
      <c r="B2852" t="s">
        <v>3654</v>
      </c>
      <c r="C2852">
        <v>0</v>
      </c>
      <c r="D2852">
        <v>0</v>
      </c>
      <c r="E2852">
        <v>0</v>
      </c>
      <c r="F2852">
        <v>0</v>
      </c>
      <c r="G2852">
        <v>0</v>
      </c>
      <c r="H2852" s="46">
        <f t="shared" si="279"/>
        <v>0</v>
      </c>
      <c r="J2852" t="str">
        <f t="shared" si="280"/>
        <v>CRIADOR DE JACARES</v>
      </c>
      <c r="K2852" t="s">
        <v>3672</v>
      </c>
      <c r="L2852">
        <v>0</v>
      </c>
      <c r="M2852" s="46">
        <f t="shared" si="281"/>
        <v>0</v>
      </c>
      <c r="N2852" t="str">
        <f t="shared" si="282"/>
        <v>SUPERVISOR DE TRANSPORTE NA MINERACAO</v>
      </c>
      <c r="O2852" t="s">
        <v>3734</v>
      </c>
      <c r="P2852">
        <v>0</v>
      </c>
      <c r="Q2852" s="46">
        <f t="shared" si="283"/>
        <v>0</v>
      </c>
    </row>
    <row r="2853" spans="1:17" x14ac:dyDescent="0.25">
      <c r="A2853" t="str">
        <f t="shared" si="278"/>
        <v>OPERADOR DE INCUBADORA</v>
      </c>
      <c r="B2853" t="s">
        <v>3655</v>
      </c>
      <c r="C2853">
        <v>0</v>
      </c>
      <c r="D2853">
        <v>0</v>
      </c>
      <c r="E2853">
        <v>0</v>
      </c>
      <c r="F2853">
        <v>0</v>
      </c>
      <c r="G2853">
        <v>0</v>
      </c>
      <c r="H2853" s="46">
        <f t="shared" si="279"/>
        <v>0</v>
      </c>
      <c r="J2853" t="str">
        <f t="shared" si="280"/>
        <v>CRIADOR DE MEXILHOES</v>
      </c>
      <c r="K2853" t="s">
        <v>3673</v>
      </c>
      <c r="L2853">
        <v>0</v>
      </c>
      <c r="M2853" s="46">
        <f t="shared" si="281"/>
        <v>0</v>
      </c>
      <c r="N2853" t="str">
        <f t="shared" si="282"/>
        <v>MESTRE (CONSTRUCAO CIVIL)</v>
      </c>
      <c r="O2853" t="s">
        <v>3735</v>
      </c>
      <c r="P2853">
        <v>0</v>
      </c>
      <c r="Q2853" s="46">
        <f t="shared" si="283"/>
        <v>0</v>
      </c>
    </row>
    <row r="2854" spans="1:17" x14ac:dyDescent="0.25">
      <c r="A2854" t="str">
        <f t="shared" si="278"/>
        <v>TRABALHADOR DA CUNICULTURA</v>
      </c>
      <c r="B2854" t="s">
        <v>3656</v>
      </c>
      <c r="C2854">
        <v>0</v>
      </c>
      <c r="D2854">
        <v>0</v>
      </c>
      <c r="E2854">
        <v>0</v>
      </c>
      <c r="F2854">
        <v>0</v>
      </c>
      <c r="G2854">
        <v>0</v>
      </c>
      <c r="H2854" s="46">
        <f t="shared" si="279"/>
        <v>0</v>
      </c>
      <c r="J2854" t="str">
        <f t="shared" si="280"/>
        <v>CRIADOR DE OSTRAS</v>
      </c>
      <c r="K2854" t="s">
        <v>3674</v>
      </c>
      <c r="L2854">
        <v>0</v>
      </c>
      <c r="M2854" s="46">
        <f t="shared" si="281"/>
        <v>0</v>
      </c>
      <c r="N2854" t="str">
        <f t="shared" si="282"/>
        <v>MESTRE DE LINHAS (FERROVIAS)</v>
      </c>
      <c r="O2854" t="s">
        <v>3736</v>
      </c>
      <c r="P2854">
        <v>0</v>
      </c>
      <c r="Q2854" s="46">
        <f t="shared" si="283"/>
        <v>0</v>
      </c>
    </row>
    <row r="2855" spans="1:17" x14ac:dyDescent="0.25">
      <c r="A2855" t="str">
        <f t="shared" si="278"/>
        <v>SEXADOR</v>
      </c>
      <c r="B2855" t="s">
        <v>3657</v>
      </c>
      <c r="C2855">
        <v>0</v>
      </c>
      <c r="D2855">
        <v>0</v>
      </c>
      <c r="E2855">
        <v>0</v>
      </c>
      <c r="F2855">
        <v>0</v>
      </c>
      <c r="G2855">
        <v>0</v>
      </c>
      <c r="H2855" s="46">
        <f t="shared" si="279"/>
        <v>0</v>
      </c>
      <c r="J2855" t="str">
        <f t="shared" si="280"/>
        <v>CRIADOR DE PEIXES</v>
      </c>
      <c r="K2855" t="s">
        <v>3675</v>
      </c>
      <c r="L2855">
        <v>0</v>
      </c>
      <c r="M2855" s="46">
        <f t="shared" si="281"/>
        <v>0</v>
      </c>
      <c r="N2855" t="str">
        <f t="shared" si="282"/>
        <v>INSPETOR DE TERRAPLENAGEM</v>
      </c>
      <c r="O2855" t="s">
        <v>3737</v>
      </c>
      <c r="P2855">
        <v>0</v>
      </c>
      <c r="Q2855" s="46">
        <f t="shared" si="283"/>
        <v>0</v>
      </c>
    </row>
    <row r="2856" spans="1:17" x14ac:dyDescent="0.25">
      <c r="A2856" t="str">
        <f t="shared" si="278"/>
        <v>TRABALHADOR EM CRIATORIOS DE ANIMAIS PRODUTORES DE VENENO</v>
      </c>
      <c r="B2856" t="s">
        <v>3658</v>
      </c>
      <c r="C2856">
        <v>0</v>
      </c>
      <c r="D2856">
        <v>0</v>
      </c>
      <c r="E2856">
        <v>0</v>
      </c>
      <c r="F2856">
        <v>0</v>
      </c>
      <c r="G2856">
        <v>0</v>
      </c>
      <c r="H2856" s="46">
        <f t="shared" si="279"/>
        <v>0</v>
      </c>
      <c r="J2856" t="str">
        <f t="shared" si="280"/>
        <v>CRIADOR DE QUELONIOS</v>
      </c>
      <c r="K2856" t="s">
        <v>3676</v>
      </c>
      <c r="L2856">
        <v>0</v>
      </c>
      <c r="M2856" s="46">
        <f t="shared" si="281"/>
        <v>0</v>
      </c>
      <c r="N2856" t="str">
        <f t="shared" si="282"/>
        <v>SUPERVISOR DE USINA DE CONCRETO</v>
      </c>
      <c r="O2856" t="s">
        <v>3738</v>
      </c>
      <c r="P2856">
        <v>0</v>
      </c>
      <c r="Q2856" s="46">
        <f t="shared" si="283"/>
        <v>0</v>
      </c>
    </row>
    <row r="2857" spans="1:17" x14ac:dyDescent="0.25">
      <c r="A2857" t="str">
        <f t="shared" si="278"/>
        <v>TRABALHADOR NA APICULTURA</v>
      </c>
      <c r="B2857" t="s">
        <v>3659</v>
      </c>
      <c r="C2857">
        <v>0</v>
      </c>
      <c r="D2857">
        <v>0</v>
      </c>
      <c r="E2857">
        <v>0</v>
      </c>
      <c r="F2857">
        <v>0</v>
      </c>
      <c r="G2857">
        <v>0</v>
      </c>
      <c r="H2857" s="46">
        <f t="shared" si="279"/>
        <v>0</v>
      </c>
      <c r="J2857" t="str">
        <f t="shared" si="280"/>
        <v>CRIADOR DE RAS</v>
      </c>
      <c r="K2857" t="s">
        <v>3677</v>
      </c>
      <c r="L2857">
        <v>0</v>
      </c>
      <c r="M2857" s="46">
        <f t="shared" si="281"/>
        <v>0</v>
      </c>
      <c r="N2857" t="str">
        <f t="shared" si="282"/>
        <v>FISCAL DE PATIO DE USINA DE CONCRETO</v>
      </c>
      <c r="O2857" t="s">
        <v>3739</v>
      </c>
      <c r="P2857">
        <v>0</v>
      </c>
      <c r="Q2857" s="46">
        <f t="shared" si="283"/>
        <v>0</v>
      </c>
    </row>
    <row r="2858" spans="1:17" x14ac:dyDescent="0.25">
      <c r="A2858" t="str">
        <f t="shared" si="278"/>
        <v>TRABALHADOR NA MINHOCULTURA</v>
      </c>
      <c r="B2858" t="s">
        <v>3660</v>
      </c>
      <c r="C2858">
        <v>0</v>
      </c>
      <c r="D2858">
        <v>0</v>
      </c>
      <c r="E2858">
        <v>0</v>
      </c>
      <c r="F2858">
        <v>0</v>
      </c>
      <c r="G2858">
        <v>0</v>
      </c>
      <c r="H2858" s="46">
        <f t="shared" si="279"/>
        <v>0</v>
      </c>
      <c r="J2858" t="str">
        <f t="shared" si="280"/>
        <v>GELADOR INDUSTRIAL</v>
      </c>
      <c r="K2858" t="s">
        <v>3678</v>
      </c>
      <c r="L2858">
        <v>0</v>
      </c>
      <c r="M2858" s="46">
        <f t="shared" si="281"/>
        <v>0</v>
      </c>
      <c r="N2858" t="str">
        <f t="shared" si="282"/>
        <v>CANTEIRO</v>
      </c>
      <c r="O2858" t="s">
        <v>3741</v>
      </c>
      <c r="P2858">
        <v>0</v>
      </c>
      <c r="Q2858" s="46">
        <f t="shared" si="283"/>
        <v>0</v>
      </c>
    </row>
    <row r="2859" spans="1:17" x14ac:dyDescent="0.25">
      <c r="A2859" t="str">
        <f t="shared" si="278"/>
        <v>TRABALHADOR NA SERICICULTURA</v>
      </c>
      <c r="B2859" t="s">
        <v>3661</v>
      </c>
      <c r="C2859">
        <v>0</v>
      </c>
      <c r="D2859">
        <v>0</v>
      </c>
      <c r="E2859">
        <v>0</v>
      </c>
      <c r="F2859">
        <v>0</v>
      </c>
      <c r="G2859">
        <v>0</v>
      </c>
      <c r="H2859" s="46">
        <f t="shared" si="279"/>
        <v>0</v>
      </c>
      <c r="J2859" t="str">
        <f t="shared" si="280"/>
        <v>GELADOR PROFISSIONAL</v>
      </c>
      <c r="K2859" t="s">
        <v>3679</v>
      </c>
      <c r="L2859">
        <v>0</v>
      </c>
      <c r="M2859" s="46">
        <f t="shared" si="281"/>
        <v>0</v>
      </c>
      <c r="N2859" t="str">
        <f t="shared" si="282"/>
        <v>DESTROCADOR DE PEDRA</v>
      </c>
      <c r="O2859" t="s">
        <v>3742</v>
      </c>
      <c r="P2859">
        <v>0</v>
      </c>
      <c r="Q2859" s="46">
        <f t="shared" si="283"/>
        <v>0</v>
      </c>
    </row>
    <row r="2860" spans="1:17" x14ac:dyDescent="0.25">
      <c r="A2860" t="str">
        <f t="shared" si="278"/>
        <v>SUPERVISOR DA AQUICULTURA</v>
      </c>
      <c r="B2860" t="s">
        <v>3662</v>
      </c>
      <c r="C2860">
        <v>0</v>
      </c>
      <c r="D2860">
        <v>0</v>
      </c>
      <c r="E2860">
        <v>0</v>
      </c>
      <c r="F2860">
        <v>0</v>
      </c>
      <c r="G2860">
        <v>0</v>
      </c>
      <c r="H2860" s="46">
        <f t="shared" si="279"/>
        <v>0</v>
      </c>
      <c r="J2860" t="str">
        <f t="shared" si="280"/>
        <v>PROEIRO</v>
      </c>
      <c r="K2860" t="s">
        <v>3680</v>
      </c>
      <c r="L2860">
        <v>0</v>
      </c>
      <c r="M2860" s="46">
        <f t="shared" si="281"/>
        <v>0</v>
      </c>
      <c r="N2860" t="str">
        <f t="shared" si="282"/>
        <v>DETONADOR</v>
      </c>
      <c r="O2860" t="s">
        <v>3743</v>
      </c>
      <c r="P2860">
        <v>0</v>
      </c>
      <c r="Q2860" s="46">
        <f t="shared" si="283"/>
        <v>0</v>
      </c>
    </row>
    <row r="2861" spans="1:17" x14ac:dyDescent="0.25">
      <c r="A2861" t="str">
        <f t="shared" si="278"/>
        <v>SUPERVISOR DA AREA FLORESTAL</v>
      </c>
      <c r="B2861" t="s">
        <v>3663</v>
      </c>
      <c r="C2861">
        <v>0</v>
      </c>
      <c r="D2861">
        <v>0</v>
      </c>
      <c r="E2861">
        <v>0</v>
      </c>
      <c r="F2861">
        <v>0</v>
      </c>
      <c r="G2861">
        <v>0</v>
      </c>
      <c r="H2861" s="46">
        <f t="shared" si="279"/>
        <v>0</v>
      </c>
      <c r="J2861" t="str">
        <f t="shared" si="280"/>
        <v>REDEIRO (PESCA)</v>
      </c>
      <c r="K2861" t="s">
        <v>3681</v>
      </c>
      <c r="L2861">
        <v>0</v>
      </c>
      <c r="M2861" s="46">
        <f t="shared" si="281"/>
        <v>0</v>
      </c>
      <c r="N2861" t="str">
        <f t="shared" si="282"/>
        <v>ESCORADOR DE MINAS</v>
      </c>
      <c r="O2861" t="s">
        <v>3744</v>
      </c>
      <c r="P2861">
        <v>0</v>
      </c>
      <c r="Q2861" s="46">
        <f t="shared" si="283"/>
        <v>0</v>
      </c>
    </row>
    <row r="2862" spans="1:17" x14ac:dyDescent="0.25">
      <c r="A2862" t="str">
        <f t="shared" si="278"/>
        <v>CATADOR DE CARANGUEJOS E SIRIS</v>
      </c>
      <c r="B2862" t="s">
        <v>3664</v>
      </c>
      <c r="C2862">
        <v>0</v>
      </c>
      <c r="D2862">
        <v>0</v>
      </c>
      <c r="E2862">
        <v>0</v>
      </c>
      <c r="F2862">
        <v>0</v>
      </c>
      <c r="G2862">
        <v>0</v>
      </c>
      <c r="H2862" s="46">
        <f t="shared" si="279"/>
        <v>0</v>
      </c>
      <c r="J2862" t="str">
        <f t="shared" si="280"/>
        <v>GUIA FLORESTAL</v>
      </c>
      <c r="K2862" t="s">
        <v>3682</v>
      </c>
      <c r="L2862">
        <v>0</v>
      </c>
      <c r="M2862" s="46">
        <f t="shared" si="281"/>
        <v>0</v>
      </c>
      <c r="N2862" t="str">
        <f t="shared" si="282"/>
        <v>MINEIRO</v>
      </c>
      <c r="O2862" t="s">
        <v>3745</v>
      </c>
      <c r="P2862">
        <v>0</v>
      </c>
      <c r="Q2862" s="46">
        <f t="shared" si="283"/>
        <v>0</v>
      </c>
    </row>
    <row r="2863" spans="1:17" x14ac:dyDescent="0.25">
      <c r="A2863" t="str">
        <f t="shared" si="278"/>
        <v>CATADOR DE MARISCOS</v>
      </c>
      <c r="B2863" t="s">
        <v>3665</v>
      </c>
      <c r="C2863">
        <v>0</v>
      </c>
      <c r="D2863">
        <v>0</v>
      </c>
      <c r="E2863">
        <v>0</v>
      </c>
      <c r="F2863">
        <v>0</v>
      </c>
      <c r="G2863">
        <v>0</v>
      </c>
      <c r="H2863" s="46">
        <f t="shared" si="279"/>
        <v>0</v>
      </c>
      <c r="J2863" t="str">
        <f t="shared" si="280"/>
        <v>RAIZEIRO</v>
      </c>
      <c r="K2863" t="s">
        <v>3683</v>
      </c>
      <c r="L2863">
        <v>0</v>
      </c>
      <c r="M2863" s="46">
        <f t="shared" si="281"/>
        <v>0</v>
      </c>
      <c r="N2863" t="str">
        <f t="shared" si="282"/>
        <v>OPERADOR DE CAMINHAO (MINAS E PEDREIRAS)</v>
      </c>
      <c r="O2863" t="s">
        <v>3746</v>
      </c>
      <c r="P2863">
        <v>0</v>
      </c>
      <c r="Q2863" s="46">
        <f t="shared" si="283"/>
        <v>0</v>
      </c>
    </row>
    <row r="2864" spans="1:17" x14ac:dyDescent="0.25">
      <c r="A2864" t="str">
        <f t="shared" si="278"/>
        <v>PESCADOR ARTESANAL DE LAGOSTAS</v>
      </c>
      <c r="B2864" t="s">
        <v>3666</v>
      </c>
      <c r="C2864">
        <v>0</v>
      </c>
      <c r="D2864">
        <v>0</v>
      </c>
      <c r="E2864">
        <v>0</v>
      </c>
      <c r="F2864">
        <v>0</v>
      </c>
      <c r="G2864">
        <v>0</v>
      </c>
      <c r="H2864" s="46">
        <f t="shared" si="279"/>
        <v>0</v>
      </c>
      <c r="J2864" t="str">
        <f t="shared" si="280"/>
        <v>VIVEIRISTA FLORESTAL</v>
      </c>
      <c r="K2864" t="s">
        <v>3684</v>
      </c>
      <c r="L2864">
        <v>0</v>
      </c>
      <c r="M2864" s="46">
        <f t="shared" si="281"/>
        <v>0</v>
      </c>
      <c r="N2864" t="str">
        <f t="shared" si="282"/>
        <v>OPERADOR DE CARREGADEIRA</v>
      </c>
      <c r="O2864" t="s">
        <v>3747</v>
      </c>
      <c r="P2864">
        <v>0</v>
      </c>
      <c r="Q2864" s="46">
        <f t="shared" si="283"/>
        <v>0</v>
      </c>
    </row>
    <row r="2865" spans="1:17" x14ac:dyDescent="0.25">
      <c r="A2865" t="str">
        <f t="shared" si="278"/>
        <v>PESCADOR ARTESANAL DE PEIXES E CAMAROES</v>
      </c>
      <c r="B2865" t="s">
        <v>3667</v>
      </c>
      <c r="C2865">
        <v>0</v>
      </c>
      <c r="D2865">
        <v>0</v>
      </c>
      <c r="E2865">
        <v>0</v>
      </c>
      <c r="F2865">
        <v>0</v>
      </c>
      <c r="G2865">
        <v>0</v>
      </c>
      <c r="H2865" s="46">
        <f t="shared" si="279"/>
        <v>0</v>
      </c>
      <c r="J2865" t="str">
        <f t="shared" si="280"/>
        <v>CLASSIFICADOR DE TORAS</v>
      </c>
      <c r="K2865" t="s">
        <v>3685</v>
      </c>
      <c r="L2865">
        <v>0</v>
      </c>
      <c r="M2865" s="46">
        <f t="shared" si="281"/>
        <v>0</v>
      </c>
      <c r="N2865" t="str">
        <f t="shared" si="282"/>
        <v>OPERADOR DE MAQUINA CORTADORA (MINAS E PEDREIRAS)</v>
      </c>
      <c r="O2865" t="s">
        <v>3748</v>
      </c>
      <c r="P2865">
        <v>0</v>
      </c>
      <c r="Q2865" s="46">
        <f t="shared" si="283"/>
        <v>0</v>
      </c>
    </row>
    <row r="2866" spans="1:17" x14ac:dyDescent="0.25">
      <c r="A2866" t="str">
        <f t="shared" si="278"/>
        <v>PESCADOR ARTESANAL DE AGUA DOCE</v>
      </c>
      <c r="B2866" t="s">
        <v>3668</v>
      </c>
      <c r="C2866">
        <v>0</v>
      </c>
      <c r="D2866">
        <v>0</v>
      </c>
      <c r="E2866">
        <v>0</v>
      </c>
      <c r="F2866">
        <v>0</v>
      </c>
      <c r="G2866">
        <v>0</v>
      </c>
      <c r="H2866" s="46">
        <f t="shared" si="279"/>
        <v>0</v>
      </c>
      <c r="J2866" t="str">
        <f t="shared" si="280"/>
        <v>CUBADOR DE MADEIRA</v>
      </c>
      <c r="K2866" t="s">
        <v>3686</v>
      </c>
      <c r="L2866">
        <v>0</v>
      </c>
      <c r="M2866" s="46">
        <f t="shared" si="281"/>
        <v>0</v>
      </c>
      <c r="N2866" t="str">
        <f t="shared" si="282"/>
        <v>OPERADOR DE MAQUINA DE EXTRACAO CONTINUA (MINAS DE CARVAO)</v>
      </c>
      <c r="O2866" t="s">
        <v>3749</v>
      </c>
      <c r="P2866">
        <v>0</v>
      </c>
      <c r="Q2866" s="46">
        <f t="shared" si="283"/>
        <v>0</v>
      </c>
    </row>
    <row r="2867" spans="1:17" x14ac:dyDescent="0.25">
      <c r="A2867" t="str">
        <f t="shared" si="278"/>
        <v>PESCADOR INDUSTRIAL</v>
      </c>
      <c r="B2867" t="s">
        <v>3669</v>
      </c>
      <c r="C2867">
        <v>0</v>
      </c>
      <c r="D2867">
        <v>0</v>
      </c>
      <c r="E2867">
        <v>0</v>
      </c>
      <c r="F2867">
        <v>0</v>
      </c>
      <c r="G2867">
        <v>0</v>
      </c>
      <c r="H2867" s="46">
        <f t="shared" si="279"/>
        <v>0</v>
      </c>
      <c r="J2867" t="str">
        <f t="shared" si="280"/>
        <v>IDENTIFICADOR FLORESTAL</v>
      </c>
      <c r="K2867" t="s">
        <v>3687</v>
      </c>
      <c r="L2867">
        <v>0</v>
      </c>
      <c r="M2867" s="46">
        <f t="shared" si="281"/>
        <v>0</v>
      </c>
      <c r="N2867" t="str">
        <f t="shared" si="282"/>
        <v>OPERADOR DE MAQUINA PERFURADORA (MINAS E PEDREIRAS)</v>
      </c>
      <c r="O2867" t="s">
        <v>3750</v>
      </c>
      <c r="P2867">
        <v>0</v>
      </c>
      <c r="Q2867" s="46">
        <f t="shared" si="283"/>
        <v>0</v>
      </c>
    </row>
    <row r="2868" spans="1:17" x14ac:dyDescent="0.25">
      <c r="A2868" t="str">
        <f t="shared" si="278"/>
        <v>PESCADOR PROFISSIONAL</v>
      </c>
      <c r="B2868" t="s">
        <v>3670</v>
      </c>
      <c r="C2868">
        <v>0</v>
      </c>
      <c r="D2868">
        <v>0</v>
      </c>
      <c r="E2868">
        <v>0</v>
      </c>
      <c r="F2868">
        <v>0</v>
      </c>
      <c r="G2868">
        <v>0</v>
      </c>
      <c r="H2868" s="46">
        <f t="shared" si="279"/>
        <v>0</v>
      </c>
      <c r="J2868" t="str">
        <f t="shared" si="280"/>
        <v>TRABALHADOR DE EXTRACAO FLORESTAL, EM GERAL</v>
      </c>
      <c r="K2868" t="s">
        <v>3689</v>
      </c>
      <c r="L2868">
        <v>0</v>
      </c>
      <c r="M2868" s="46">
        <f t="shared" si="281"/>
        <v>0</v>
      </c>
      <c r="N2868" t="str">
        <f t="shared" si="282"/>
        <v>OPERADOR DE MAQUINA PERFURATRIZ</v>
      </c>
      <c r="O2868" t="s">
        <v>3751</v>
      </c>
      <c r="P2868">
        <v>0</v>
      </c>
      <c r="Q2868" s="46">
        <f t="shared" si="283"/>
        <v>0</v>
      </c>
    </row>
    <row r="2869" spans="1:17" x14ac:dyDescent="0.25">
      <c r="A2869" t="str">
        <f t="shared" si="278"/>
        <v>CRIADOR DE CAMAROES</v>
      </c>
      <c r="B2869" t="s">
        <v>3671</v>
      </c>
      <c r="C2869">
        <v>0</v>
      </c>
      <c r="D2869">
        <v>0</v>
      </c>
      <c r="E2869">
        <v>0</v>
      </c>
      <c r="F2869">
        <v>0</v>
      </c>
      <c r="G2869">
        <v>0</v>
      </c>
      <c r="H2869" s="46">
        <f t="shared" si="279"/>
        <v>0</v>
      </c>
      <c r="J2869" t="str">
        <f t="shared" si="280"/>
        <v>SERINGUEIRO</v>
      </c>
      <c r="K2869" t="s">
        <v>3690</v>
      </c>
      <c r="L2869">
        <v>0</v>
      </c>
      <c r="M2869" s="46">
        <f t="shared" si="281"/>
        <v>0</v>
      </c>
      <c r="N2869" t="str">
        <f t="shared" si="282"/>
        <v>OPERADOR DE MOTONIVELADORA (EXTRACAO DE MINERAIS SOLIDOS)</v>
      </c>
      <c r="O2869" t="s">
        <v>3752</v>
      </c>
      <c r="P2869">
        <v>0</v>
      </c>
      <c r="Q2869" s="46">
        <f t="shared" si="283"/>
        <v>0</v>
      </c>
    </row>
    <row r="2870" spans="1:17" x14ac:dyDescent="0.25">
      <c r="A2870" t="str">
        <f t="shared" si="278"/>
        <v>CRIADOR DE JACARES</v>
      </c>
      <c r="B2870" t="s">
        <v>3672</v>
      </c>
      <c r="C2870">
        <v>0</v>
      </c>
      <c r="D2870">
        <v>0</v>
      </c>
      <c r="E2870">
        <v>0</v>
      </c>
      <c r="F2870">
        <v>0</v>
      </c>
      <c r="G2870">
        <v>0</v>
      </c>
      <c r="H2870" s="46">
        <f t="shared" si="279"/>
        <v>0</v>
      </c>
      <c r="J2870" t="str">
        <f t="shared" si="280"/>
        <v>TRABALHADOR DA EXPLORACAO DE ESPECIES PRODUTORAS DE GOMAS NAO ELASTICAS</v>
      </c>
      <c r="K2870" t="s">
        <v>3691</v>
      </c>
      <c r="L2870">
        <v>0</v>
      </c>
      <c r="M2870" s="46">
        <f t="shared" si="281"/>
        <v>0</v>
      </c>
      <c r="N2870" t="str">
        <f t="shared" si="282"/>
        <v>OPERADOR DE SCHUTTHECAR</v>
      </c>
      <c r="O2870" t="s">
        <v>3753</v>
      </c>
      <c r="P2870">
        <v>0</v>
      </c>
      <c r="Q2870" s="46">
        <f t="shared" si="283"/>
        <v>0</v>
      </c>
    </row>
    <row r="2871" spans="1:17" x14ac:dyDescent="0.25">
      <c r="A2871" t="str">
        <f t="shared" si="278"/>
        <v>CRIADOR DE MEXILHOES</v>
      </c>
      <c r="B2871" t="s">
        <v>3673</v>
      </c>
      <c r="C2871">
        <v>0</v>
      </c>
      <c r="D2871">
        <v>0</v>
      </c>
      <c r="E2871">
        <v>0</v>
      </c>
      <c r="F2871">
        <v>0</v>
      </c>
      <c r="G2871">
        <v>0</v>
      </c>
      <c r="H2871" s="46">
        <f t="shared" si="279"/>
        <v>0</v>
      </c>
      <c r="J2871" t="str">
        <f t="shared" si="280"/>
        <v>TRABALHADOR DA EXPLORACAO DE RESINAS</v>
      </c>
      <c r="K2871" t="s">
        <v>3692</v>
      </c>
      <c r="L2871">
        <v>0</v>
      </c>
      <c r="M2871" s="46">
        <f t="shared" si="281"/>
        <v>0</v>
      </c>
      <c r="N2871" t="str">
        <f t="shared" si="282"/>
        <v>OPERADOR DE TRATOR (MINAS E PEDREIRAS)</v>
      </c>
      <c r="O2871" t="s">
        <v>3754</v>
      </c>
      <c r="P2871">
        <v>0</v>
      </c>
      <c r="Q2871" s="46">
        <f t="shared" si="283"/>
        <v>0</v>
      </c>
    </row>
    <row r="2872" spans="1:17" x14ac:dyDescent="0.25">
      <c r="A2872" t="str">
        <f t="shared" si="278"/>
        <v>CRIADOR DE OSTRAS</v>
      </c>
      <c r="B2872" t="s">
        <v>3674</v>
      </c>
      <c r="C2872">
        <v>0</v>
      </c>
      <c r="D2872">
        <v>0</v>
      </c>
      <c r="E2872">
        <v>0</v>
      </c>
      <c r="F2872">
        <v>0</v>
      </c>
      <c r="G2872">
        <v>0</v>
      </c>
      <c r="H2872" s="46">
        <f t="shared" si="279"/>
        <v>0</v>
      </c>
      <c r="J2872" t="str">
        <f t="shared" si="280"/>
        <v>TRABALHADOR DA EXPLORACAO DE ANDIROBA</v>
      </c>
      <c r="K2872" t="s">
        <v>3693</v>
      </c>
      <c r="L2872">
        <v>0</v>
      </c>
      <c r="M2872" s="46">
        <f t="shared" si="281"/>
        <v>0</v>
      </c>
      <c r="N2872" t="str">
        <f t="shared" si="282"/>
        <v>OPERADOR DE SONDA DE PERCUSSAO</v>
      </c>
      <c r="O2872" t="s">
        <v>3755</v>
      </c>
      <c r="P2872">
        <v>0</v>
      </c>
      <c r="Q2872" s="46">
        <f t="shared" si="283"/>
        <v>0</v>
      </c>
    </row>
    <row r="2873" spans="1:17" x14ac:dyDescent="0.25">
      <c r="A2873" t="str">
        <f t="shared" si="278"/>
        <v>CRIADOR DE PEIXES</v>
      </c>
      <c r="B2873" t="s">
        <v>3675</v>
      </c>
      <c r="C2873">
        <v>0</v>
      </c>
      <c r="D2873">
        <v>0</v>
      </c>
      <c r="E2873">
        <v>0</v>
      </c>
      <c r="F2873">
        <v>0</v>
      </c>
      <c r="G2873">
        <v>0</v>
      </c>
      <c r="H2873" s="46">
        <f t="shared" si="279"/>
        <v>0</v>
      </c>
      <c r="J2873" t="str">
        <f t="shared" si="280"/>
        <v>TRABALHADOR DA EXPLORACAO DE BABACU</v>
      </c>
      <c r="K2873" t="s">
        <v>3694</v>
      </c>
      <c r="L2873">
        <v>0</v>
      </c>
      <c r="M2873" s="46">
        <f t="shared" si="281"/>
        <v>0</v>
      </c>
      <c r="N2873" t="str">
        <f t="shared" si="282"/>
        <v>OPERADOR DE SONDA ROTATIVA</v>
      </c>
      <c r="O2873" t="s">
        <v>3756</v>
      </c>
      <c r="P2873">
        <v>0</v>
      </c>
      <c r="Q2873" s="46">
        <f t="shared" si="283"/>
        <v>0</v>
      </c>
    </row>
    <row r="2874" spans="1:17" x14ac:dyDescent="0.25">
      <c r="A2874" t="str">
        <f t="shared" si="278"/>
        <v>CRIADOR DE QUELONIOS</v>
      </c>
      <c r="B2874" t="s">
        <v>3676</v>
      </c>
      <c r="C2874">
        <v>0</v>
      </c>
      <c r="D2874">
        <v>0</v>
      </c>
      <c r="E2874">
        <v>0</v>
      </c>
      <c r="F2874">
        <v>0</v>
      </c>
      <c r="G2874">
        <v>0</v>
      </c>
      <c r="H2874" s="46">
        <f t="shared" si="279"/>
        <v>0</v>
      </c>
      <c r="J2874" t="str">
        <f t="shared" si="280"/>
        <v>TRABALHADOR DA EXPLORACAO DE BACABA</v>
      </c>
      <c r="K2874" t="s">
        <v>3695</v>
      </c>
      <c r="L2874">
        <v>0</v>
      </c>
      <c r="M2874" s="46">
        <f t="shared" si="281"/>
        <v>0</v>
      </c>
      <c r="N2874" t="str">
        <f t="shared" si="282"/>
        <v>SONDADOR (POCOS DE PETROLEO E GAS)</v>
      </c>
      <c r="O2874" t="s">
        <v>3757</v>
      </c>
      <c r="P2874">
        <v>0</v>
      </c>
      <c r="Q2874" s="46">
        <f t="shared" si="283"/>
        <v>0</v>
      </c>
    </row>
    <row r="2875" spans="1:17" x14ac:dyDescent="0.25">
      <c r="A2875" t="str">
        <f t="shared" si="278"/>
        <v>CRIADOR DE RAS</v>
      </c>
      <c r="B2875" t="s">
        <v>3677</v>
      </c>
      <c r="C2875">
        <v>0</v>
      </c>
      <c r="D2875">
        <v>0</v>
      </c>
      <c r="E2875">
        <v>0</v>
      </c>
      <c r="F2875">
        <v>0</v>
      </c>
      <c r="G2875">
        <v>0</v>
      </c>
      <c r="H2875" s="46">
        <f t="shared" si="279"/>
        <v>0</v>
      </c>
      <c r="J2875" t="str">
        <f t="shared" si="280"/>
        <v>TRABALHADOR DA EXPLORACAO DE BURITI</v>
      </c>
      <c r="K2875" t="s">
        <v>3696</v>
      </c>
      <c r="L2875">
        <v>0</v>
      </c>
      <c r="M2875" s="46">
        <f t="shared" si="281"/>
        <v>0</v>
      </c>
      <c r="N2875" t="str">
        <f t="shared" si="282"/>
        <v>SONDADOR DE POCOS (EXCETO DE PETROLEO E GAS)</v>
      </c>
      <c r="O2875" t="s">
        <v>3758</v>
      </c>
      <c r="P2875">
        <v>0</v>
      </c>
      <c r="Q2875" s="46">
        <f t="shared" si="283"/>
        <v>0</v>
      </c>
    </row>
    <row r="2876" spans="1:17" x14ac:dyDescent="0.25">
      <c r="A2876" t="str">
        <f t="shared" si="278"/>
        <v>GELADOR INDUSTRIAL</v>
      </c>
      <c r="B2876" t="s">
        <v>3678</v>
      </c>
      <c r="C2876">
        <v>0</v>
      </c>
      <c r="D2876">
        <v>0</v>
      </c>
      <c r="E2876">
        <v>0</v>
      </c>
      <c r="F2876">
        <v>0</v>
      </c>
      <c r="G2876">
        <v>0</v>
      </c>
      <c r="H2876" s="46">
        <f t="shared" si="279"/>
        <v>0</v>
      </c>
      <c r="J2876" t="str">
        <f t="shared" si="280"/>
        <v>TRABALHADOR DA EXPLORACAO DE CARNAUBA</v>
      </c>
      <c r="K2876" t="s">
        <v>3697</v>
      </c>
      <c r="L2876">
        <v>0</v>
      </c>
      <c r="M2876" s="46">
        <f t="shared" si="281"/>
        <v>0</v>
      </c>
      <c r="N2876" t="str">
        <f t="shared" si="282"/>
        <v>PLATAFORMISTA (PETROLEO)</v>
      </c>
      <c r="O2876" t="s">
        <v>3759</v>
      </c>
      <c r="P2876">
        <v>0</v>
      </c>
      <c r="Q2876" s="46">
        <f t="shared" si="283"/>
        <v>0</v>
      </c>
    </row>
    <row r="2877" spans="1:17" x14ac:dyDescent="0.25">
      <c r="A2877" t="str">
        <f t="shared" si="278"/>
        <v>GELADOR PROFISSIONAL</v>
      </c>
      <c r="B2877" t="s">
        <v>3679</v>
      </c>
      <c r="C2877">
        <v>0</v>
      </c>
      <c r="D2877">
        <v>0</v>
      </c>
      <c r="E2877">
        <v>0</v>
      </c>
      <c r="F2877">
        <v>0</v>
      </c>
      <c r="G2877">
        <v>0</v>
      </c>
      <c r="H2877" s="46">
        <f t="shared" si="279"/>
        <v>0</v>
      </c>
      <c r="J2877" t="str">
        <f t="shared" si="280"/>
        <v>TRABALHADOR DA EXPLORACAO DE COCO-DA-PRAIA</v>
      </c>
      <c r="K2877" t="s">
        <v>3698</v>
      </c>
      <c r="L2877">
        <v>0</v>
      </c>
      <c r="M2877" s="46">
        <f t="shared" si="281"/>
        <v>0</v>
      </c>
      <c r="N2877" t="str">
        <f t="shared" si="282"/>
        <v>TORRISTA (PETROLEO)</v>
      </c>
      <c r="O2877" t="s">
        <v>3760</v>
      </c>
      <c r="P2877">
        <v>0</v>
      </c>
      <c r="Q2877" s="46">
        <f t="shared" si="283"/>
        <v>0</v>
      </c>
    </row>
    <row r="2878" spans="1:17" x14ac:dyDescent="0.25">
      <c r="A2878" t="str">
        <f t="shared" si="278"/>
        <v>PROEIRO</v>
      </c>
      <c r="B2878" t="s">
        <v>3680</v>
      </c>
      <c r="C2878">
        <v>0</v>
      </c>
      <c r="D2878">
        <v>0</v>
      </c>
      <c r="E2878">
        <v>0</v>
      </c>
      <c r="F2878">
        <v>0</v>
      </c>
      <c r="G2878">
        <v>0</v>
      </c>
      <c r="H2878" s="46">
        <f t="shared" si="279"/>
        <v>0</v>
      </c>
      <c r="J2878" t="str">
        <f t="shared" si="280"/>
        <v>TRABALHADOR DA EXPLORACAO DE COPAIBA</v>
      </c>
      <c r="K2878" t="s">
        <v>3699</v>
      </c>
      <c r="L2878">
        <v>0</v>
      </c>
      <c r="M2878" s="46">
        <f t="shared" si="281"/>
        <v>0</v>
      </c>
      <c r="N2878" t="str">
        <f t="shared" si="282"/>
        <v>GARIMPEIRO</v>
      </c>
      <c r="O2878" t="s">
        <v>3761</v>
      </c>
      <c r="P2878">
        <v>0</v>
      </c>
      <c r="Q2878" s="46">
        <f t="shared" si="283"/>
        <v>0</v>
      </c>
    </row>
    <row r="2879" spans="1:17" x14ac:dyDescent="0.25">
      <c r="A2879" t="str">
        <f t="shared" si="278"/>
        <v>REDEIRO (PESCA)</v>
      </c>
      <c r="B2879" t="s">
        <v>3681</v>
      </c>
      <c r="C2879">
        <v>0</v>
      </c>
      <c r="D2879">
        <v>0</v>
      </c>
      <c r="E2879">
        <v>0</v>
      </c>
      <c r="F2879">
        <v>0</v>
      </c>
      <c r="G2879">
        <v>0</v>
      </c>
      <c r="H2879" s="46">
        <f t="shared" si="279"/>
        <v>0</v>
      </c>
      <c r="J2879" t="str">
        <f t="shared" si="280"/>
        <v>TRABALHADOR DA EXPLORACAO DE MALVA (PAINA)</v>
      </c>
      <c r="K2879" t="s">
        <v>3700</v>
      </c>
      <c r="L2879">
        <v>0</v>
      </c>
      <c r="M2879" s="46">
        <f t="shared" si="281"/>
        <v>0</v>
      </c>
      <c r="N2879" t="str">
        <f t="shared" si="282"/>
        <v>OPERADOR DE SALINA (SAL MARINHO)</v>
      </c>
      <c r="O2879" t="s">
        <v>3762</v>
      </c>
      <c r="P2879">
        <v>0</v>
      </c>
      <c r="Q2879" s="46">
        <f t="shared" si="283"/>
        <v>0</v>
      </c>
    </row>
    <row r="2880" spans="1:17" x14ac:dyDescent="0.25">
      <c r="A2880" t="str">
        <f t="shared" si="278"/>
        <v>GUIA FLORESTAL</v>
      </c>
      <c r="B2880" t="s">
        <v>3682</v>
      </c>
      <c r="C2880">
        <v>0</v>
      </c>
      <c r="D2880">
        <v>0</v>
      </c>
      <c r="E2880">
        <v>0</v>
      </c>
      <c r="F2880">
        <v>0</v>
      </c>
      <c r="G2880">
        <v>0</v>
      </c>
      <c r="H2880" s="46">
        <f t="shared" si="279"/>
        <v>0</v>
      </c>
      <c r="J2880" t="str">
        <f t="shared" si="280"/>
        <v>TRABALHADOR DA EXPLORACAO DE MURUMURU</v>
      </c>
      <c r="K2880" t="s">
        <v>3701</v>
      </c>
      <c r="L2880">
        <v>0</v>
      </c>
      <c r="M2880" s="46">
        <f t="shared" si="281"/>
        <v>0</v>
      </c>
      <c r="N2880" t="str">
        <f t="shared" si="282"/>
        <v>MOLEIRO DE MINERIOS</v>
      </c>
      <c r="O2880" t="s">
        <v>3763</v>
      </c>
      <c r="P2880">
        <v>0</v>
      </c>
      <c r="Q2880" s="46">
        <f t="shared" si="283"/>
        <v>0</v>
      </c>
    </row>
    <row r="2881" spans="1:17" x14ac:dyDescent="0.25">
      <c r="A2881" t="str">
        <f t="shared" si="278"/>
        <v>RAIZEIRO</v>
      </c>
      <c r="B2881" t="s">
        <v>3683</v>
      </c>
      <c r="C2881">
        <v>0</v>
      </c>
      <c r="D2881">
        <v>0</v>
      </c>
      <c r="E2881">
        <v>0</v>
      </c>
      <c r="F2881">
        <v>0</v>
      </c>
      <c r="G2881">
        <v>0</v>
      </c>
      <c r="H2881" s="46">
        <f t="shared" si="279"/>
        <v>0</v>
      </c>
      <c r="J2881" t="str">
        <f t="shared" si="280"/>
        <v>TRABALHADOR DA EXPLORACAO DE OITICICA</v>
      </c>
      <c r="K2881" t="s">
        <v>3702</v>
      </c>
      <c r="L2881">
        <v>0</v>
      </c>
      <c r="M2881" s="46">
        <f t="shared" si="281"/>
        <v>0</v>
      </c>
      <c r="N2881" t="str">
        <f t="shared" si="282"/>
        <v>OPERADOR DE APARELHO DE FLOTACAO</v>
      </c>
      <c r="O2881" t="s">
        <v>3764</v>
      </c>
      <c r="P2881">
        <v>0</v>
      </c>
      <c r="Q2881" s="46">
        <f t="shared" si="283"/>
        <v>0</v>
      </c>
    </row>
    <row r="2882" spans="1:17" x14ac:dyDescent="0.25">
      <c r="A2882" t="str">
        <f t="shared" si="278"/>
        <v>CLASSIFICADOR DE TORAS</v>
      </c>
      <c r="B2882" t="s">
        <v>3685</v>
      </c>
      <c r="C2882">
        <v>0</v>
      </c>
      <c r="D2882">
        <v>0</v>
      </c>
      <c r="E2882">
        <v>0</v>
      </c>
      <c r="F2882">
        <v>0</v>
      </c>
      <c r="G2882">
        <v>0</v>
      </c>
      <c r="H2882" s="46">
        <f t="shared" si="279"/>
        <v>0</v>
      </c>
      <c r="J2882" t="str">
        <f t="shared" si="280"/>
        <v>TRABALHADOR DA EXPLORACAO DE OURICURI</v>
      </c>
      <c r="K2882" t="s">
        <v>3703</v>
      </c>
      <c r="L2882">
        <v>0</v>
      </c>
      <c r="M2882" s="46">
        <f t="shared" si="281"/>
        <v>0</v>
      </c>
      <c r="N2882" t="str">
        <f t="shared" si="282"/>
        <v>OPERADOR DE APARELHO DE PRECIPITACAO (MINAS DE OURO OU PRATA)</v>
      </c>
      <c r="O2882" t="s">
        <v>3765</v>
      </c>
      <c r="P2882">
        <v>0</v>
      </c>
      <c r="Q2882" s="46">
        <f t="shared" si="283"/>
        <v>0</v>
      </c>
    </row>
    <row r="2883" spans="1:17" x14ac:dyDescent="0.25">
      <c r="A2883" t="str">
        <f t="shared" si="278"/>
        <v>CUBADOR DE MADEIRA</v>
      </c>
      <c r="B2883" t="s">
        <v>3686</v>
      </c>
      <c r="C2883">
        <v>0</v>
      </c>
      <c r="D2883">
        <v>0</v>
      </c>
      <c r="E2883">
        <v>0</v>
      </c>
      <c r="F2883">
        <v>0</v>
      </c>
      <c r="G2883">
        <v>0</v>
      </c>
      <c r="H2883" s="46">
        <f t="shared" si="279"/>
        <v>0</v>
      </c>
      <c r="J2883" t="str">
        <f t="shared" si="280"/>
        <v>TRABALHADOR DA EXPLORACAO DE PEQUI</v>
      </c>
      <c r="K2883" t="s">
        <v>3704</v>
      </c>
      <c r="L2883">
        <v>0</v>
      </c>
      <c r="M2883" s="46">
        <f t="shared" si="281"/>
        <v>0</v>
      </c>
      <c r="N2883" t="str">
        <f t="shared" si="282"/>
        <v>OPERADOR DE BRITADOR DE MANDIBULAS</v>
      </c>
      <c r="O2883" t="s">
        <v>3766</v>
      </c>
      <c r="P2883">
        <v>0</v>
      </c>
      <c r="Q2883" s="46">
        <f t="shared" si="283"/>
        <v>0</v>
      </c>
    </row>
    <row r="2884" spans="1:17" x14ac:dyDescent="0.25">
      <c r="A2884" t="str">
        <f t="shared" si="278"/>
        <v>IDENTIFICADOR FLORESTAL</v>
      </c>
      <c r="B2884" t="s">
        <v>3687</v>
      </c>
      <c r="C2884">
        <v>0</v>
      </c>
      <c r="D2884">
        <v>0</v>
      </c>
      <c r="E2884">
        <v>0</v>
      </c>
      <c r="F2884">
        <v>0</v>
      </c>
      <c r="G2884">
        <v>0</v>
      </c>
      <c r="H2884" s="46">
        <f t="shared" si="279"/>
        <v>0</v>
      </c>
      <c r="J2884" t="str">
        <f t="shared" si="280"/>
        <v>TRABALHADOR DA EXPLORACAO DE PIACAVA</v>
      </c>
      <c r="K2884" t="s">
        <v>3705</v>
      </c>
      <c r="L2884">
        <v>0</v>
      </c>
      <c r="M2884" s="46">
        <f t="shared" si="281"/>
        <v>0</v>
      </c>
      <c r="N2884" t="str">
        <f t="shared" si="282"/>
        <v>OPERADOR DE ESPESSADOR</v>
      </c>
      <c r="O2884" t="s">
        <v>3767</v>
      </c>
      <c r="P2884">
        <v>0</v>
      </c>
      <c r="Q2884" s="46">
        <f t="shared" si="283"/>
        <v>0</v>
      </c>
    </row>
    <row r="2885" spans="1:17" x14ac:dyDescent="0.25">
      <c r="A2885" t="str">
        <f t="shared" si="278"/>
        <v>TRABALHADOR DE EXTRACAO FLORESTAL, EM GERAL</v>
      </c>
      <c r="B2885" t="s">
        <v>3689</v>
      </c>
      <c r="C2885">
        <v>0</v>
      </c>
      <c r="D2885">
        <v>0</v>
      </c>
      <c r="E2885">
        <v>0</v>
      </c>
      <c r="F2885">
        <v>0</v>
      </c>
      <c r="G2885">
        <v>0</v>
      </c>
      <c r="H2885" s="46">
        <f t="shared" si="279"/>
        <v>0</v>
      </c>
      <c r="J2885" t="str">
        <f t="shared" si="280"/>
        <v>TRABALHADOR DA EXPLORACAO DE TUCUM</v>
      </c>
      <c r="K2885" t="s">
        <v>3706</v>
      </c>
      <c r="L2885">
        <v>0</v>
      </c>
      <c r="M2885" s="46">
        <f t="shared" si="281"/>
        <v>0</v>
      </c>
      <c r="N2885" t="str">
        <f t="shared" si="282"/>
        <v>OPERADOR DE JIG (MINAS)</v>
      </c>
      <c r="O2885" t="s">
        <v>3768</v>
      </c>
      <c r="P2885">
        <v>0</v>
      </c>
      <c r="Q2885" s="46">
        <f t="shared" si="283"/>
        <v>0</v>
      </c>
    </row>
    <row r="2886" spans="1:17" x14ac:dyDescent="0.25">
      <c r="A2886" t="str">
        <f t="shared" si="278"/>
        <v>SERINGUEIRO</v>
      </c>
      <c r="B2886" t="s">
        <v>3690</v>
      </c>
      <c r="C2886">
        <v>0</v>
      </c>
      <c r="D2886">
        <v>0</v>
      </c>
      <c r="E2886">
        <v>0</v>
      </c>
      <c r="F2886">
        <v>0</v>
      </c>
      <c r="G2886">
        <v>0</v>
      </c>
      <c r="H2886" s="46">
        <f t="shared" si="279"/>
        <v>0</v>
      </c>
      <c r="J2886" t="str">
        <f t="shared" si="280"/>
        <v>TRABALHADOR DA EXPLORACAO DE ACAI</v>
      </c>
      <c r="K2886" t="s">
        <v>3707</v>
      </c>
      <c r="L2886">
        <v>0</v>
      </c>
      <c r="M2886" s="46">
        <f t="shared" si="281"/>
        <v>0</v>
      </c>
      <c r="N2886" t="str">
        <f t="shared" si="282"/>
        <v>OPERADOR DE PENEIRAS HIDRAULICAS</v>
      </c>
      <c r="O2886" t="s">
        <v>3769</v>
      </c>
      <c r="P2886">
        <v>0</v>
      </c>
      <c r="Q2886" s="46">
        <f t="shared" si="283"/>
        <v>0</v>
      </c>
    </row>
    <row r="2887" spans="1:17" x14ac:dyDescent="0.25">
      <c r="A2887" t="str">
        <f t="shared" si="278"/>
        <v>TRABALHADOR DA EXPLORACAO DE ESPECIES PRODUTORAS DE GOMAS NAO ELASTICAS</v>
      </c>
      <c r="B2887" t="s">
        <v>3691</v>
      </c>
      <c r="C2887">
        <v>0</v>
      </c>
      <c r="D2887">
        <v>0</v>
      </c>
      <c r="E2887">
        <v>0</v>
      </c>
      <c r="F2887">
        <v>0</v>
      </c>
      <c r="G2887">
        <v>0</v>
      </c>
      <c r="H2887" s="46">
        <f t="shared" si="279"/>
        <v>0</v>
      </c>
      <c r="J2887" t="str">
        <f t="shared" si="280"/>
        <v>TRABALHADOR DA EXPLORACAO DE CASTANHA</v>
      </c>
      <c r="K2887" t="s">
        <v>3708</v>
      </c>
      <c r="L2887">
        <v>0</v>
      </c>
      <c r="M2887" s="46">
        <f t="shared" si="281"/>
        <v>0</v>
      </c>
      <c r="N2887" t="str">
        <f t="shared" si="282"/>
        <v>CORTADOR DE PEDRAS</v>
      </c>
      <c r="O2887" t="s">
        <v>3770</v>
      </c>
      <c r="P2887">
        <v>0</v>
      </c>
      <c r="Q2887" s="46">
        <f t="shared" si="283"/>
        <v>0</v>
      </c>
    </row>
    <row r="2888" spans="1:17" x14ac:dyDescent="0.25">
      <c r="A2888" t="str">
        <f t="shared" si="278"/>
        <v>TRABALHADOR DA EXPLORACAO DE RESINAS</v>
      </c>
      <c r="B2888" t="s">
        <v>3692</v>
      </c>
      <c r="C2888">
        <v>0</v>
      </c>
      <c r="D2888">
        <v>0</v>
      </c>
      <c r="E2888">
        <v>0</v>
      </c>
      <c r="F2888">
        <v>0</v>
      </c>
      <c r="G2888">
        <v>0</v>
      </c>
      <c r="H2888" s="46">
        <f t="shared" si="279"/>
        <v>0</v>
      </c>
      <c r="J2888" t="str">
        <f t="shared" si="280"/>
        <v>TRABALHADOR DA EXPLORACAO DE PINHAO</v>
      </c>
      <c r="K2888" t="s">
        <v>3709</v>
      </c>
      <c r="L2888">
        <v>0</v>
      </c>
      <c r="M2888" s="46">
        <f t="shared" si="281"/>
        <v>0</v>
      </c>
      <c r="N2888" t="str">
        <f t="shared" si="282"/>
        <v>GRAVADOR DE INSCRICOES EM PEDRA</v>
      </c>
      <c r="O2888" t="s">
        <v>3771</v>
      </c>
      <c r="P2888">
        <v>0</v>
      </c>
      <c r="Q2888" s="46">
        <f t="shared" si="283"/>
        <v>0</v>
      </c>
    </row>
    <row r="2889" spans="1:17" x14ac:dyDescent="0.25">
      <c r="A2889" t="str">
        <f t="shared" si="278"/>
        <v>TRABALHADOR DA EXPLORACAO DE ANDIROBA</v>
      </c>
      <c r="B2889" t="s">
        <v>3693</v>
      </c>
      <c r="C2889">
        <v>0</v>
      </c>
      <c r="D2889">
        <v>0</v>
      </c>
      <c r="E2889">
        <v>0</v>
      </c>
      <c r="F2889">
        <v>0</v>
      </c>
      <c r="G2889">
        <v>0</v>
      </c>
      <c r="H2889" s="46">
        <f t="shared" si="279"/>
        <v>0</v>
      </c>
      <c r="J2889" t="str">
        <f t="shared" si="280"/>
        <v>TRABALHADOR DA EXPLORACAO DE PUPUNHA</v>
      </c>
      <c r="K2889" t="s">
        <v>3710</v>
      </c>
      <c r="L2889">
        <v>0</v>
      </c>
      <c r="M2889" s="46">
        <f t="shared" si="281"/>
        <v>0</v>
      </c>
      <c r="N2889" t="str">
        <f t="shared" si="282"/>
        <v>GRAVADOR DE RELEVOS EM PEDRA</v>
      </c>
      <c r="O2889" t="s">
        <v>3772</v>
      </c>
      <c r="P2889">
        <v>0</v>
      </c>
      <c r="Q2889" s="46">
        <f t="shared" si="283"/>
        <v>0</v>
      </c>
    </row>
    <row r="2890" spans="1:17" x14ac:dyDescent="0.25">
      <c r="A2890" t="str">
        <f t="shared" si="278"/>
        <v>TRABALHADOR DA EXPLORACAO DE BABACU</v>
      </c>
      <c r="B2890" t="s">
        <v>3694</v>
      </c>
      <c r="C2890">
        <v>0</v>
      </c>
      <c r="D2890">
        <v>0</v>
      </c>
      <c r="E2890">
        <v>0</v>
      </c>
      <c r="F2890">
        <v>0</v>
      </c>
      <c r="G2890">
        <v>0</v>
      </c>
      <c r="H2890" s="46">
        <f t="shared" si="279"/>
        <v>0</v>
      </c>
      <c r="J2890" t="str">
        <f t="shared" si="280"/>
        <v>TRABALHADOR DA EXPLORACAO DE ARVORES E ARBUSTOS PRODUTORES DE SUBSTANCIAS AROMAT., MEDIC. E TOXICAS</v>
      </c>
      <c r="K2890" t="s">
        <v>3711</v>
      </c>
      <c r="L2890">
        <v>0</v>
      </c>
      <c r="M2890" s="46">
        <f t="shared" si="281"/>
        <v>0</v>
      </c>
      <c r="N2890" t="str">
        <f t="shared" si="282"/>
        <v>POLIDOR DE PEDRAS</v>
      </c>
      <c r="O2890" t="s">
        <v>3773</v>
      </c>
      <c r="P2890">
        <v>0</v>
      </c>
      <c r="Q2890" s="46">
        <f t="shared" si="283"/>
        <v>0</v>
      </c>
    </row>
    <row r="2891" spans="1:17" x14ac:dyDescent="0.25">
      <c r="A2891" t="str">
        <f t="shared" si="278"/>
        <v>TRABALHADOR DA EXPLORACAO DE BACABA</v>
      </c>
      <c r="B2891" t="s">
        <v>3695</v>
      </c>
      <c r="C2891">
        <v>0</v>
      </c>
      <c r="D2891">
        <v>0</v>
      </c>
      <c r="E2891">
        <v>0</v>
      </c>
      <c r="F2891">
        <v>0</v>
      </c>
      <c r="G2891">
        <v>0</v>
      </c>
      <c r="H2891" s="46">
        <f t="shared" si="279"/>
        <v>0</v>
      </c>
      <c r="J2891" t="str">
        <f t="shared" si="280"/>
        <v>TRABALHADOR DA EXPLORACAO DE CIPOS PRODUTORES DE SUBSTANCIAS AROMATICAS, MEDICINAIS E TOXICAS</v>
      </c>
      <c r="K2891" t="s">
        <v>3712</v>
      </c>
      <c r="L2891">
        <v>0</v>
      </c>
      <c r="M2891" s="46">
        <f t="shared" si="281"/>
        <v>0</v>
      </c>
      <c r="N2891" t="str">
        <f t="shared" si="282"/>
        <v>TORNEIRO (LAVRA DE PEDRA)</v>
      </c>
      <c r="O2891" t="s">
        <v>3774</v>
      </c>
      <c r="P2891">
        <v>0</v>
      </c>
      <c r="Q2891" s="46">
        <f t="shared" si="283"/>
        <v>0</v>
      </c>
    </row>
    <row r="2892" spans="1:17" x14ac:dyDescent="0.25">
      <c r="A2892" t="str">
        <f t="shared" si="278"/>
        <v>TRABALHADOR DA EXPLORACAO DE BURITI</v>
      </c>
      <c r="B2892" t="s">
        <v>3696</v>
      </c>
      <c r="C2892">
        <v>0</v>
      </c>
      <c r="D2892">
        <v>0</v>
      </c>
      <c r="E2892">
        <v>0</v>
      </c>
      <c r="F2892">
        <v>0</v>
      </c>
      <c r="G2892">
        <v>0</v>
      </c>
      <c r="H2892" s="46">
        <f t="shared" si="279"/>
        <v>0</v>
      </c>
      <c r="J2892" t="str">
        <f t="shared" si="280"/>
        <v>TRABALHADOR DA EXPLORACAO DE MADEIRAS TANANTES</v>
      </c>
      <c r="K2892" t="s">
        <v>3713</v>
      </c>
      <c r="L2892">
        <v>0</v>
      </c>
      <c r="M2892" s="46">
        <f t="shared" si="281"/>
        <v>0</v>
      </c>
      <c r="N2892" t="str">
        <f t="shared" si="282"/>
        <v>TRACADOR DE PEDRAS</v>
      </c>
      <c r="O2892" t="s">
        <v>3775</v>
      </c>
      <c r="P2892">
        <v>0</v>
      </c>
      <c r="Q2892" s="46">
        <f t="shared" si="283"/>
        <v>0</v>
      </c>
    </row>
    <row r="2893" spans="1:17" x14ac:dyDescent="0.25">
      <c r="A2893" t="str">
        <f t="shared" si="278"/>
        <v>TRABALHADOR DA EXPLORACAO DE CARNAUBA</v>
      </c>
      <c r="B2893" t="s">
        <v>3697</v>
      </c>
      <c r="C2893">
        <v>0</v>
      </c>
      <c r="D2893">
        <v>0</v>
      </c>
      <c r="E2893">
        <v>0</v>
      </c>
      <c r="F2893">
        <v>0</v>
      </c>
      <c r="G2893">
        <v>0</v>
      </c>
      <c r="H2893" s="46">
        <f t="shared" si="279"/>
        <v>0</v>
      </c>
      <c r="J2893" t="str">
        <f t="shared" si="280"/>
        <v>TRABALHADOR DA EXPLORACAO DE RAIZES PRODUTORAS DE SUBSTANCIAS AROMATICAS, MEDICINAIS E TOXICAS</v>
      </c>
      <c r="K2893" t="s">
        <v>3714</v>
      </c>
      <c r="L2893">
        <v>0</v>
      </c>
      <c r="M2893" s="46">
        <f t="shared" si="281"/>
        <v>0</v>
      </c>
      <c r="N2893" t="str">
        <f t="shared" si="282"/>
        <v>OPERADOR DE BATE-ESTACAS</v>
      </c>
      <c r="O2893" t="s">
        <v>3776</v>
      </c>
      <c r="P2893">
        <v>0</v>
      </c>
      <c r="Q2893" s="46">
        <f t="shared" si="283"/>
        <v>0</v>
      </c>
    </row>
    <row r="2894" spans="1:17" x14ac:dyDescent="0.25">
      <c r="A2894" t="str">
        <f t="shared" ref="A2894:A2957" si="284">MID(B2894,8,100)</f>
        <v>TRABALHADOR DA EXPLORACAO DE COCO-DA-PRAIA</v>
      </c>
      <c r="B2894" t="s">
        <v>3698</v>
      </c>
      <c r="C2894">
        <v>0</v>
      </c>
      <c r="D2894">
        <v>0</v>
      </c>
      <c r="E2894">
        <v>0</v>
      </c>
      <c r="F2894">
        <v>0</v>
      </c>
      <c r="G2894">
        <v>0</v>
      </c>
      <c r="H2894" s="46">
        <f t="shared" ref="H2894:H2957" si="285">G2894*100/G$3765</f>
        <v>0</v>
      </c>
      <c r="J2894" t="str">
        <f t="shared" ref="J2894:J2957" si="286">MID(K2894,8,100)</f>
        <v>TRABALHADOR DA EXTRACAO DE SUBSTANCIAS AROMATICAS, MEDICINAIS E TOXICAS, EM GERAL</v>
      </c>
      <c r="K2894" t="s">
        <v>3715</v>
      </c>
      <c r="L2894">
        <v>0</v>
      </c>
      <c r="M2894" s="46">
        <f t="shared" ref="M2894:M2957" si="287">L2894*100/L$3765</f>
        <v>0</v>
      </c>
      <c r="N2894" t="str">
        <f t="shared" ref="N2894:N2957" si="288">MID(O2894,8,100)</f>
        <v>OPERADOR DE COMPACTADORA DE SOLOS</v>
      </c>
      <c r="O2894" t="s">
        <v>3777</v>
      </c>
      <c r="P2894">
        <v>0</v>
      </c>
      <c r="Q2894" s="46">
        <f t="shared" ref="Q2894:Q2957" si="289">P2894*100/P$3765</f>
        <v>0</v>
      </c>
    </row>
    <row r="2895" spans="1:17" x14ac:dyDescent="0.25">
      <c r="A2895" t="str">
        <f t="shared" si="284"/>
        <v>TRABALHADOR DA EXPLORACAO DE COPAIBA</v>
      </c>
      <c r="B2895" t="s">
        <v>3699</v>
      </c>
      <c r="C2895">
        <v>0</v>
      </c>
      <c r="D2895">
        <v>0</v>
      </c>
      <c r="E2895">
        <v>0</v>
      </c>
      <c r="F2895">
        <v>0</v>
      </c>
      <c r="G2895">
        <v>0</v>
      </c>
      <c r="H2895" s="46">
        <f t="shared" si="285"/>
        <v>0</v>
      </c>
      <c r="J2895" t="str">
        <f t="shared" si="286"/>
        <v>CARVOEIRO</v>
      </c>
      <c r="K2895" t="s">
        <v>3716</v>
      </c>
      <c r="L2895">
        <v>0</v>
      </c>
      <c r="M2895" s="46">
        <f t="shared" si="287"/>
        <v>0</v>
      </c>
      <c r="N2895" t="str">
        <f t="shared" si="288"/>
        <v>OPERADOR DE ESCAVADEIRA</v>
      </c>
      <c r="O2895" t="s">
        <v>3778</v>
      </c>
      <c r="P2895">
        <v>0</v>
      </c>
      <c r="Q2895" s="46">
        <f t="shared" si="289"/>
        <v>0</v>
      </c>
    </row>
    <row r="2896" spans="1:17" x14ac:dyDescent="0.25">
      <c r="A2896" t="str">
        <f t="shared" si="284"/>
        <v>TRABALHADOR DA EXPLORACAO DE MALVA (PAINA)</v>
      </c>
      <c r="B2896" t="s">
        <v>3700</v>
      </c>
      <c r="C2896">
        <v>0</v>
      </c>
      <c r="D2896">
        <v>0</v>
      </c>
      <c r="E2896">
        <v>0</v>
      </c>
      <c r="F2896">
        <v>0</v>
      </c>
      <c r="G2896">
        <v>0</v>
      </c>
      <c r="H2896" s="46">
        <f t="shared" si="285"/>
        <v>0</v>
      </c>
      <c r="J2896" t="str">
        <f t="shared" si="286"/>
        <v>CARBONIZADOR</v>
      </c>
      <c r="K2896" t="s">
        <v>3717</v>
      </c>
      <c r="L2896">
        <v>0</v>
      </c>
      <c r="M2896" s="46">
        <f t="shared" si="287"/>
        <v>0</v>
      </c>
      <c r="N2896" t="str">
        <f t="shared" si="288"/>
        <v>OPERADOR DE MAQUINA DE ABRIR VALAS</v>
      </c>
      <c r="O2896" t="s">
        <v>3779</v>
      </c>
      <c r="P2896">
        <v>0</v>
      </c>
      <c r="Q2896" s="46">
        <f t="shared" si="289"/>
        <v>0</v>
      </c>
    </row>
    <row r="2897" spans="1:17" x14ac:dyDescent="0.25">
      <c r="A2897" t="str">
        <f t="shared" si="284"/>
        <v>TRABALHADOR DA EXPLORACAO DE MURUMURU</v>
      </c>
      <c r="B2897" t="s">
        <v>3701</v>
      </c>
      <c r="C2897">
        <v>0</v>
      </c>
      <c r="D2897">
        <v>0</v>
      </c>
      <c r="E2897">
        <v>0</v>
      </c>
      <c r="F2897">
        <v>0</v>
      </c>
      <c r="G2897">
        <v>0</v>
      </c>
      <c r="H2897" s="46">
        <f t="shared" si="285"/>
        <v>0</v>
      </c>
      <c r="J2897" t="str">
        <f t="shared" si="286"/>
        <v>AJUDANTE DE CARVOARIA</v>
      </c>
      <c r="K2897" t="s">
        <v>3718</v>
      </c>
      <c r="L2897">
        <v>0</v>
      </c>
      <c r="M2897" s="46">
        <f t="shared" si="287"/>
        <v>0</v>
      </c>
      <c r="N2897" t="str">
        <f t="shared" si="288"/>
        <v>OPERADOR DE MAQUINAS DE CONSTRUCAO CIVIL E MINERACAO</v>
      </c>
      <c r="O2897" t="s">
        <v>3780</v>
      </c>
      <c r="P2897">
        <v>0</v>
      </c>
      <c r="Q2897" s="46">
        <f t="shared" si="289"/>
        <v>0</v>
      </c>
    </row>
    <row r="2898" spans="1:17" x14ac:dyDescent="0.25">
      <c r="A2898" t="str">
        <f t="shared" si="284"/>
        <v>TRABALHADOR DA EXPLORACAO DE OITICICA</v>
      </c>
      <c r="B2898" t="s">
        <v>3702</v>
      </c>
      <c r="C2898">
        <v>0</v>
      </c>
      <c r="D2898">
        <v>0</v>
      </c>
      <c r="E2898">
        <v>0</v>
      </c>
      <c r="F2898">
        <v>0</v>
      </c>
      <c r="G2898">
        <v>0</v>
      </c>
      <c r="H2898" s="46">
        <f t="shared" si="285"/>
        <v>0</v>
      </c>
      <c r="J2898" t="str">
        <f t="shared" si="286"/>
        <v>OPERADOR DE COLHEITADEIRA</v>
      </c>
      <c r="K2898" t="s">
        <v>3719</v>
      </c>
      <c r="L2898">
        <v>0</v>
      </c>
      <c r="M2898" s="46">
        <f t="shared" si="287"/>
        <v>0</v>
      </c>
      <c r="N2898" t="str">
        <f t="shared" si="288"/>
        <v>OPERADOR DE MOTONIVELADORA</v>
      </c>
      <c r="O2898" t="s">
        <v>3781</v>
      </c>
      <c r="P2898">
        <v>0</v>
      </c>
      <c r="Q2898" s="46">
        <f t="shared" si="289"/>
        <v>0</v>
      </c>
    </row>
    <row r="2899" spans="1:17" x14ac:dyDescent="0.25">
      <c r="A2899" t="str">
        <f t="shared" si="284"/>
        <v>TRABALHADOR DA EXPLORACAO DE OURICURI</v>
      </c>
      <c r="B2899" t="s">
        <v>3703</v>
      </c>
      <c r="C2899">
        <v>0</v>
      </c>
      <c r="D2899">
        <v>0</v>
      </c>
      <c r="E2899">
        <v>0</v>
      </c>
      <c r="F2899">
        <v>0</v>
      </c>
      <c r="G2899">
        <v>0</v>
      </c>
      <c r="H2899" s="46">
        <f t="shared" si="285"/>
        <v>0</v>
      </c>
      <c r="J2899" t="str">
        <f t="shared" si="286"/>
        <v>OPERADOR DE COLHEDOR FLORESTAL</v>
      </c>
      <c r="K2899" t="s">
        <v>3722</v>
      </c>
      <c r="L2899">
        <v>0</v>
      </c>
      <c r="M2899" s="46">
        <f t="shared" si="287"/>
        <v>0</v>
      </c>
      <c r="N2899" t="str">
        <f t="shared" si="288"/>
        <v>OPERADOR DE PA CARREGADEIRA</v>
      </c>
      <c r="O2899" t="s">
        <v>3782</v>
      </c>
      <c r="P2899">
        <v>0</v>
      </c>
      <c r="Q2899" s="46">
        <f t="shared" si="289"/>
        <v>0</v>
      </c>
    </row>
    <row r="2900" spans="1:17" x14ac:dyDescent="0.25">
      <c r="A2900" t="str">
        <f t="shared" si="284"/>
        <v>TRABALHADOR DA EXPLORACAO DE PEQUI</v>
      </c>
      <c r="B2900" t="s">
        <v>3704</v>
      </c>
      <c r="C2900">
        <v>0</v>
      </c>
      <c r="D2900">
        <v>0</v>
      </c>
      <c r="E2900">
        <v>0</v>
      </c>
      <c r="F2900">
        <v>0</v>
      </c>
      <c r="G2900">
        <v>0</v>
      </c>
      <c r="H2900" s="46">
        <f t="shared" si="285"/>
        <v>0</v>
      </c>
      <c r="J2900" t="str">
        <f t="shared" si="286"/>
        <v>OPERADOR DE MAQUINAS FLORESTAIS ESTATICAS</v>
      </c>
      <c r="K2900" t="s">
        <v>3723</v>
      </c>
      <c r="L2900">
        <v>0</v>
      </c>
      <c r="M2900" s="46">
        <f t="shared" si="287"/>
        <v>0</v>
      </c>
      <c r="N2900" t="str">
        <f t="shared" si="288"/>
        <v>OPERADOR DE PAVIMENTADORA (ASFALTO, CONCRETO E MATERIAIS SIMILARES)</v>
      </c>
      <c r="O2900" t="s">
        <v>3783</v>
      </c>
      <c r="P2900">
        <v>0</v>
      </c>
      <c r="Q2900" s="46">
        <f t="shared" si="289"/>
        <v>0</v>
      </c>
    </row>
    <row r="2901" spans="1:17" x14ac:dyDescent="0.25">
      <c r="A2901" t="str">
        <f t="shared" si="284"/>
        <v>TRABALHADOR DA EXPLORACAO DE PIACAVA</v>
      </c>
      <c r="B2901" t="s">
        <v>3705</v>
      </c>
      <c r="C2901">
        <v>0</v>
      </c>
      <c r="D2901">
        <v>0</v>
      </c>
      <c r="E2901">
        <v>0</v>
      </c>
      <c r="F2901">
        <v>0</v>
      </c>
      <c r="G2901">
        <v>0</v>
      </c>
      <c r="H2901" s="46">
        <f t="shared" si="285"/>
        <v>0</v>
      </c>
      <c r="J2901" t="str">
        <f t="shared" si="286"/>
        <v>OPERADOR DE TRATOR FLORESTAL</v>
      </c>
      <c r="K2901" t="s">
        <v>3724</v>
      </c>
      <c r="L2901">
        <v>0</v>
      </c>
      <c r="M2901" s="46">
        <f t="shared" si="287"/>
        <v>0</v>
      </c>
      <c r="N2901" t="str">
        <f t="shared" si="288"/>
        <v>OPERADOR DE TRATOR DE LAMINA</v>
      </c>
      <c r="O2901" t="s">
        <v>3784</v>
      </c>
      <c r="P2901">
        <v>0</v>
      </c>
      <c r="Q2901" s="46">
        <f t="shared" si="289"/>
        <v>0</v>
      </c>
    </row>
    <row r="2902" spans="1:17" x14ac:dyDescent="0.25">
      <c r="A2902" t="str">
        <f t="shared" si="284"/>
        <v>TRABALHADOR DA EXPLORACAO DE TUCUM</v>
      </c>
      <c r="B2902" t="s">
        <v>3706</v>
      </c>
      <c r="C2902">
        <v>0</v>
      </c>
      <c r="D2902">
        <v>0</v>
      </c>
      <c r="E2902">
        <v>0</v>
      </c>
      <c r="F2902">
        <v>0</v>
      </c>
      <c r="G2902">
        <v>0</v>
      </c>
      <c r="H2902" s="46">
        <f t="shared" si="285"/>
        <v>0</v>
      </c>
      <c r="J2902" t="str">
        <f t="shared" si="286"/>
        <v>TRABALHADOR NA OPERACAO DE SISTEMA DE IRRIGACAO LOCALIZADA (MICROASPERSAO E GOTEJAMENTO)</v>
      </c>
      <c r="K2902" t="s">
        <v>3725</v>
      </c>
      <c r="L2902">
        <v>0</v>
      </c>
      <c r="M2902" s="46">
        <f t="shared" si="287"/>
        <v>0</v>
      </c>
      <c r="N2902" t="str">
        <f t="shared" si="288"/>
        <v>CALCETEIRO</v>
      </c>
      <c r="O2902" t="s">
        <v>3785</v>
      </c>
      <c r="P2902">
        <v>0</v>
      </c>
      <c r="Q2902" s="46">
        <f t="shared" si="289"/>
        <v>0</v>
      </c>
    </row>
    <row r="2903" spans="1:17" x14ac:dyDescent="0.25">
      <c r="A2903" t="str">
        <f t="shared" si="284"/>
        <v>TRABALHADOR DA EXPLORACAO DE ACAI</v>
      </c>
      <c r="B2903" t="s">
        <v>3707</v>
      </c>
      <c r="C2903">
        <v>0</v>
      </c>
      <c r="D2903">
        <v>0</v>
      </c>
      <c r="E2903">
        <v>0</v>
      </c>
      <c r="F2903">
        <v>0</v>
      </c>
      <c r="G2903">
        <v>0</v>
      </c>
      <c r="H2903" s="46">
        <f t="shared" si="285"/>
        <v>0</v>
      </c>
      <c r="J2903" t="str">
        <f t="shared" si="286"/>
        <v>TRABALHADOR NA OPERACAO DE SISTEMA DE IRRIGACAO POR ASPERSAO (PIVO CENTRAL)</v>
      </c>
      <c r="K2903" t="s">
        <v>3726</v>
      </c>
      <c r="L2903">
        <v>0</v>
      </c>
      <c r="M2903" s="46">
        <f t="shared" si="287"/>
        <v>0</v>
      </c>
      <c r="N2903" t="str">
        <f t="shared" si="288"/>
        <v>PEDREIRO</v>
      </c>
      <c r="O2903" t="s">
        <v>3786</v>
      </c>
      <c r="P2903">
        <v>0</v>
      </c>
      <c r="Q2903" s="46">
        <f t="shared" si="289"/>
        <v>0</v>
      </c>
    </row>
    <row r="2904" spans="1:17" x14ac:dyDescent="0.25">
      <c r="A2904" t="str">
        <f t="shared" si="284"/>
        <v>TRABALHADOR DA EXPLORACAO DE CASTANHA</v>
      </c>
      <c r="B2904" t="s">
        <v>3708</v>
      </c>
      <c r="C2904">
        <v>0</v>
      </c>
      <c r="D2904">
        <v>0</v>
      </c>
      <c r="E2904">
        <v>0</v>
      </c>
      <c r="F2904">
        <v>0</v>
      </c>
      <c r="G2904">
        <v>0</v>
      </c>
      <c r="H2904" s="46">
        <f t="shared" si="285"/>
        <v>0</v>
      </c>
      <c r="J2904" t="str">
        <f t="shared" si="286"/>
        <v>TRABALHADOR NA OPERACAO DE SISTEMAS CONVENCIONAIS DE IRRIGACAO POR ASPERSAO</v>
      </c>
      <c r="K2904" t="s">
        <v>3727</v>
      </c>
      <c r="L2904">
        <v>0</v>
      </c>
      <c r="M2904" s="46">
        <f t="shared" si="287"/>
        <v>0</v>
      </c>
      <c r="N2904" t="str">
        <f t="shared" si="288"/>
        <v>PEDREIRO (CHAMINES INDUSTRIAIS)</v>
      </c>
      <c r="O2904" t="s">
        <v>3787</v>
      </c>
      <c r="P2904">
        <v>0</v>
      </c>
      <c r="Q2904" s="46">
        <f t="shared" si="289"/>
        <v>0</v>
      </c>
    </row>
    <row r="2905" spans="1:17" x14ac:dyDescent="0.25">
      <c r="A2905" t="str">
        <f t="shared" si="284"/>
        <v>TRABALHADOR DA EXPLORACAO DE PINHAO</v>
      </c>
      <c r="B2905" t="s">
        <v>3709</v>
      </c>
      <c r="C2905">
        <v>0</v>
      </c>
      <c r="D2905">
        <v>0</v>
      </c>
      <c r="E2905">
        <v>0</v>
      </c>
      <c r="F2905">
        <v>0</v>
      </c>
      <c r="G2905">
        <v>0</v>
      </c>
      <c r="H2905" s="46">
        <f t="shared" si="285"/>
        <v>0</v>
      </c>
      <c r="J2905" t="str">
        <f t="shared" si="286"/>
        <v>TRABALHADOR NA OPERACAO DE SISTEMAS DE IRRIGACAO E ASPERSAO (ALTO PROPELIDO)</v>
      </c>
      <c r="K2905" t="s">
        <v>3728</v>
      </c>
      <c r="L2905">
        <v>0</v>
      </c>
      <c r="M2905" s="46">
        <f t="shared" si="287"/>
        <v>0</v>
      </c>
      <c r="N2905" t="str">
        <f t="shared" si="288"/>
        <v>PEDREIRO (MATERIAL REFRATARIO)</v>
      </c>
      <c r="O2905" t="s">
        <v>3788</v>
      </c>
      <c r="P2905">
        <v>0</v>
      </c>
      <c r="Q2905" s="46">
        <f t="shared" si="289"/>
        <v>0</v>
      </c>
    </row>
    <row r="2906" spans="1:17" x14ac:dyDescent="0.25">
      <c r="A2906" t="str">
        <f t="shared" si="284"/>
        <v>TRABALHADOR DA EXPLORACAO DE PUPUNHA</v>
      </c>
      <c r="B2906" t="s">
        <v>3710</v>
      </c>
      <c r="C2906">
        <v>0</v>
      </c>
      <c r="D2906">
        <v>0</v>
      </c>
      <c r="E2906">
        <v>0</v>
      </c>
      <c r="F2906">
        <v>0</v>
      </c>
      <c r="G2906">
        <v>0</v>
      </c>
      <c r="H2906" s="46">
        <f t="shared" si="285"/>
        <v>0</v>
      </c>
      <c r="J2906" t="str">
        <f t="shared" si="286"/>
        <v>TRABALHADOR NA OPERACAO DE SISTEMAS DE IRRIGACAO POR SUPERFICIE E DRENAGEM</v>
      </c>
      <c r="K2906" t="s">
        <v>3729</v>
      </c>
      <c r="L2906">
        <v>0</v>
      </c>
      <c r="M2906" s="46">
        <f t="shared" si="287"/>
        <v>0</v>
      </c>
      <c r="N2906" t="str">
        <f t="shared" si="288"/>
        <v>PEDREIRO (MINERACAO)</v>
      </c>
      <c r="O2906" t="s">
        <v>3789</v>
      </c>
      <c r="P2906">
        <v>0</v>
      </c>
      <c r="Q2906" s="46">
        <f t="shared" si="289"/>
        <v>0</v>
      </c>
    </row>
    <row r="2907" spans="1:17" x14ac:dyDescent="0.25">
      <c r="A2907" t="str">
        <f t="shared" si="284"/>
        <v>TRABALHADOR DA EXPLORACAO DE ARVORES E ARBUSTOS PRODUTORES DE SUBSTANCIAS AROMAT., MEDIC. E TOXICAS</v>
      </c>
      <c r="B2907" t="s">
        <v>3711</v>
      </c>
      <c r="C2907">
        <v>0</v>
      </c>
      <c r="D2907">
        <v>0</v>
      </c>
      <c r="E2907">
        <v>0</v>
      </c>
      <c r="F2907">
        <v>0</v>
      </c>
      <c r="G2907">
        <v>0</v>
      </c>
      <c r="H2907" s="46">
        <f t="shared" si="285"/>
        <v>0</v>
      </c>
      <c r="J2907" t="str">
        <f t="shared" si="286"/>
        <v>SUPERVISOR DE APOIO OPERACIONAL NA MINERACAO</v>
      </c>
      <c r="K2907" t="s">
        <v>3730</v>
      </c>
      <c r="L2907">
        <v>0</v>
      </c>
      <c r="M2907" s="46">
        <f t="shared" si="287"/>
        <v>0</v>
      </c>
      <c r="N2907" t="str">
        <f t="shared" si="288"/>
        <v>PEDREIRO DE EDIFICACOES</v>
      </c>
      <c r="O2907" t="s">
        <v>3790</v>
      </c>
      <c r="P2907">
        <v>0</v>
      </c>
      <c r="Q2907" s="46">
        <f t="shared" si="289"/>
        <v>0</v>
      </c>
    </row>
    <row r="2908" spans="1:17" x14ac:dyDescent="0.25">
      <c r="A2908" t="str">
        <f t="shared" si="284"/>
        <v>TRABALHADOR DA EXPLORACAO DE CIPOS PRODUTORES DE SUBSTANCIAS AROMATICAS, MEDICINAIS E TOXICAS</v>
      </c>
      <c r="B2908" t="s">
        <v>3712</v>
      </c>
      <c r="C2908">
        <v>0</v>
      </c>
      <c r="D2908">
        <v>0</v>
      </c>
      <c r="E2908">
        <v>0</v>
      </c>
      <c r="F2908">
        <v>0</v>
      </c>
      <c r="G2908">
        <v>0</v>
      </c>
      <c r="H2908" s="46">
        <f t="shared" si="285"/>
        <v>0</v>
      </c>
      <c r="J2908" t="str">
        <f t="shared" si="286"/>
        <v>SUPERVISOR DE EXTRACAO DE SAL</v>
      </c>
      <c r="K2908" t="s">
        <v>3731</v>
      </c>
      <c r="L2908">
        <v>0</v>
      </c>
      <c r="M2908" s="46">
        <f t="shared" si="287"/>
        <v>0</v>
      </c>
      <c r="N2908" t="str">
        <f t="shared" si="288"/>
        <v>ARMADOR DE ESTRUTURA DE CONCRETO</v>
      </c>
      <c r="O2908" t="s">
        <v>3791</v>
      </c>
      <c r="P2908">
        <v>0</v>
      </c>
      <c r="Q2908" s="46">
        <f t="shared" si="289"/>
        <v>0</v>
      </c>
    </row>
    <row r="2909" spans="1:17" x14ac:dyDescent="0.25">
      <c r="A2909" t="str">
        <f t="shared" si="284"/>
        <v>TRABALHADOR DA EXPLORACAO DE MADEIRAS TANANTES</v>
      </c>
      <c r="B2909" t="s">
        <v>3713</v>
      </c>
      <c r="C2909">
        <v>0</v>
      </c>
      <c r="D2909">
        <v>0</v>
      </c>
      <c r="E2909">
        <v>0</v>
      </c>
      <c r="F2909">
        <v>0</v>
      </c>
      <c r="G2909">
        <v>0</v>
      </c>
      <c r="H2909" s="46">
        <f t="shared" si="285"/>
        <v>0</v>
      </c>
      <c r="J2909" t="str">
        <f t="shared" si="286"/>
        <v>SUPERVISOR DE PERFURACAO E DESMONTE</v>
      </c>
      <c r="K2909" t="s">
        <v>3732</v>
      </c>
      <c r="L2909">
        <v>0</v>
      </c>
      <c r="M2909" s="46">
        <f t="shared" si="287"/>
        <v>0</v>
      </c>
      <c r="N2909" t="str">
        <f t="shared" si="288"/>
        <v>MOLDADOR DE CORPOS DE PROVA EM USINAS DE CONCRETO</v>
      </c>
      <c r="O2909" t="s">
        <v>3792</v>
      </c>
      <c r="P2909">
        <v>0</v>
      </c>
      <c r="Q2909" s="46">
        <f t="shared" si="289"/>
        <v>0</v>
      </c>
    </row>
    <row r="2910" spans="1:17" x14ac:dyDescent="0.25">
      <c r="A2910" t="str">
        <f t="shared" si="284"/>
        <v>TRABALHADOR DA EXPLORACAO DE RAIZES PRODUTORAS DE SUBSTANCIAS AROMATICAS, MEDICINAIS E TOXICAS</v>
      </c>
      <c r="B2910" t="s">
        <v>3714</v>
      </c>
      <c r="C2910">
        <v>0</v>
      </c>
      <c r="D2910">
        <v>0</v>
      </c>
      <c r="E2910">
        <v>0</v>
      </c>
      <c r="F2910">
        <v>0</v>
      </c>
      <c r="G2910">
        <v>0</v>
      </c>
      <c r="H2910" s="46">
        <f t="shared" si="285"/>
        <v>0</v>
      </c>
      <c r="J2910" t="str">
        <f t="shared" si="286"/>
        <v>SUPERVISOR DE PRODUCAO NA MINERACAO</v>
      </c>
      <c r="K2910" t="s">
        <v>3733</v>
      </c>
      <c r="L2910">
        <v>0</v>
      </c>
      <c r="M2910" s="46">
        <f t="shared" si="287"/>
        <v>0</v>
      </c>
      <c r="N2910" t="str">
        <f t="shared" si="288"/>
        <v>ARMADOR DE ESTRUTURA DE CONCRETO ARMADO</v>
      </c>
      <c r="O2910" t="s">
        <v>3793</v>
      </c>
      <c r="P2910">
        <v>0</v>
      </c>
      <c r="Q2910" s="46">
        <f t="shared" si="289"/>
        <v>0</v>
      </c>
    </row>
    <row r="2911" spans="1:17" x14ac:dyDescent="0.25">
      <c r="A2911" t="str">
        <f t="shared" si="284"/>
        <v>TRABALHADOR DA EXTRACAO DE SUBSTANCIAS AROMATICAS, MEDICINAIS E TOXICAS, EM GERAL</v>
      </c>
      <c r="B2911" t="s">
        <v>3715</v>
      </c>
      <c r="C2911">
        <v>0</v>
      </c>
      <c r="D2911">
        <v>0</v>
      </c>
      <c r="E2911">
        <v>0</v>
      </c>
      <c r="F2911">
        <v>0</v>
      </c>
      <c r="G2911">
        <v>0</v>
      </c>
      <c r="H2911" s="46">
        <f t="shared" si="285"/>
        <v>0</v>
      </c>
      <c r="J2911" t="str">
        <f t="shared" si="286"/>
        <v>SUPERVISOR DE TRANSPORTE NA MINERACAO</v>
      </c>
      <c r="K2911" t="s">
        <v>3734</v>
      </c>
      <c r="L2911">
        <v>0</v>
      </c>
      <c r="M2911" s="46">
        <f t="shared" si="287"/>
        <v>0</v>
      </c>
      <c r="N2911" t="str">
        <f t="shared" si="288"/>
        <v>OPERADOR DE BETONEIRA</v>
      </c>
      <c r="O2911" t="s">
        <v>3794</v>
      </c>
      <c r="P2911">
        <v>0</v>
      </c>
      <c r="Q2911" s="46">
        <f t="shared" si="289"/>
        <v>0</v>
      </c>
    </row>
    <row r="2912" spans="1:17" x14ac:dyDescent="0.25">
      <c r="A2912" t="str">
        <f t="shared" si="284"/>
        <v>CARVOEIRO</v>
      </c>
      <c r="B2912" t="s">
        <v>3716</v>
      </c>
      <c r="C2912">
        <v>0</v>
      </c>
      <c r="D2912">
        <v>0</v>
      </c>
      <c r="E2912">
        <v>0</v>
      </c>
      <c r="F2912">
        <v>0</v>
      </c>
      <c r="G2912">
        <v>0</v>
      </c>
      <c r="H2912" s="46">
        <f t="shared" si="285"/>
        <v>0</v>
      </c>
      <c r="J2912" t="str">
        <f t="shared" si="286"/>
        <v>MESTRE DE LINHAS (FERROVIAS)</v>
      </c>
      <c r="K2912" t="s">
        <v>3736</v>
      </c>
      <c r="L2912">
        <v>0</v>
      </c>
      <c r="M2912" s="46">
        <f t="shared" si="287"/>
        <v>0</v>
      </c>
      <c r="N2912" t="str">
        <f t="shared" si="288"/>
        <v>OPERADOR DE BOMBA DE CONCRETO</v>
      </c>
      <c r="O2912" t="s">
        <v>3795</v>
      </c>
      <c r="P2912">
        <v>0</v>
      </c>
      <c r="Q2912" s="46">
        <f t="shared" si="289"/>
        <v>0</v>
      </c>
    </row>
    <row r="2913" spans="1:17" x14ac:dyDescent="0.25">
      <c r="A2913" t="str">
        <f t="shared" si="284"/>
        <v>CARBONIZADOR</v>
      </c>
      <c r="B2913" t="s">
        <v>3717</v>
      </c>
      <c r="C2913">
        <v>0</v>
      </c>
      <c r="D2913">
        <v>0</v>
      </c>
      <c r="E2913">
        <v>0</v>
      </c>
      <c r="F2913">
        <v>0</v>
      </c>
      <c r="G2913">
        <v>0</v>
      </c>
      <c r="H2913" s="46">
        <f t="shared" si="285"/>
        <v>0</v>
      </c>
      <c r="J2913" t="str">
        <f t="shared" si="286"/>
        <v>INSPETOR DE TERRAPLENAGEM</v>
      </c>
      <c r="K2913" t="s">
        <v>3737</v>
      </c>
      <c r="L2913">
        <v>0</v>
      </c>
      <c r="M2913" s="46">
        <f t="shared" si="287"/>
        <v>0</v>
      </c>
      <c r="N2913" t="str">
        <f t="shared" si="288"/>
        <v>OPERADOR DE CENTRAL DE CONCRETO</v>
      </c>
      <c r="O2913" t="s">
        <v>3796</v>
      </c>
      <c r="P2913">
        <v>0</v>
      </c>
      <c r="Q2913" s="46">
        <f t="shared" si="289"/>
        <v>0</v>
      </c>
    </row>
    <row r="2914" spans="1:17" x14ac:dyDescent="0.25">
      <c r="A2914" t="str">
        <f t="shared" si="284"/>
        <v>AJUDANTE DE CARVOARIA</v>
      </c>
      <c r="B2914" t="s">
        <v>3718</v>
      </c>
      <c r="C2914">
        <v>0</v>
      </c>
      <c r="D2914">
        <v>0</v>
      </c>
      <c r="E2914">
        <v>0</v>
      </c>
      <c r="F2914">
        <v>0</v>
      </c>
      <c r="G2914">
        <v>0</v>
      </c>
      <c r="H2914" s="46">
        <f t="shared" si="285"/>
        <v>0</v>
      </c>
      <c r="J2914" t="str">
        <f t="shared" si="286"/>
        <v>SUPERVISOR DE USINA DE CONCRETO</v>
      </c>
      <c r="K2914" t="s">
        <v>3738</v>
      </c>
      <c r="L2914">
        <v>0</v>
      </c>
      <c r="M2914" s="46">
        <f t="shared" si="287"/>
        <v>0</v>
      </c>
      <c r="N2914" t="str">
        <f t="shared" si="288"/>
        <v>CARPINTEIRO</v>
      </c>
      <c r="O2914" t="s">
        <v>3797</v>
      </c>
      <c r="P2914">
        <v>0</v>
      </c>
      <c r="Q2914" s="46">
        <f t="shared" si="289"/>
        <v>0</v>
      </c>
    </row>
    <row r="2915" spans="1:17" x14ac:dyDescent="0.25">
      <c r="A2915" t="str">
        <f t="shared" si="284"/>
        <v>OPERADOR DE COLHEITADEIRA</v>
      </c>
      <c r="B2915" t="s">
        <v>3719</v>
      </c>
      <c r="C2915">
        <v>0</v>
      </c>
      <c r="D2915">
        <v>0</v>
      </c>
      <c r="E2915">
        <v>0</v>
      </c>
      <c r="F2915">
        <v>0</v>
      </c>
      <c r="G2915">
        <v>0</v>
      </c>
      <c r="H2915" s="46">
        <f t="shared" si="285"/>
        <v>0</v>
      </c>
      <c r="J2915" t="str">
        <f t="shared" si="286"/>
        <v>FISCAL DE PATIO DE USINA DE CONCRETO</v>
      </c>
      <c r="K2915" t="s">
        <v>3739</v>
      </c>
      <c r="L2915">
        <v>0</v>
      </c>
      <c r="M2915" s="46">
        <f t="shared" si="287"/>
        <v>0</v>
      </c>
      <c r="N2915" t="str">
        <f t="shared" si="288"/>
        <v>CARPINTEIRO (ESQUADRIAS)</v>
      </c>
      <c r="O2915" t="s">
        <v>3798</v>
      </c>
      <c r="P2915">
        <v>0</v>
      </c>
      <c r="Q2915" s="46">
        <f t="shared" si="289"/>
        <v>0</v>
      </c>
    </row>
    <row r="2916" spans="1:17" x14ac:dyDescent="0.25">
      <c r="A2916" t="str">
        <f t="shared" si="284"/>
        <v>OPERADOR DE COLHEDOR FLORESTAL</v>
      </c>
      <c r="B2916" t="s">
        <v>3722</v>
      </c>
      <c r="C2916">
        <v>0</v>
      </c>
      <c r="D2916">
        <v>0</v>
      </c>
      <c r="E2916">
        <v>0</v>
      </c>
      <c r="F2916">
        <v>0</v>
      </c>
      <c r="G2916">
        <v>0</v>
      </c>
      <c r="H2916" s="46">
        <f t="shared" si="285"/>
        <v>0</v>
      </c>
      <c r="J2916" t="str">
        <f t="shared" si="286"/>
        <v>AMOSTRADOR DE MINERIOS</v>
      </c>
      <c r="K2916" t="s">
        <v>3740</v>
      </c>
      <c r="L2916">
        <v>0</v>
      </c>
      <c r="M2916" s="46">
        <f t="shared" si="287"/>
        <v>0</v>
      </c>
      <c r="N2916" t="str">
        <f t="shared" si="288"/>
        <v>CARPINTEIRO (CENARIOS)</v>
      </c>
      <c r="O2916" t="s">
        <v>3799</v>
      </c>
      <c r="P2916">
        <v>0</v>
      </c>
      <c r="Q2916" s="46">
        <f t="shared" si="289"/>
        <v>0</v>
      </c>
    </row>
    <row r="2917" spans="1:17" x14ac:dyDescent="0.25">
      <c r="A2917" t="str">
        <f t="shared" si="284"/>
        <v>OPERADOR DE MAQUINAS FLORESTAIS ESTATICAS</v>
      </c>
      <c r="B2917" t="s">
        <v>3723</v>
      </c>
      <c r="C2917">
        <v>0</v>
      </c>
      <c r="D2917">
        <v>0</v>
      </c>
      <c r="E2917">
        <v>0</v>
      </c>
      <c r="F2917">
        <v>0</v>
      </c>
      <c r="G2917">
        <v>0</v>
      </c>
      <c r="H2917" s="46">
        <f t="shared" si="285"/>
        <v>0</v>
      </c>
      <c r="J2917" t="str">
        <f t="shared" si="286"/>
        <v>CANTEIRO</v>
      </c>
      <c r="K2917" t="s">
        <v>3741</v>
      </c>
      <c r="L2917">
        <v>0</v>
      </c>
      <c r="M2917" s="46">
        <f t="shared" si="287"/>
        <v>0</v>
      </c>
      <c r="N2917" t="str">
        <f t="shared" si="288"/>
        <v>CARPINTEIRO (MINERACAO)</v>
      </c>
      <c r="O2917" t="s">
        <v>3800</v>
      </c>
      <c r="P2917">
        <v>0</v>
      </c>
      <c r="Q2917" s="46">
        <f t="shared" si="289"/>
        <v>0</v>
      </c>
    </row>
    <row r="2918" spans="1:17" x14ac:dyDescent="0.25">
      <c r="A2918" t="str">
        <f t="shared" si="284"/>
        <v>OPERADOR DE TRATOR FLORESTAL</v>
      </c>
      <c r="B2918" t="s">
        <v>3724</v>
      </c>
      <c r="C2918">
        <v>0</v>
      </c>
      <c r="D2918">
        <v>0</v>
      </c>
      <c r="E2918">
        <v>0</v>
      </c>
      <c r="F2918">
        <v>0</v>
      </c>
      <c r="G2918">
        <v>0</v>
      </c>
      <c r="H2918" s="46">
        <f t="shared" si="285"/>
        <v>0</v>
      </c>
      <c r="J2918" t="str">
        <f t="shared" si="286"/>
        <v>DESTROCADOR DE PEDRA</v>
      </c>
      <c r="K2918" t="s">
        <v>3742</v>
      </c>
      <c r="L2918">
        <v>0</v>
      </c>
      <c r="M2918" s="46">
        <f t="shared" si="287"/>
        <v>0</v>
      </c>
      <c r="N2918" t="str">
        <f t="shared" si="288"/>
        <v>CARPINTEIRO DE OBRAS</v>
      </c>
      <c r="O2918" t="s">
        <v>3801</v>
      </c>
      <c r="P2918">
        <v>0</v>
      </c>
      <c r="Q2918" s="46">
        <f t="shared" si="289"/>
        <v>0</v>
      </c>
    </row>
    <row r="2919" spans="1:17" x14ac:dyDescent="0.25">
      <c r="A2919" t="str">
        <f t="shared" si="284"/>
        <v>TRABALHADOR NA OPERACAO DE SISTEMA DE IRRIGACAO LOCALIZADA (MICROASPERSAO E GOTEJAMENTO)</v>
      </c>
      <c r="B2919" t="s">
        <v>3725</v>
      </c>
      <c r="C2919">
        <v>0</v>
      </c>
      <c r="D2919">
        <v>0</v>
      </c>
      <c r="E2919">
        <v>0</v>
      </c>
      <c r="F2919">
        <v>0</v>
      </c>
      <c r="G2919">
        <v>0</v>
      </c>
      <c r="H2919" s="46">
        <f t="shared" si="285"/>
        <v>0</v>
      </c>
      <c r="J2919" t="str">
        <f t="shared" si="286"/>
        <v>DETONADOR</v>
      </c>
      <c r="K2919" t="s">
        <v>3743</v>
      </c>
      <c r="L2919">
        <v>0</v>
      </c>
      <c r="M2919" s="46">
        <f t="shared" si="287"/>
        <v>0</v>
      </c>
      <c r="N2919" t="str">
        <f t="shared" si="288"/>
        <v>CARPINTEIRO (TELHADOS)</v>
      </c>
      <c r="O2919" t="s">
        <v>3802</v>
      </c>
      <c r="P2919">
        <v>0</v>
      </c>
      <c r="Q2919" s="46">
        <f t="shared" si="289"/>
        <v>0</v>
      </c>
    </row>
    <row r="2920" spans="1:17" x14ac:dyDescent="0.25">
      <c r="A2920" t="str">
        <f t="shared" si="284"/>
        <v>TRABALHADOR NA OPERACAO DE SISTEMA DE IRRIGACAO POR ASPERSAO (PIVO CENTRAL)</v>
      </c>
      <c r="B2920" t="s">
        <v>3726</v>
      </c>
      <c r="C2920">
        <v>0</v>
      </c>
      <c r="D2920">
        <v>0</v>
      </c>
      <c r="E2920">
        <v>0</v>
      </c>
      <c r="F2920">
        <v>0</v>
      </c>
      <c r="G2920">
        <v>0</v>
      </c>
      <c r="H2920" s="46">
        <f t="shared" si="285"/>
        <v>0</v>
      </c>
      <c r="J2920" t="str">
        <f t="shared" si="286"/>
        <v>ESCORADOR DE MINAS</v>
      </c>
      <c r="K2920" t="s">
        <v>3744</v>
      </c>
      <c r="L2920">
        <v>0</v>
      </c>
      <c r="M2920" s="46">
        <f t="shared" si="287"/>
        <v>0</v>
      </c>
      <c r="N2920" t="str">
        <f t="shared" si="288"/>
        <v>CARPINTEIRO DE FORMAS PARA CONCRETO</v>
      </c>
      <c r="O2920" t="s">
        <v>3803</v>
      </c>
      <c r="P2920">
        <v>0</v>
      </c>
      <c r="Q2920" s="46">
        <f t="shared" si="289"/>
        <v>0</v>
      </c>
    </row>
    <row r="2921" spans="1:17" x14ac:dyDescent="0.25">
      <c r="A2921" t="str">
        <f t="shared" si="284"/>
        <v>TRABALHADOR NA OPERACAO DE SISTEMAS CONVENCIONAIS DE IRRIGACAO POR ASPERSAO</v>
      </c>
      <c r="B2921" t="s">
        <v>3727</v>
      </c>
      <c r="C2921">
        <v>0</v>
      </c>
      <c r="D2921">
        <v>0</v>
      </c>
      <c r="E2921">
        <v>0</v>
      </c>
      <c r="F2921">
        <v>0</v>
      </c>
      <c r="G2921">
        <v>0</v>
      </c>
      <c r="H2921" s="46">
        <f t="shared" si="285"/>
        <v>0</v>
      </c>
      <c r="J2921" t="str">
        <f t="shared" si="286"/>
        <v>MINEIRO</v>
      </c>
      <c r="K2921" t="s">
        <v>3745</v>
      </c>
      <c r="L2921">
        <v>0</v>
      </c>
      <c r="M2921" s="46">
        <f t="shared" si="287"/>
        <v>0</v>
      </c>
      <c r="N2921" t="str">
        <f t="shared" si="288"/>
        <v>CARPINTEIRO DE OBRAS CIVIS DE ARTE (PONTES, TUNEIS, BARRAGENS)</v>
      </c>
      <c r="O2921" t="s">
        <v>3804</v>
      </c>
      <c r="P2921">
        <v>0</v>
      </c>
      <c r="Q2921" s="46">
        <f t="shared" si="289"/>
        <v>0</v>
      </c>
    </row>
    <row r="2922" spans="1:17" x14ac:dyDescent="0.25">
      <c r="A2922" t="str">
        <f t="shared" si="284"/>
        <v>TRABALHADOR NA OPERACAO DE SISTEMAS DE IRRIGACAO E ASPERSAO (ALTO PROPELIDO)</v>
      </c>
      <c r="B2922" t="s">
        <v>3728</v>
      </c>
      <c r="C2922">
        <v>0</v>
      </c>
      <c r="D2922">
        <v>0</v>
      </c>
      <c r="E2922">
        <v>0</v>
      </c>
      <c r="F2922">
        <v>0</v>
      </c>
      <c r="G2922">
        <v>0</v>
      </c>
      <c r="H2922" s="46">
        <f t="shared" si="285"/>
        <v>0</v>
      </c>
      <c r="J2922" t="str">
        <f t="shared" si="286"/>
        <v>OPERADOR DE CAMINHAO (MINAS E PEDREIRAS)</v>
      </c>
      <c r="K2922" t="s">
        <v>3746</v>
      </c>
      <c r="L2922">
        <v>0</v>
      </c>
      <c r="M2922" s="46">
        <f t="shared" si="287"/>
        <v>0</v>
      </c>
      <c r="N2922" t="str">
        <f t="shared" si="288"/>
        <v>MONTADOR DE ANDAIMES (EDIFICACOES)</v>
      </c>
      <c r="O2922" t="s">
        <v>3805</v>
      </c>
      <c r="P2922">
        <v>0</v>
      </c>
      <c r="Q2922" s="46">
        <f t="shared" si="289"/>
        <v>0</v>
      </c>
    </row>
    <row r="2923" spans="1:17" x14ac:dyDescent="0.25">
      <c r="A2923" t="str">
        <f t="shared" si="284"/>
        <v>TRABALHADOR NA OPERACAO DE SISTEMAS DE IRRIGACAO POR SUPERFICIE E DRENAGEM</v>
      </c>
      <c r="B2923" t="s">
        <v>3729</v>
      </c>
      <c r="C2923">
        <v>0</v>
      </c>
      <c r="D2923">
        <v>0</v>
      </c>
      <c r="E2923">
        <v>0</v>
      </c>
      <c r="F2923">
        <v>0</v>
      </c>
      <c r="G2923">
        <v>0</v>
      </c>
      <c r="H2923" s="46">
        <f t="shared" si="285"/>
        <v>0</v>
      </c>
      <c r="J2923" t="str">
        <f t="shared" si="286"/>
        <v>OPERADOR DE CARREGADEIRA</v>
      </c>
      <c r="K2923" t="s">
        <v>3747</v>
      </c>
      <c r="L2923">
        <v>0</v>
      </c>
      <c r="M2923" s="46">
        <f t="shared" si="287"/>
        <v>0</v>
      </c>
      <c r="N2923" t="str">
        <f t="shared" si="288"/>
        <v>ELETRICISTA DE INSTALACOES (CENARIOS)</v>
      </c>
      <c r="O2923" t="s">
        <v>3806</v>
      </c>
      <c r="P2923">
        <v>0</v>
      </c>
      <c r="Q2923" s="46">
        <f t="shared" si="289"/>
        <v>0</v>
      </c>
    </row>
    <row r="2924" spans="1:17" x14ac:dyDescent="0.25">
      <c r="A2924" t="str">
        <f t="shared" si="284"/>
        <v>SUPERVISOR DE APOIO OPERACIONAL NA MINERACAO</v>
      </c>
      <c r="B2924" t="s">
        <v>3730</v>
      </c>
      <c r="C2924">
        <v>0</v>
      </c>
      <c r="D2924">
        <v>0</v>
      </c>
      <c r="E2924">
        <v>0</v>
      </c>
      <c r="F2924">
        <v>0</v>
      </c>
      <c r="G2924">
        <v>0</v>
      </c>
      <c r="H2924" s="46">
        <f t="shared" si="285"/>
        <v>0</v>
      </c>
      <c r="J2924" t="str">
        <f t="shared" si="286"/>
        <v>OPERADOR DE MAQUINA DE EXTRACAO CONTINUA (MINAS DE CARVAO)</v>
      </c>
      <c r="K2924" t="s">
        <v>3749</v>
      </c>
      <c r="L2924">
        <v>0</v>
      </c>
      <c r="M2924" s="46">
        <f t="shared" si="287"/>
        <v>0</v>
      </c>
      <c r="N2924" t="str">
        <f t="shared" si="288"/>
        <v>ELETRICISTA DE INSTALACOES (EDIFICIOS)</v>
      </c>
      <c r="O2924" t="s">
        <v>3807</v>
      </c>
      <c r="P2924">
        <v>0</v>
      </c>
      <c r="Q2924" s="46">
        <f t="shared" si="289"/>
        <v>0</v>
      </c>
    </row>
    <row r="2925" spans="1:17" x14ac:dyDescent="0.25">
      <c r="A2925" t="str">
        <f t="shared" si="284"/>
        <v>SUPERVISOR DE EXTRACAO DE SAL</v>
      </c>
      <c r="B2925" t="s">
        <v>3731</v>
      </c>
      <c r="C2925">
        <v>0</v>
      </c>
      <c r="D2925">
        <v>0</v>
      </c>
      <c r="E2925">
        <v>0</v>
      </c>
      <c r="F2925">
        <v>0</v>
      </c>
      <c r="G2925">
        <v>0</v>
      </c>
      <c r="H2925" s="46">
        <f t="shared" si="285"/>
        <v>0</v>
      </c>
      <c r="J2925" t="str">
        <f t="shared" si="286"/>
        <v>OPERADOR DE MAQUINA PERFURADORA (MINAS E PEDREIRAS)</v>
      </c>
      <c r="K2925" t="s">
        <v>3750</v>
      </c>
      <c r="L2925">
        <v>0</v>
      </c>
      <c r="M2925" s="46">
        <f t="shared" si="287"/>
        <v>0</v>
      </c>
      <c r="N2925" t="str">
        <f t="shared" si="288"/>
        <v>ELETRICISTA DE INSTALACOES</v>
      </c>
      <c r="O2925" t="s">
        <v>3808</v>
      </c>
      <c r="P2925">
        <v>0</v>
      </c>
      <c r="Q2925" s="46">
        <f t="shared" si="289"/>
        <v>0</v>
      </c>
    </row>
    <row r="2926" spans="1:17" x14ac:dyDescent="0.25">
      <c r="A2926" t="str">
        <f t="shared" si="284"/>
        <v>SUPERVISOR DE PERFURACAO E DESMONTE</v>
      </c>
      <c r="B2926" t="s">
        <v>3732</v>
      </c>
      <c r="C2926">
        <v>0</v>
      </c>
      <c r="D2926">
        <v>0</v>
      </c>
      <c r="E2926">
        <v>0</v>
      </c>
      <c r="F2926">
        <v>0</v>
      </c>
      <c r="G2926">
        <v>0</v>
      </c>
      <c r="H2926" s="46">
        <f t="shared" si="285"/>
        <v>0</v>
      </c>
      <c r="J2926" t="str">
        <f t="shared" si="286"/>
        <v>OPERADOR DE MOTONIVELADORA (EXTRACAO DE MINERAIS SOLIDOS)</v>
      </c>
      <c r="K2926" t="s">
        <v>3752</v>
      </c>
      <c r="L2926">
        <v>0</v>
      </c>
      <c r="M2926" s="46">
        <f t="shared" si="287"/>
        <v>0</v>
      </c>
      <c r="N2926" t="str">
        <f t="shared" si="288"/>
        <v>APLICADOR DE ASFALTO IMPERMEABILIZANTE (COBERTURAS)</v>
      </c>
      <c r="O2926" t="s">
        <v>3809</v>
      </c>
      <c r="P2926">
        <v>0</v>
      </c>
      <c r="Q2926" s="46">
        <f t="shared" si="289"/>
        <v>0</v>
      </c>
    </row>
    <row r="2927" spans="1:17" x14ac:dyDescent="0.25">
      <c r="A2927" t="str">
        <f t="shared" si="284"/>
        <v>SUPERVISOR DE PRODUCAO NA MINERACAO</v>
      </c>
      <c r="B2927" t="s">
        <v>3733</v>
      </c>
      <c r="C2927">
        <v>0</v>
      </c>
      <c r="D2927">
        <v>0</v>
      </c>
      <c r="E2927">
        <v>0</v>
      </c>
      <c r="F2927">
        <v>0</v>
      </c>
      <c r="G2927">
        <v>0</v>
      </c>
      <c r="H2927" s="46">
        <f t="shared" si="285"/>
        <v>0</v>
      </c>
      <c r="J2927" t="str">
        <f t="shared" si="286"/>
        <v>OPERADOR DE SCHUTTHECAR</v>
      </c>
      <c r="K2927" t="s">
        <v>3753</v>
      </c>
      <c r="L2927">
        <v>0</v>
      </c>
      <c r="M2927" s="46">
        <f t="shared" si="287"/>
        <v>0</v>
      </c>
      <c r="N2927" t="str">
        <f t="shared" si="288"/>
        <v>INSTALADOR DE ISOLANTES ACUSTICOS</v>
      </c>
      <c r="O2927" t="s">
        <v>3810</v>
      </c>
      <c r="P2927">
        <v>0</v>
      </c>
      <c r="Q2927" s="46">
        <f t="shared" si="289"/>
        <v>0</v>
      </c>
    </row>
    <row r="2928" spans="1:17" x14ac:dyDescent="0.25">
      <c r="A2928" t="str">
        <f t="shared" si="284"/>
        <v>SUPERVISOR DE TRANSPORTE NA MINERACAO</v>
      </c>
      <c r="B2928" t="s">
        <v>3734</v>
      </c>
      <c r="C2928">
        <v>0</v>
      </c>
      <c r="D2928">
        <v>0</v>
      </c>
      <c r="E2928">
        <v>0</v>
      </c>
      <c r="F2928">
        <v>0</v>
      </c>
      <c r="G2928">
        <v>0</v>
      </c>
      <c r="H2928" s="46">
        <f t="shared" si="285"/>
        <v>0</v>
      </c>
      <c r="J2928" t="str">
        <f t="shared" si="286"/>
        <v>OPERADOR DE TRATOR (MINAS E PEDREIRAS)</v>
      </c>
      <c r="K2928" t="s">
        <v>3754</v>
      </c>
      <c r="L2928">
        <v>0</v>
      </c>
      <c r="M2928" s="46">
        <f t="shared" si="287"/>
        <v>0</v>
      </c>
      <c r="N2928" t="str">
        <f t="shared" si="288"/>
        <v>INSTALADOR DE ISOLANTES TERMICOS (REFRIGERACAO E CLIMATIZACAO)</v>
      </c>
      <c r="O2928" t="s">
        <v>3811</v>
      </c>
      <c r="P2928">
        <v>0</v>
      </c>
      <c r="Q2928" s="46">
        <f t="shared" si="289"/>
        <v>0</v>
      </c>
    </row>
    <row r="2929" spans="1:17" x14ac:dyDescent="0.25">
      <c r="A2929" t="str">
        <f t="shared" si="284"/>
        <v>MESTRE DE LINHAS (FERROVIAS)</v>
      </c>
      <c r="B2929" t="s">
        <v>3736</v>
      </c>
      <c r="C2929">
        <v>0</v>
      </c>
      <c r="D2929">
        <v>0</v>
      </c>
      <c r="E2929">
        <v>0</v>
      </c>
      <c r="F2929">
        <v>0</v>
      </c>
      <c r="G2929">
        <v>0</v>
      </c>
      <c r="H2929" s="46">
        <f t="shared" si="285"/>
        <v>0</v>
      </c>
      <c r="J2929" t="str">
        <f t="shared" si="286"/>
        <v>OPERADOR DE SONDA DE PERCUSSAO</v>
      </c>
      <c r="K2929" t="s">
        <v>3755</v>
      </c>
      <c r="L2929">
        <v>0</v>
      </c>
      <c r="M2929" s="46">
        <f t="shared" si="287"/>
        <v>0</v>
      </c>
      <c r="N2929" t="str">
        <f t="shared" si="288"/>
        <v>INSTALADOR DE ISOLANTES TERMICOS DE CALDEIRA E TUBULACOES</v>
      </c>
      <c r="O2929" t="s">
        <v>3812</v>
      </c>
      <c r="P2929">
        <v>0</v>
      </c>
      <c r="Q2929" s="46">
        <f t="shared" si="289"/>
        <v>0</v>
      </c>
    </row>
    <row r="2930" spans="1:17" x14ac:dyDescent="0.25">
      <c r="A2930" t="str">
        <f t="shared" si="284"/>
        <v>INSPETOR DE TERRAPLENAGEM</v>
      </c>
      <c r="B2930" t="s">
        <v>3737</v>
      </c>
      <c r="C2930">
        <v>0</v>
      </c>
      <c r="D2930">
        <v>0</v>
      </c>
      <c r="E2930">
        <v>0</v>
      </c>
      <c r="F2930">
        <v>0</v>
      </c>
      <c r="G2930">
        <v>0</v>
      </c>
      <c r="H2930" s="46">
        <f t="shared" si="285"/>
        <v>0</v>
      </c>
      <c r="J2930" t="str">
        <f t="shared" si="286"/>
        <v>OPERADOR DE SONDA ROTATIVA</v>
      </c>
      <c r="K2930" t="s">
        <v>3756</v>
      </c>
      <c r="L2930">
        <v>0</v>
      </c>
      <c r="M2930" s="46">
        <f t="shared" si="287"/>
        <v>0</v>
      </c>
      <c r="N2930" t="str">
        <f t="shared" si="288"/>
        <v>INSTALADOR DE MATERIAL ISOLANTE, A MAO (EDIFICACOES)</v>
      </c>
      <c r="O2930" t="s">
        <v>3813</v>
      </c>
      <c r="P2930">
        <v>0</v>
      </c>
      <c r="Q2930" s="46">
        <f t="shared" si="289"/>
        <v>0</v>
      </c>
    </row>
    <row r="2931" spans="1:17" x14ac:dyDescent="0.25">
      <c r="A2931" t="str">
        <f t="shared" si="284"/>
        <v>SUPERVISOR DE USINA DE CONCRETO</v>
      </c>
      <c r="B2931" t="s">
        <v>3738</v>
      </c>
      <c r="C2931">
        <v>0</v>
      </c>
      <c r="D2931">
        <v>0</v>
      </c>
      <c r="E2931">
        <v>0</v>
      </c>
      <c r="F2931">
        <v>0</v>
      </c>
      <c r="G2931">
        <v>0</v>
      </c>
      <c r="H2931" s="46">
        <f t="shared" si="285"/>
        <v>0</v>
      </c>
      <c r="J2931" t="str">
        <f t="shared" si="286"/>
        <v>SONDADOR (POCOS DE PETROLEO E GAS)</v>
      </c>
      <c r="K2931" t="s">
        <v>3757</v>
      </c>
      <c r="L2931">
        <v>0</v>
      </c>
      <c r="M2931" s="46">
        <f t="shared" si="287"/>
        <v>0</v>
      </c>
      <c r="N2931" t="str">
        <f t="shared" si="288"/>
        <v>INSTALADOR DE MATERIAL ISOLANTE, A MAQUINA (EDIFICACOES)</v>
      </c>
      <c r="O2931" t="s">
        <v>3814</v>
      </c>
      <c r="P2931">
        <v>0</v>
      </c>
      <c r="Q2931" s="46">
        <f t="shared" si="289"/>
        <v>0</v>
      </c>
    </row>
    <row r="2932" spans="1:17" x14ac:dyDescent="0.25">
      <c r="A2932" t="str">
        <f t="shared" si="284"/>
        <v>FISCAL DE PATIO DE USINA DE CONCRETO</v>
      </c>
      <c r="B2932" t="s">
        <v>3739</v>
      </c>
      <c r="C2932">
        <v>0</v>
      </c>
      <c r="D2932">
        <v>0</v>
      </c>
      <c r="E2932">
        <v>0</v>
      </c>
      <c r="F2932">
        <v>0</v>
      </c>
      <c r="G2932">
        <v>0</v>
      </c>
      <c r="H2932" s="46">
        <f t="shared" si="285"/>
        <v>0</v>
      </c>
      <c r="J2932" t="str">
        <f t="shared" si="286"/>
        <v>SONDADOR DE POCOS (EXCETO DE PETROLEO E GAS)</v>
      </c>
      <c r="K2932" t="s">
        <v>3758</v>
      </c>
      <c r="L2932">
        <v>0</v>
      </c>
      <c r="M2932" s="46">
        <f t="shared" si="287"/>
        <v>0</v>
      </c>
      <c r="N2932" t="str">
        <f t="shared" si="288"/>
        <v>ACABADOR DE SUPERFICIES DE CONCRETO</v>
      </c>
      <c r="O2932" t="s">
        <v>3815</v>
      </c>
      <c r="P2932">
        <v>0</v>
      </c>
      <c r="Q2932" s="46">
        <f t="shared" si="289"/>
        <v>0</v>
      </c>
    </row>
    <row r="2933" spans="1:17" x14ac:dyDescent="0.25">
      <c r="A2933" t="str">
        <f t="shared" si="284"/>
        <v>CANTEIRO</v>
      </c>
      <c r="B2933" t="s">
        <v>3741</v>
      </c>
      <c r="C2933">
        <v>0</v>
      </c>
      <c r="D2933">
        <v>0</v>
      </c>
      <c r="E2933">
        <v>0</v>
      </c>
      <c r="F2933">
        <v>0</v>
      </c>
      <c r="G2933">
        <v>0</v>
      </c>
      <c r="H2933" s="46">
        <f t="shared" si="285"/>
        <v>0</v>
      </c>
      <c r="J2933" t="str">
        <f t="shared" si="286"/>
        <v>PLATAFORMISTA (PETROLEO)</v>
      </c>
      <c r="K2933" t="s">
        <v>3759</v>
      </c>
      <c r="L2933">
        <v>0</v>
      </c>
      <c r="M2933" s="46">
        <f t="shared" si="287"/>
        <v>0</v>
      </c>
      <c r="N2933" t="str">
        <f t="shared" si="288"/>
        <v>REVESTIDOR DE SUPERFICIES DE CONCRETO</v>
      </c>
      <c r="O2933" t="s">
        <v>3816</v>
      </c>
      <c r="P2933">
        <v>0</v>
      </c>
      <c r="Q2933" s="46">
        <f t="shared" si="289"/>
        <v>0</v>
      </c>
    </row>
    <row r="2934" spans="1:17" x14ac:dyDescent="0.25">
      <c r="A2934" t="str">
        <f t="shared" si="284"/>
        <v>DESTROCADOR DE PEDRA</v>
      </c>
      <c r="B2934" t="s">
        <v>3742</v>
      </c>
      <c r="C2934">
        <v>0</v>
      </c>
      <c r="D2934">
        <v>0</v>
      </c>
      <c r="E2934">
        <v>0</v>
      </c>
      <c r="F2934">
        <v>0</v>
      </c>
      <c r="G2934">
        <v>0</v>
      </c>
      <c r="H2934" s="46">
        <f t="shared" si="285"/>
        <v>0</v>
      </c>
      <c r="J2934" t="str">
        <f t="shared" si="286"/>
        <v>TORRISTA (PETROLEO)</v>
      </c>
      <c r="K2934" t="s">
        <v>3760</v>
      </c>
      <c r="L2934">
        <v>0</v>
      </c>
      <c r="M2934" s="46">
        <f t="shared" si="287"/>
        <v>0</v>
      </c>
      <c r="N2934" t="str">
        <f t="shared" si="288"/>
        <v>TELHADOR (TELHAS DE ARGILA E MATERIAS SIMILARES)</v>
      </c>
      <c r="O2934" t="s">
        <v>3817</v>
      </c>
      <c r="P2934">
        <v>0</v>
      </c>
      <c r="Q2934" s="46">
        <f t="shared" si="289"/>
        <v>0</v>
      </c>
    </row>
    <row r="2935" spans="1:17" x14ac:dyDescent="0.25">
      <c r="A2935" t="str">
        <f t="shared" si="284"/>
        <v>DETONADOR</v>
      </c>
      <c r="B2935" t="s">
        <v>3743</v>
      </c>
      <c r="C2935">
        <v>0</v>
      </c>
      <c r="D2935">
        <v>0</v>
      </c>
      <c r="E2935">
        <v>0</v>
      </c>
      <c r="F2935">
        <v>0</v>
      </c>
      <c r="G2935">
        <v>0</v>
      </c>
      <c r="H2935" s="46">
        <f t="shared" si="285"/>
        <v>0</v>
      </c>
      <c r="J2935" t="str">
        <f t="shared" si="286"/>
        <v>GARIMPEIRO</v>
      </c>
      <c r="K2935" t="s">
        <v>3761</v>
      </c>
      <c r="L2935">
        <v>0</v>
      </c>
      <c r="M2935" s="46">
        <f t="shared" si="287"/>
        <v>0</v>
      </c>
      <c r="N2935" t="str">
        <f t="shared" si="288"/>
        <v>TELHADOR (TELHAS DE CIMENTO-AMIANTO)</v>
      </c>
      <c r="O2935" t="s">
        <v>3818</v>
      </c>
      <c r="P2935">
        <v>0</v>
      </c>
      <c r="Q2935" s="46">
        <f t="shared" si="289"/>
        <v>0</v>
      </c>
    </row>
    <row r="2936" spans="1:17" x14ac:dyDescent="0.25">
      <c r="A2936" t="str">
        <f t="shared" si="284"/>
        <v>ESCORADOR DE MINAS</v>
      </c>
      <c r="B2936" t="s">
        <v>3744</v>
      </c>
      <c r="C2936">
        <v>0</v>
      </c>
      <c r="D2936">
        <v>0</v>
      </c>
      <c r="E2936">
        <v>0</v>
      </c>
      <c r="F2936">
        <v>0</v>
      </c>
      <c r="G2936">
        <v>0</v>
      </c>
      <c r="H2936" s="46">
        <f t="shared" si="285"/>
        <v>0</v>
      </c>
      <c r="J2936" t="str">
        <f t="shared" si="286"/>
        <v>OPERADOR DE SALINA (SAL MARINHO)</v>
      </c>
      <c r="K2936" t="s">
        <v>3762</v>
      </c>
      <c r="L2936">
        <v>0</v>
      </c>
      <c r="M2936" s="46">
        <f t="shared" si="287"/>
        <v>0</v>
      </c>
      <c r="N2936" t="str">
        <f t="shared" si="288"/>
        <v>TELHADOR (TELHAS METALICAS)</v>
      </c>
      <c r="O2936" t="s">
        <v>3819</v>
      </c>
      <c r="P2936">
        <v>0</v>
      </c>
      <c r="Q2936" s="46">
        <f t="shared" si="289"/>
        <v>0</v>
      </c>
    </row>
    <row r="2937" spans="1:17" x14ac:dyDescent="0.25">
      <c r="A2937" t="str">
        <f t="shared" si="284"/>
        <v>MINEIRO</v>
      </c>
      <c r="B2937" t="s">
        <v>3745</v>
      </c>
      <c r="C2937">
        <v>0</v>
      </c>
      <c r="D2937">
        <v>0</v>
      </c>
      <c r="E2937">
        <v>0</v>
      </c>
      <c r="F2937">
        <v>0</v>
      </c>
      <c r="G2937">
        <v>0</v>
      </c>
      <c r="H2937" s="46">
        <f t="shared" si="285"/>
        <v>0</v>
      </c>
      <c r="J2937" t="str">
        <f t="shared" si="286"/>
        <v>MOLEIRO DE MINERIOS</v>
      </c>
      <c r="K2937" t="s">
        <v>3763</v>
      </c>
      <c r="L2937">
        <v>0</v>
      </c>
      <c r="M2937" s="46">
        <f t="shared" si="287"/>
        <v>0</v>
      </c>
      <c r="N2937" t="str">
        <f t="shared" si="288"/>
        <v>TELHADOR (TELHAS PLATICAS)</v>
      </c>
      <c r="O2937" t="s">
        <v>3820</v>
      </c>
      <c r="P2937">
        <v>0</v>
      </c>
      <c r="Q2937" s="46">
        <f t="shared" si="289"/>
        <v>0</v>
      </c>
    </row>
    <row r="2938" spans="1:17" x14ac:dyDescent="0.25">
      <c r="A2938" t="str">
        <f t="shared" si="284"/>
        <v>OPERADOR DE CAMINHAO (MINAS E PEDREIRAS)</v>
      </c>
      <c r="B2938" t="s">
        <v>3746</v>
      </c>
      <c r="C2938">
        <v>0</v>
      </c>
      <c r="D2938">
        <v>0</v>
      </c>
      <c r="E2938">
        <v>0</v>
      </c>
      <c r="F2938">
        <v>0</v>
      </c>
      <c r="G2938">
        <v>0</v>
      </c>
      <c r="H2938" s="46">
        <f t="shared" si="285"/>
        <v>0</v>
      </c>
      <c r="J2938" t="str">
        <f t="shared" si="286"/>
        <v>OPERADOR DE APARELHO DE FLOTACAO</v>
      </c>
      <c r="K2938" t="s">
        <v>3764</v>
      </c>
      <c r="L2938">
        <v>0</v>
      </c>
      <c r="M2938" s="46">
        <f t="shared" si="287"/>
        <v>0</v>
      </c>
      <c r="N2938" t="str">
        <f t="shared" si="288"/>
        <v>VIDRACEIRO (EDIFICACOES)</v>
      </c>
      <c r="O2938" t="s">
        <v>3822</v>
      </c>
      <c r="P2938">
        <v>0</v>
      </c>
      <c r="Q2938" s="46">
        <f t="shared" si="289"/>
        <v>0</v>
      </c>
    </row>
    <row r="2939" spans="1:17" x14ac:dyDescent="0.25">
      <c r="A2939" t="str">
        <f t="shared" si="284"/>
        <v>OPERADOR DE CARREGADEIRA</v>
      </c>
      <c r="B2939" t="s">
        <v>3747</v>
      </c>
      <c r="C2939">
        <v>0</v>
      </c>
      <c r="D2939">
        <v>0</v>
      </c>
      <c r="E2939">
        <v>0</v>
      </c>
      <c r="F2939">
        <v>0</v>
      </c>
      <c r="G2939">
        <v>0</v>
      </c>
      <c r="H2939" s="46">
        <f t="shared" si="285"/>
        <v>0</v>
      </c>
      <c r="J2939" t="str">
        <f t="shared" si="286"/>
        <v>OPERADOR DE APARELHO DE PRECIPITACAO (MINAS DE OURO OU PRATA)</v>
      </c>
      <c r="K2939" t="s">
        <v>3765</v>
      </c>
      <c r="L2939">
        <v>0</v>
      </c>
      <c r="M2939" s="46">
        <f t="shared" si="287"/>
        <v>0</v>
      </c>
      <c r="N2939" t="str">
        <f t="shared" si="288"/>
        <v>VIDRACEIRO (VITRAIS)</v>
      </c>
      <c r="O2939" t="s">
        <v>3823</v>
      </c>
      <c r="P2939">
        <v>0</v>
      </c>
      <c r="Q2939" s="46">
        <f t="shared" si="289"/>
        <v>0</v>
      </c>
    </row>
    <row r="2940" spans="1:17" x14ac:dyDescent="0.25">
      <c r="A2940" t="str">
        <f t="shared" si="284"/>
        <v>OPERADOR DE MAQUINA DE EXTRACAO CONTINUA (MINAS DE CARVAO)</v>
      </c>
      <c r="B2940" t="s">
        <v>3749</v>
      </c>
      <c r="C2940">
        <v>0</v>
      </c>
      <c r="D2940">
        <v>0</v>
      </c>
      <c r="E2940">
        <v>0</v>
      </c>
      <c r="F2940">
        <v>0</v>
      </c>
      <c r="G2940">
        <v>0</v>
      </c>
      <c r="H2940" s="46">
        <f t="shared" si="285"/>
        <v>0</v>
      </c>
      <c r="J2940" t="str">
        <f t="shared" si="286"/>
        <v>OPERADOR DE BRITADOR DE MANDIBULAS</v>
      </c>
      <c r="K2940" t="s">
        <v>3766</v>
      </c>
      <c r="L2940">
        <v>0</v>
      </c>
      <c r="M2940" s="46">
        <f t="shared" si="287"/>
        <v>0</v>
      </c>
      <c r="N2940" t="str">
        <f t="shared" si="288"/>
        <v>GESSEIRO</v>
      </c>
      <c r="O2940" t="s">
        <v>3824</v>
      </c>
      <c r="P2940">
        <v>0</v>
      </c>
      <c r="Q2940" s="46">
        <f t="shared" si="289"/>
        <v>0</v>
      </c>
    </row>
    <row r="2941" spans="1:17" x14ac:dyDescent="0.25">
      <c r="A2941" t="str">
        <f t="shared" si="284"/>
        <v>OPERADOR DE MAQUINA PERFURADORA (MINAS E PEDREIRAS)</v>
      </c>
      <c r="B2941" t="s">
        <v>3750</v>
      </c>
      <c r="C2941">
        <v>0</v>
      </c>
      <c r="D2941">
        <v>0</v>
      </c>
      <c r="E2941">
        <v>0</v>
      </c>
      <c r="F2941">
        <v>0</v>
      </c>
      <c r="G2941">
        <v>0</v>
      </c>
      <c r="H2941" s="46">
        <f t="shared" si="285"/>
        <v>0</v>
      </c>
      <c r="J2941" t="str">
        <f t="shared" si="286"/>
        <v>OPERADOR DE ESPESSADOR</v>
      </c>
      <c r="K2941" t="s">
        <v>3767</v>
      </c>
      <c r="L2941">
        <v>0</v>
      </c>
      <c r="M2941" s="46">
        <f t="shared" si="287"/>
        <v>0</v>
      </c>
      <c r="N2941" t="str">
        <f t="shared" si="288"/>
        <v>ASSOALHADOR</v>
      </c>
      <c r="O2941" t="s">
        <v>3825</v>
      </c>
      <c r="P2941">
        <v>0</v>
      </c>
      <c r="Q2941" s="46">
        <f t="shared" si="289"/>
        <v>0</v>
      </c>
    </row>
    <row r="2942" spans="1:17" x14ac:dyDescent="0.25">
      <c r="A2942" t="str">
        <f t="shared" si="284"/>
        <v>OPERADOR DE MOTONIVELADORA (EXTRACAO DE MINERAIS SOLIDOS)</v>
      </c>
      <c r="B2942" t="s">
        <v>3752</v>
      </c>
      <c r="C2942">
        <v>0</v>
      </c>
      <c r="D2942">
        <v>0</v>
      </c>
      <c r="E2942">
        <v>0</v>
      </c>
      <c r="F2942">
        <v>0</v>
      </c>
      <c r="G2942">
        <v>0</v>
      </c>
      <c r="H2942" s="46">
        <f t="shared" si="285"/>
        <v>0</v>
      </c>
      <c r="J2942" t="str">
        <f t="shared" si="286"/>
        <v>OPERADOR DE JIG (MINAS)</v>
      </c>
      <c r="K2942" t="s">
        <v>3768</v>
      </c>
      <c r="L2942">
        <v>0</v>
      </c>
      <c r="M2942" s="46">
        <f t="shared" si="287"/>
        <v>0</v>
      </c>
      <c r="N2942" t="str">
        <f t="shared" si="288"/>
        <v>LADRILHEIRO</v>
      </c>
      <c r="O2942" t="s">
        <v>3826</v>
      </c>
      <c r="P2942">
        <v>0</v>
      </c>
      <c r="Q2942" s="46">
        <f t="shared" si="289"/>
        <v>0</v>
      </c>
    </row>
    <row r="2943" spans="1:17" x14ac:dyDescent="0.25">
      <c r="A2943" t="str">
        <f t="shared" si="284"/>
        <v>OPERADOR DE SCHUTTHECAR</v>
      </c>
      <c r="B2943" t="s">
        <v>3753</v>
      </c>
      <c r="C2943">
        <v>0</v>
      </c>
      <c r="D2943">
        <v>0</v>
      </c>
      <c r="E2943">
        <v>0</v>
      </c>
      <c r="F2943">
        <v>0</v>
      </c>
      <c r="G2943">
        <v>0</v>
      </c>
      <c r="H2943" s="46">
        <f t="shared" si="285"/>
        <v>0</v>
      </c>
      <c r="J2943" t="str">
        <f t="shared" si="286"/>
        <v>OPERADOR DE PENEIRAS HIDRAULICAS</v>
      </c>
      <c r="K2943" t="s">
        <v>3769</v>
      </c>
      <c r="L2943">
        <v>0</v>
      </c>
      <c r="M2943" s="46">
        <f t="shared" si="287"/>
        <v>0</v>
      </c>
      <c r="N2943" t="str">
        <f t="shared" si="288"/>
        <v>PASTILHEIRO</v>
      </c>
      <c r="O2943" t="s">
        <v>3827</v>
      </c>
      <c r="P2943">
        <v>0</v>
      </c>
      <c r="Q2943" s="46">
        <f t="shared" si="289"/>
        <v>0</v>
      </c>
    </row>
    <row r="2944" spans="1:17" x14ac:dyDescent="0.25">
      <c r="A2944" t="str">
        <f t="shared" si="284"/>
        <v>OPERADOR DE TRATOR (MINAS E PEDREIRAS)</v>
      </c>
      <c r="B2944" t="s">
        <v>3754</v>
      </c>
      <c r="C2944">
        <v>0</v>
      </c>
      <c r="D2944">
        <v>0</v>
      </c>
      <c r="E2944">
        <v>0</v>
      </c>
      <c r="F2944">
        <v>0</v>
      </c>
      <c r="G2944">
        <v>0</v>
      </c>
      <c r="H2944" s="46">
        <f t="shared" si="285"/>
        <v>0</v>
      </c>
      <c r="J2944" t="str">
        <f t="shared" si="286"/>
        <v>CORTADOR DE PEDRAS</v>
      </c>
      <c r="K2944" t="s">
        <v>3770</v>
      </c>
      <c r="L2944">
        <v>0</v>
      </c>
      <c r="M2944" s="46">
        <f t="shared" si="287"/>
        <v>0</v>
      </c>
      <c r="N2944" t="str">
        <f t="shared" si="288"/>
        <v>LUSTRADOR DE PISO</v>
      </c>
      <c r="O2944" t="s">
        <v>3828</v>
      </c>
      <c r="P2944">
        <v>0</v>
      </c>
      <c r="Q2944" s="46">
        <f t="shared" si="289"/>
        <v>0</v>
      </c>
    </row>
    <row r="2945" spans="1:17" x14ac:dyDescent="0.25">
      <c r="A2945" t="str">
        <f t="shared" si="284"/>
        <v>OPERADOR DE SONDA DE PERCUSSAO</v>
      </c>
      <c r="B2945" t="s">
        <v>3755</v>
      </c>
      <c r="C2945">
        <v>0</v>
      </c>
      <c r="D2945">
        <v>0</v>
      </c>
      <c r="E2945">
        <v>0</v>
      </c>
      <c r="F2945">
        <v>0</v>
      </c>
      <c r="G2945">
        <v>0</v>
      </c>
      <c r="H2945" s="46">
        <f t="shared" si="285"/>
        <v>0</v>
      </c>
      <c r="J2945" t="str">
        <f t="shared" si="286"/>
        <v>GRAVADOR DE INSCRICOES EM PEDRA</v>
      </c>
      <c r="K2945" t="s">
        <v>3771</v>
      </c>
      <c r="L2945">
        <v>0</v>
      </c>
      <c r="M2945" s="46">
        <f t="shared" si="287"/>
        <v>0</v>
      </c>
      <c r="N2945" t="str">
        <f t="shared" si="288"/>
        <v>MARMORISTA (CONSTRUCAO)</v>
      </c>
      <c r="O2945" t="s">
        <v>3829</v>
      </c>
      <c r="P2945">
        <v>0</v>
      </c>
      <c r="Q2945" s="46">
        <f t="shared" si="289"/>
        <v>0</v>
      </c>
    </row>
    <row r="2946" spans="1:17" x14ac:dyDescent="0.25">
      <c r="A2946" t="str">
        <f t="shared" si="284"/>
        <v>OPERADOR DE SONDA ROTATIVA</v>
      </c>
      <c r="B2946" t="s">
        <v>3756</v>
      </c>
      <c r="C2946">
        <v>0</v>
      </c>
      <c r="D2946">
        <v>0</v>
      </c>
      <c r="E2946">
        <v>0</v>
      </c>
      <c r="F2946">
        <v>0</v>
      </c>
      <c r="G2946">
        <v>0</v>
      </c>
      <c r="H2946" s="46">
        <f t="shared" si="285"/>
        <v>0</v>
      </c>
      <c r="J2946" t="str">
        <f t="shared" si="286"/>
        <v>GRAVADOR DE RELEVOS EM PEDRA</v>
      </c>
      <c r="K2946" t="s">
        <v>3772</v>
      </c>
      <c r="L2946">
        <v>0</v>
      </c>
      <c r="M2946" s="46">
        <f t="shared" si="287"/>
        <v>0</v>
      </c>
      <c r="N2946" t="str">
        <f t="shared" si="288"/>
        <v>MOSAISTA</v>
      </c>
      <c r="O2946" t="s">
        <v>3830</v>
      </c>
      <c r="P2946">
        <v>0</v>
      </c>
      <c r="Q2946" s="46">
        <f t="shared" si="289"/>
        <v>0</v>
      </c>
    </row>
    <row r="2947" spans="1:17" x14ac:dyDescent="0.25">
      <c r="A2947" t="str">
        <f t="shared" si="284"/>
        <v>SONDADOR (POCOS DE PETROLEO E GAS)</v>
      </c>
      <c r="B2947" t="s">
        <v>3757</v>
      </c>
      <c r="C2947">
        <v>0</v>
      </c>
      <c r="D2947">
        <v>0</v>
      </c>
      <c r="E2947">
        <v>0</v>
      </c>
      <c r="F2947">
        <v>0</v>
      </c>
      <c r="G2947">
        <v>0</v>
      </c>
      <c r="H2947" s="46">
        <f t="shared" si="285"/>
        <v>0</v>
      </c>
      <c r="J2947" t="str">
        <f t="shared" si="286"/>
        <v>POLIDOR DE PEDRAS</v>
      </c>
      <c r="K2947" t="s">
        <v>3773</v>
      </c>
      <c r="L2947">
        <v>0</v>
      </c>
      <c r="M2947" s="46">
        <f t="shared" si="287"/>
        <v>0</v>
      </c>
      <c r="N2947" t="str">
        <f t="shared" si="288"/>
        <v>TAQUEIRO</v>
      </c>
      <c r="O2947" t="s">
        <v>3831</v>
      </c>
      <c r="P2947">
        <v>0</v>
      </c>
      <c r="Q2947" s="46">
        <f t="shared" si="289"/>
        <v>0</v>
      </c>
    </row>
    <row r="2948" spans="1:17" x14ac:dyDescent="0.25">
      <c r="A2948" t="str">
        <f t="shared" si="284"/>
        <v>SONDADOR DE POCOS (EXCETO DE PETROLEO E GAS)</v>
      </c>
      <c r="B2948" t="s">
        <v>3758</v>
      </c>
      <c r="C2948">
        <v>0</v>
      </c>
      <c r="D2948">
        <v>0</v>
      </c>
      <c r="E2948">
        <v>0</v>
      </c>
      <c r="F2948">
        <v>0</v>
      </c>
      <c r="G2948">
        <v>0</v>
      </c>
      <c r="H2948" s="46">
        <f t="shared" si="285"/>
        <v>0</v>
      </c>
      <c r="J2948" t="str">
        <f t="shared" si="286"/>
        <v>TORNEIRO (LAVRA DE PEDRA)</v>
      </c>
      <c r="K2948" t="s">
        <v>3774</v>
      </c>
      <c r="L2948">
        <v>0</v>
      </c>
      <c r="M2948" s="46">
        <f t="shared" si="287"/>
        <v>0</v>
      </c>
      <c r="N2948" t="str">
        <f t="shared" si="288"/>
        <v>CALAFETADOR</v>
      </c>
      <c r="O2948" t="s">
        <v>3832</v>
      </c>
      <c r="P2948">
        <v>0</v>
      </c>
      <c r="Q2948" s="46">
        <f t="shared" si="289"/>
        <v>0</v>
      </c>
    </row>
    <row r="2949" spans="1:17" x14ac:dyDescent="0.25">
      <c r="A2949" t="str">
        <f t="shared" si="284"/>
        <v>PLATAFORMISTA (PETROLEO)</v>
      </c>
      <c r="B2949" t="s">
        <v>3759</v>
      </c>
      <c r="C2949">
        <v>0</v>
      </c>
      <c r="D2949">
        <v>0</v>
      </c>
      <c r="E2949">
        <v>0</v>
      </c>
      <c r="F2949">
        <v>0</v>
      </c>
      <c r="G2949">
        <v>0</v>
      </c>
      <c r="H2949" s="46">
        <f t="shared" si="285"/>
        <v>0</v>
      </c>
      <c r="J2949" t="str">
        <f t="shared" si="286"/>
        <v>TRACADOR DE PEDRAS</v>
      </c>
      <c r="K2949" t="s">
        <v>3775</v>
      </c>
      <c r="L2949">
        <v>0</v>
      </c>
      <c r="M2949" s="46">
        <f t="shared" si="287"/>
        <v>0</v>
      </c>
      <c r="N2949" t="str">
        <f t="shared" si="288"/>
        <v>PINTOR DE OBRAS</v>
      </c>
      <c r="O2949" t="s">
        <v>3833</v>
      </c>
      <c r="P2949">
        <v>0</v>
      </c>
      <c r="Q2949" s="46">
        <f t="shared" si="289"/>
        <v>0</v>
      </c>
    </row>
    <row r="2950" spans="1:17" x14ac:dyDescent="0.25">
      <c r="A2950" t="str">
        <f t="shared" si="284"/>
        <v>TORRISTA (PETROLEO)</v>
      </c>
      <c r="B2950" t="s">
        <v>3760</v>
      </c>
      <c r="C2950">
        <v>0</v>
      </c>
      <c r="D2950">
        <v>0</v>
      </c>
      <c r="E2950">
        <v>0</v>
      </c>
      <c r="F2950">
        <v>0</v>
      </c>
      <c r="G2950">
        <v>0</v>
      </c>
      <c r="H2950" s="46">
        <f t="shared" si="285"/>
        <v>0</v>
      </c>
      <c r="J2950" t="str">
        <f t="shared" si="286"/>
        <v>OPERADOR DE BATE-ESTACAS</v>
      </c>
      <c r="K2950" t="s">
        <v>3776</v>
      </c>
      <c r="L2950">
        <v>0</v>
      </c>
      <c r="M2950" s="46">
        <f t="shared" si="287"/>
        <v>0</v>
      </c>
      <c r="N2950" t="str">
        <f t="shared" si="288"/>
        <v>REVESTIDOR DE INTERIORES (PAPEL, MATERIAL PLASTICO E EMBORRACHADOS)</v>
      </c>
      <c r="O2950" t="s">
        <v>3834</v>
      </c>
      <c r="P2950">
        <v>0</v>
      </c>
      <c r="Q2950" s="46">
        <f t="shared" si="289"/>
        <v>0</v>
      </c>
    </row>
    <row r="2951" spans="1:17" x14ac:dyDescent="0.25">
      <c r="A2951" t="str">
        <f t="shared" si="284"/>
        <v>GARIMPEIRO</v>
      </c>
      <c r="B2951" t="s">
        <v>3761</v>
      </c>
      <c r="C2951">
        <v>0</v>
      </c>
      <c r="D2951">
        <v>0</v>
      </c>
      <c r="E2951">
        <v>0</v>
      </c>
      <c r="F2951">
        <v>0</v>
      </c>
      <c r="G2951">
        <v>0</v>
      </c>
      <c r="H2951" s="46">
        <f t="shared" si="285"/>
        <v>0</v>
      </c>
      <c r="J2951" t="str">
        <f t="shared" si="286"/>
        <v>OPERADOR DE COMPACTADORA DE SOLOS</v>
      </c>
      <c r="K2951" t="s">
        <v>3777</v>
      </c>
      <c r="L2951">
        <v>0</v>
      </c>
      <c r="M2951" s="46">
        <f t="shared" si="287"/>
        <v>0</v>
      </c>
      <c r="N2951" t="str">
        <f t="shared" si="288"/>
        <v>DEMOLIDOR DE EDIFICACOES</v>
      </c>
      <c r="O2951" t="s">
        <v>3835</v>
      </c>
      <c r="P2951">
        <v>0</v>
      </c>
      <c r="Q2951" s="46">
        <f t="shared" si="289"/>
        <v>0</v>
      </c>
    </row>
    <row r="2952" spans="1:17" x14ac:dyDescent="0.25">
      <c r="A2952" t="str">
        <f t="shared" si="284"/>
        <v>OPERADOR DE SALINA (SAL MARINHO)</v>
      </c>
      <c r="B2952" t="s">
        <v>3762</v>
      </c>
      <c r="C2952">
        <v>0</v>
      </c>
      <c r="D2952">
        <v>0</v>
      </c>
      <c r="E2952">
        <v>0</v>
      </c>
      <c r="F2952">
        <v>0</v>
      </c>
      <c r="G2952">
        <v>0</v>
      </c>
      <c r="H2952" s="46">
        <f t="shared" si="285"/>
        <v>0</v>
      </c>
      <c r="J2952" t="str">
        <f t="shared" si="286"/>
        <v>OPERADOR DE MAQUINA DE ABRIR VALAS</v>
      </c>
      <c r="K2952" t="s">
        <v>3779</v>
      </c>
      <c r="L2952">
        <v>0</v>
      </c>
      <c r="M2952" s="46">
        <f t="shared" si="287"/>
        <v>0</v>
      </c>
      <c r="N2952" t="str">
        <f t="shared" si="288"/>
        <v>OPERADOR DE MARTELETE</v>
      </c>
      <c r="O2952" t="s">
        <v>3836</v>
      </c>
      <c r="P2952">
        <v>0</v>
      </c>
      <c r="Q2952" s="46">
        <f t="shared" si="289"/>
        <v>0</v>
      </c>
    </row>
    <row r="2953" spans="1:17" x14ac:dyDescent="0.25">
      <c r="A2953" t="str">
        <f t="shared" si="284"/>
        <v>MOLEIRO DE MINERIOS</v>
      </c>
      <c r="B2953" t="s">
        <v>3763</v>
      </c>
      <c r="C2953">
        <v>0</v>
      </c>
      <c r="D2953">
        <v>0</v>
      </c>
      <c r="E2953">
        <v>0</v>
      </c>
      <c r="F2953">
        <v>0</v>
      </c>
      <c r="G2953">
        <v>0</v>
      </c>
      <c r="H2953" s="46">
        <f t="shared" si="285"/>
        <v>0</v>
      </c>
      <c r="J2953" t="str">
        <f t="shared" si="286"/>
        <v>OPERADOR DE MOTONIVELADORA</v>
      </c>
      <c r="K2953" t="s">
        <v>3781</v>
      </c>
      <c r="L2953">
        <v>0</v>
      </c>
      <c r="M2953" s="46">
        <f t="shared" si="287"/>
        <v>0</v>
      </c>
      <c r="N2953" t="str">
        <f t="shared" si="288"/>
        <v>POCEIRO (EDIFICACOES)</v>
      </c>
      <c r="O2953" t="s">
        <v>3837</v>
      </c>
      <c r="P2953">
        <v>0</v>
      </c>
      <c r="Q2953" s="46">
        <f t="shared" si="289"/>
        <v>0</v>
      </c>
    </row>
    <row r="2954" spans="1:17" x14ac:dyDescent="0.25">
      <c r="A2954" t="str">
        <f t="shared" si="284"/>
        <v>OPERADOR DE APARELHO DE FLOTACAO</v>
      </c>
      <c r="B2954" t="s">
        <v>3764</v>
      </c>
      <c r="C2954">
        <v>0</v>
      </c>
      <c r="D2954">
        <v>0</v>
      </c>
      <c r="E2954">
        <v>0</v>
      </c>
      <c r="F2954">
        <v>0</v>
      </c>
      <c r="G2954">
        <v>0</v>
      </c>
      <c r="H2954" s="46">
        <f t="shared" si="285"/>
        <v>0</v>
      </c>
      <c r="J2954" t="str">
        <f t="shared" si="286"/>
        <v>OPERADOR DE PA CARREGADEIRA</v>
      </c>
      <c r="K2954" t="s">
        <v>3782</v>
      </c>
      <c r="L2954">
        <v>0</v>
      </c>
      <c r="M2954" s="46">
        <f t="shared" si="287"/>
        <v>0</v>
      </c>
      <c r="N2954" t="str">
        <f t="shared" si="288"/>
        <v>VIBRADORISTA</v>
      </c>
      <c r="O2954" t="s">
        <v>3839</v>
      </c>
      <c r="P2954">
        <v>0</v>
      </c>
      <c r="Q2954" s="46">
        <f t="shared" si="289"/>
        <v>0</v>
      </c>
    </row>
    <row r="2955" spans="1:17" x14ac:dyDescent="0.25">
      <c r="A2955" t="str">
        <f t="shared" si="284"/>
        <v>OPERADOR DE APARELHO DE PRECIPITACAO (MINAS DE OURO OU PRATA)</v>
      </c>
      <c r="B2955" t="s">
        <v>3765</v>
      </c>
      <c r="C2955">
        <v>0</v>
      </c>
      <c r="D2955">
        <v>0</v>
      </c>
      <c r="E2955">
        <v>0</v>
      </c>
      <c r="F2955">
        <v>0</v>
      </c>
      <c r="G2955">
        <v>0</v>
      </c>
      <c r="H2955" s="46">
        <f t="shared" si="285"/>
        <v>0</v>
      </c>
      <c r="J2955" t="str">
        <f t="shared" si="286"/>
        <v>OPERADOR DE PAVIMENTADORA (ASFALTO, CONCRETO E MATERIAIS SIMILARES)</v>
      </c>
      <c r="K2955" t="s">
        <v>3783</v>
      </c>
      <c r="L2955">
        <v>0</v>
      </c>
      <c r="M2955" s="46">
        <f t="shared" si="287"/>
        <v>0</v>
      </c>
      <c r="N2955" t="str">
        <f t="shared" si="288"/>
        <v>MESTRE (AFIADOR DE FERRAMENTAS)</v>
      </c>
      <c r="O2955" t="s">
        <v>3840</v>
      </c>
      <c r="P2955">
        <v>0</v>
      </c>
      <c r="Q2955" s="46">
        <f t="shared" si="289"/>
        <v>0</v>
      </c>
    </row>
    <row r="2956" spans="1:17" x14ac:dyDescent="0.25">
      <c r="A2956" t="str">
        <f t="shared" si="284"/>
        <v>OPERADOR DE BRITADOR DE MANDIBULAS</v>
      </c>
      <c r="B2956" t="s">
        <v>3766</v>
      </c>
      <c r="C2956">
        <v>0</v>
      </c>
      <c r="D2956">
        <v>0</v>
      </c>
      <c r="E2956">
        <v>0</v>
      </c>
      <c r="F2956">
        <v>0</v>
      </c>
      <c r="G2956">
        <v>0</v>
      </c>
      <c r="H2956" s="46">
        <f t="shared" si="285"/>
        <v>0</v>
      </c>
      <c r="J2956" t="str">
        <f t="shared" si="286"/>
        <v>OPERADOR DE TRATOR DE LAMINA</v>
      </c>
      <c r="K2956" t="s">
        <v>3784</v>
      </c>
      <c r="L2956">
        <v>0</v>
      </c>
      <c r="M2956" s="46">
        <f t="shared" si="287"/>
        <v>0</v>
      </c>
      <c r="N2956" t="str">
        <f t="shared" si="288"/>
        <v>MESTRE DE CALDEIRARIA</v>
      </c>
      <c r="O2956" t="s">
        <v>3841</v>
      </c>
      <c r="P2956">
        <v>0</v>
      </c>
      <c r="Q2956" s="46">
        <f t="shared" si="289"/>
        <v>0</v>
      </c>
    </row>
    <row r="2957" spans="1:17" x14ac:dyDescent="0.25">
      <c r="A2957" t="str">
        <f t="shared" si="284"/>
        <v>OPERADOR DE ESPESSADOR</v>
      </c>
      <c r="B2957" t="s">
        <v>3767</v>
      </c>
      <c r="C2957">
        <v>0</v>
      </c>
      <c r="D2957">
        <v>0</v>
      </c>
      <c r="E2957">
        <v>0</v>
      </c>
      <c r="F2957">
        <v>0</v>
      </c>
      <c r="G2957">
        <v>0</v>
      </c>
      <c r="H2957" s="46">
        <f t="shared" si="285"/>
        <v>0</v>
      </c>
      <c r="J2957" t="str">
        <f t="shared" si="286"/>
        <v>CALCETEIRO</v>
      </c>
      <c r="K2957" t="s">
        <v>3785</v>
      </c>
      <c r="L2957">
        <v>0</v>
      </c>
      <c r="M2957" s="46">
        <f t="shared" si="287"/>
        <v>0</v>
      </c>
      <c r="N2957" t="str">
        <f t="shared" si="288"/>
        <v>MESTRE DE FERRAMENTARIA</v>
      </c>
      <c r="O2957" t="s">
        <v>3842</v>
      </c>
      <c r="P2957">
        <v>0</v>
      </c>
      <c r="Q2957" s="46">
        <f t="shared" si="289"/>
        <v>0</v>
      </c>
    </row>
    <row r="2958" spans="1:17" x14ac:dyDescent="0.25">
      <c r="A2958" t="str">
        <f t="shared" ref="A2958:A3021" si="290">MID(B2958,8,100)</f>
        <v>OPERADOR DE JIG (MINAS)</v>
      </c>
      <c r="B2958" t="s">
        <v>3768</v>
      </c>
      <c r="C2958">
        <v>0</v>
      </c>
      <c r="D2958">
        <v>0</v>
      </c>
      <c r="E2958">
        <v>0</v>
      </c>
      <c r="F2958">
        <v>0</v>
      </c>
      <c r="G2958">
        <v>0</v>
      </c>
      <c r="H2958" s="46">
        <f t="shared" ref="H2958:H3021" si="291">G2958*100/G$3765</f>
        <v>0</v>
      </c>
      <c r="J2958" t="str">
        <f t="shared" ref="J2958:J3021" si="292">MID(K2958,8,100)</f>
        <v>PEDREIRO (CHAMINES INDUSTRIAIS)</v>
      </c>
      <c r="K2958" t="s">
        <v>3787</v>
      </c>
      <c r="L2958">
        <v>0</v>
      </c>
      <c r="M2958" s="46">
        <f t="shared" ref="M2958:M3021" si="293">L2958*100/L$3765</f>
        <v>0</v>
      </c>
      <c r="N2958" t="str">
        <f t="shared" ref="N2958:N3021" si="294">MID(O2958,8,100)</f>
        <v>MESTRE DE FORJARIA</v>
      </c>
      <c r="O2958" t="s">
        <v>3843</v>
      </c>
      <c r="P2958">
        <v>0</v>
      </c>
      <c r="Q2958" s="46">
        <f t="shared" ref="Q2958:Q3021" si="295">P2958*100/P$3765</f>
        <v>0</v>
      </c>
    </row>
    <row r="2959" spans="1:17" x14ac:dyDescent="0.25">
      <c r="A2959" t="str">
        <f t="shared" si="290"/>
        <v>OPERADOR DE PENEIRAS HIDRAULICAS</v>
      </c>
      <c r="B2959" t="s">
        <v>3769</v>
      </c>
      <c r="C2959">
        <v>0</v>
      </c>
      <c r="D2959">
        <v>0</v>
      </c>
      <c r="E2959">
        <v>0</v>
      </c>
      <c r="F2959">
        <v>0</v>
      </c>
      <c r="G2959">
        <v>0</v>
      </c>
      <c r="H2959" s="46">
        <f t="shared" si="291"/>
        <v>0</v>
      </c>
      <c r="J2959" t="str">
        <f t="shared" si="292"/>
        <v>PEDREIRO (MATERIAL REFRATARIO)</v>
      </c>
      <c r="K2959" t="s">
        <v>3788</v>
      </c>
      <c r="L2959">
        <v>0</v>
      </c>
      <c r="M2959" s="46">
        <f t="shared" si="293"/>
        <v>0</v>
      </c>
      <c r="N2959" t="str">
        <f t="shared" si="294"/>
        <v>MESTRE DE FUNDICAO</v>
      </c>
      <c r="O2959" t="s">
        <v>3844</v>
      </c>
      <c r="P2959">
        <v>0</v>
      </c>
      <c r="Q2959" s="46">
        <f t="shared" si="295"/>
        <v>0</v>
      </c>
    </row>
    <row r="2960" spans="1:17" x14ac:dyDescent="0.25">
      <c r="A2960" t="str">
        <f t="shared" si="290"/>
        <v>CORTADOR DE PEDRAS</v>
      </c>
      <c r="B2960" t="s">
        <v>3770</v>
      </c>
      <c r="C2960">
        <v>0</v>
      </c>
      <c r="D2960">
        <v>0</v>
      </c>
      <c r="E2960">
        <v>0</v>
      </c>
      <c r="F2960">
        <v>0</v>
      </c>
      <c r="G2960">
        <v>0</v>
      </c>
      <c r="H2960" s="46">
        <f t="shared" si="291"/>
        <v>0</v>
      </c>
      <c r="J2960" t="str">
        <f t="shared" si="292"/>
        <v>PEDREIRO (MINERACAO)</v>
      </c>
      <c r="K2960" t="s">
        <v>3789</v>
      </c>
      <c r="L2960">
        <v>0</v>
      </c>
      <c r="M2960" s="46">
        <f t="shared" si="293"/>
        <v>0</v>
      </c>
      <c r="N2960" t="str">
        <f t="shared" si="294"/>
        <v>MESTRE DE GALVANOPLASTIA</v>
      </c>
      <c r="O2960" t="s">
        <v>3845</v>
      </c>
      <c r="P2960">
        <v>0</v>
      </c>
      <c r="Q2960" s="46">
        <f t="shared" si="295"/>
        <v>0</v>
      </c>
    </row>
    <row r="2961" spans="1:17" x14ac:dyDescent="0.25">
      <c r="A2961" t="str">
        <f t="shared" si="290"/>
        <v>GRAVADOR DE INSCRICOES EM PEDRA</v>
      </c>
      <c r="B2961" t="s">
        <v>3771</v>
      </c>
      <c r="C2961">
        <v>0</v>
      </c>
      <c r="D2961">
        <v>0</v>
      </c>
      <c r="E2961">
        <v>0</v>
      </c>
      <c r="F2961">
        <v>0</v>
      </c>
      <c r="G2961">
        <v>0</v>
      </c>
      <c r="H2961" s="46">
        <f t="shared" si="291"/>
        <v>0</v>
      </c>
      <c r="J2961" t="str">
        <f t="shared" si="292"/>
        <v>ARMADOR DE ESTRUTURA DE CONCRETO</v>
      </c>
      <c r="K2961" t="s">
        <v>3791</v>
      </c>
      <c r="L2961">
        <v>0</v>
      </c>
      <c r="M2961" s="46">
        <f t="shared" si="293"/>
        <v>0</v>
      </c>
      <c r="N2961" t="str">
        <f t="shared" si="294"/>
        <v>MESTRE DE PINTURA (TRATAMENTO DE SUPERFICIES)</v>
      </c>
      <c r="O2961" t="s">
        <v>3846</v>
      </c>
      <c r="P2961">
        <v>0</v>
      </c>
      <c r="Q2961" s="46">
        <f t="shared" si="295"/>
        <v>0</v>
      </c>
    </row>
    <row r="2962" spans="1:17" x14ac:dyDescent="0.25">
      <c r="A2962" t="str">
        <f t="shared" si="290"/>
        <v>GRAVADOR DE RELEVOS EM PEDRA</v>
      </c>
      <c r="B2962" t="s">
        <v>3772</v>
      </c>
      <c r="C2962">
        <v>0</v>
      </c>
      <c r="D2962">
        <v>0</v>
      </c>
      <c r="E2962">
        <v>0</v>
      </c>
      <c r="F2962">
        <v>0</v>
      </c>
      <c r="G2962">
        <v>0</v>
      </c>
      <c r="H2962" s="46">
        <f t="shared" si="291"/>
        <v>0</v>
      </c>
      <c r="J2962" t="str">
        <f t="shared" si="292"/>
        <v>MOLDADOR DE CORPOS DE PROVA EM USINAS DE CONCRETO</v>
      </c>
      <c r="K2962" t="s">
        <v>3792</v>
      </c>
      <c r="L2962">
        <v>0</v>
      </c>
      <c r="M2962" s="46">
        <f t="shared" si="293"/>
        <v>0</v>
      </c>
      <c r="N2962" t="str">
        <f t="shared" si="294"/>
        <v>MESTRE DE SOLDAGEM</v>
      </c>
      <c r="O2962" t="s">
        <v>3847</v>
      </c>
      <c r="P2962">
        <v>0</v>
      </c>
      <c r="Q2962" s="46">
        <f t="shared" si="295"/>
        <v>0</v>
      </c>
    </row>
    <row r="2963" spans="1:17" x14ac:dyDescent="0.25">
      <c r="A2963" t="str">
        <f t="shared" si="290"/>
        <v>POLIDOR DE PEDRAS</v>
      </c>
      <c r="B2963" t="s">
        <v>3773</v>
      </c>
      <c r="C2963">
        <v>0</v>
      </c>
      <c r="D2963">
        <v>0</v>
      </c>
      <c r="E2963">
        <v>0</v>
      </c>
      <c r="F2963">
        <v>0</v>
      </c>
      <c r="G2963">
        <v>0</v>
      </c>
      <c r="H2963" s="46">
        <f t="shared" si="291"/>
        <v>0</v>
      </c>
      <c r="J2963" t="str">
        <f t="shared" si="292"/>
        <v>ARMADOR DE ESTRUTURA DE CONCRETO ARMADO</v>
      </c>
      <c r="K2963" t="s">
        <v>3793</v>
      </c>
      <c r="L2963">
        <v>0</v>
      </c>
      <c r="M2963" s="46">
        <f t="shared" si="293"/>
        <v>0</v>
      </c>
      <c r="N2963" t="str">
        <f t="shared" si="294"/>
        <v>MESTRE DE TREFILACAO DE METAIS</v>
      </c>
      <c r="O2963" t="s">
        <v>3848</v>
      </c>
      <c r="P2963">
        <v>0</v>
      </c>
      <c r="Q2963" s="46">
        <f t="shared" si="295"/>
        <v>0</v>
      </c>
    </row>
    <row r="2964" spans="1:17" x14ac:dyDescent="0.25">
      <c r="A2964" t="str">
        <f t="shared" si="290"/>
        <v>TORNEIRO (LAVRA DE PEDRA)</v>
      </c>
      <c r="B2964" t="s">
        <v>3774</v>
      </c>
      <c r="C2964">
        <v>0</v>
      </c>
      <c r="D2964">
        <v>0</v>
      </c>
      <c r="E2964">
        <v>0</v>
      </c>
      <c r="F2964">
        <v>0</v>
      </c>
      <c r="G2964">
        <v>0</v>
      </c>
      <c r="H2964" s="46">
        <f t="shared" si="291"/>
        <v>0</v>
      </c>
      <c r="J2964" t="str">
        <f t="shared" si="292"/>
        <v>OPERADOR DE BETONEIRA</v>
      </c>
      <c r="K2964" t="s">
        <v>3794</v>
      </c>
      <c r="L2964">
        <v>0</v>
      </c>
      <c r="M2964" s="46">
        <f t="shared" si="293"/>
        <v>0</v>
      </c>
      <c r="N2964" t="str">
        <f t="shared" si="294"/>
        <v>MESTRE DE USINAGEM</v>
      </c>
      <c r="O2964" t="s">
        <v>3849</v>
      </c>
      <c r="P2964">
        <v>0</v>
      </c>
      <c r="Q2964" s="46">
        <f t="shared" si="295"/>
        <v>0</v>
      </c>
    </row>
    <row r="2965" spans="1:17" x14ac:dyDescent="0.25">
      <c r="A2965" t="str">
        <f t="shared" si="290"/>
        <v>TRACADOR DE PEDRAS</v>
      </c>
      <c r="B2965" t="s">
        <v>3775</v>
      </c>
      <c r="C2965">
        <v>0</v>
      </c>
      <c r="D2965">
        <v>0</v>
      </c>
      <c r="E2965">
        <v>0</v>
      </c>
      <c r="F2965">
        <v>0</v>
      </c>
      <c r="G2965">
        <v>0</v>
      </c>
      <c r="H2965" s="46">
        <f t="shared" si="291"/>
        <v>0</v>
      </c>
      <c r="J2965" t="str">
        <f t="shared" si="292"/>
        <v>OPERADOR DE BOMBA DE CONCRETO</v>
      </c>
      <c r="K2965" t="s">
        <v>3795</v>
      </c>
      <c r="L2965">
        <v>0</v>
      </c>
      <c r="M2965" s="46">
        <f t="shared" si="293"/>
        <v>0</v>
      </c>
      <c r="N2965" t="str">
        <f t="shared" si="294"/>
        <v>MESTRE SERRALHEIRO</v>
      </c>
      <c r="O2965" t="s">
        <v>3850</v>
      </c>
      <c r="P2965">
        <v>0</v>
      </c>
      <c r="Q2965" s="46">
        <f t="shared" si="295"/>
        <v>0</v>
      </c>
    </row>
    <row r="2966" spans="1:17" x14ac:dyDescent="0.25">
      <c r="A2966" t="str">
        <f t="shared" si="290"/>
        <v>OPERADOR DE BATE-ESTACAS</v>
      </c>
      <c r="B2966" t="s">
        <v>3776</v>
      </c>
      <c r="C2966">
        <v>0</v>
      </c>
      <c r="D2966">
        <v>0</v>
      </c>
      <c r="E2966">
        <v>0</v>
      </c>
      <c r="F2966">
        <v>0</v>
      </c>
      <c r="G2966">
        <v>0</v>
      </c>
      <c r="H2966" s="46">
        <f t="shared" si="291"/>
        <v>0</v>
      </c>
      <c r="J2966" t="str">
        <f t="shared" si="292"/>
        <v>OPERADOR DE CENTRAL DE CONCRETO</v>
      </c>
      <c r="K2966" t="s">
        <v>3796</v>
      </c>
      <c r="L2966">
        <v>0</v>
      </c>
      <c r="M2966" s="46">
        <f t="shared" si="293"/>
        <v>0</v>
      </c>
      <c r="N2966" t="str">
        <f t="shared" si="294"/>
        <v>SUPERVISOR DE CONTROLE DE TRATAMENTO TERMICO</v>
      </c>
      <c r="O2966" t="s">
        <v>3851</v>
      </c>
      <c r="P2966">
        <v>0</v>
      </c>
      <c r="Q2966" s="46">
        <f t="shared" si="295"/>
        <v>0</v>
      </c>
    </row>
    <row r="2967" spans="1:17" x14ac:dyDescent="0.25">
      <c r="A2967" t="str">
        <f t="shared" si="290"/>
        <v>OPERADOR DE COMPACTADORA DE SOLOS</v>
      </c>
      <c r="B2967" t="s">
        <v>3777</v>
      </c>
      <c r="C2967">
        <v>0</v>
      </c>
      <c r="D2967">
        <v>0</v>
      </c>
      <c r="E2967">
        <v>0</v>
      </c>
      <c r="F2967">
        <v>0</v>
      </c>
      <c r="G2967">
        <v>0</v>
      </c>
      <c r="H2967" s="46">
        <f t="shared" si="291"/>
        <v>0</v>
      </c>
      <c r="J2967" t="str">
        <f t="shared" si="292"/>
        <v>CARPINTEIRO (ESQUADRIAS)</v>
      </c>
      <c r="K2967" t="s">
        <v>3798</v>
      </c>
      <c r="L2967">
        <v>0</v>
      </c>
      <c r="M2967" s="46">
        <f t="shared" si="293"/>
        <v>0</v>
      </c>
      <c r="N2967" t="str">
        <f t="shared" si="294"/>
        <v>MESTRE (CONSTRUCAO NAVAL)</v>
      </c>
      <c r="O2967" t="s">
        <v>3852</v>
      </c>
      <c r="P2967">
        <v>0</v>
      </c>
      <c r="Q2967" s="46">
        <f t="shared" si="295"/>
        <v>0</v>
      </c>
    </row>
    <row r="2968" spans="1:17" x14ac:dyDescent="0.25">
      <c r="A2968" t="str">
        <f t="shared" si="290"/>
        <v>OPERADOR DE MAQUINA DE ABRIR VALAS</v>
      </c>
      <c r="B2968" t="s">
        <v>3779</v>
      </c>
      <c r="C2968">
        <v>0</v>
      </c>
      <c r="D2968">
        <v>0</v>
      </c>
      <c r="E2968">
        <v>0</v>
      </c>
      <c r="F2968">
        <v>0</v>
      </c>
      <c r="G2968">
        <v>0</v>
      </c>
      <c r="H2968" s="46">
        <f t="shared" si="291"/>
        <v>0</v>
      </c>
      <c r="J2968" t="str">
        <f t="shared" si="292"/>
        <v>CARPINTEIRO (CENARIOS)</v>
      </c>
      <c r="K2968" t="s">
        <v>3799</v>
      </c>
      <c r="L2968">
        <v>0</v>
      </c>
      <c r="M2968" s="46">
        <f t="shared" si="293"/>
        <v>0</v>
      </c>
      <c r="N2968" t="str">
        <f t="shared" si="294"/>
        <v>MESTRE (INDUSTRIA DE AUTOMOTORES E MATERIAL DE TRANSPORTES)</v>
      </c>
      <c r="O2968" t="s">
        <v>3853</v>
      </c>
      <c r="P2968">
        <v>0</v>
      </c>
      <c r="Q2968" s="46">
        <f t="shared" si="295"/>
        <v>0</v>
      </c>
    </row>
    <row r="2969" spans="1:17" x14ac:dyDescent="0.25">
      <c r="A2969" t="str">
        <f t="shared" si="290"/>
        <v>OPERADOR DE MOTONIVELADORA</v>
      </c>
      <c r="B2969" t="s">
        <v>3781</v>
      </c>
      <c r="C2969">
        <v>0</v>
      </c>
      <c r="D2969">
        <v>0</v>
      </c>
      <c r="E2969">
        <v>0</v>
      </c>
      <c r="F2969">
        <v>0</v>
      </c>
      <c r="G2969">
        <v>0</v>
      </c>
      <c r="H2969" s="46">
        <f t="shared" si="291"/>
        <v>0</v>
      </c>
      <c r="J2969" t="str">
        <f t="shared" si="292"/>
        <v>CARPINTEIRO (MINERACAO)</v>
      </c>
      <c r="K2969" t="s">
        <v>3800</v>
      </c>
      <c r="L2969">
        <v>0</v>
      </c>
      <c r="M2969" s="46">
        <f t="shared" si="293"/>
        <v>0</v>
      </c>
      <c r="N2969" t="str">
        <f t="shared" si="294"/>
        <v>MESTRE (INDUSTRIA DE MAQUINAS E OUTROS EQUIPAMENTOS MECANICOS)</v>
      </c>
      <c r="O2969" t="s">
        <v>3854</v>
      </c>
      <c r="P2969">
        <v>0</v>
      </c>
      <c r="Q2969" s="46">
        <f t="shared" si="295"/>
        <v>0</v>
      </c>
    </row>
    <row r="2970" spans="1:17" x14ac:dyDescent="0.25">
      <c r="A2970" t="str">
        <f t="shared" si="290"/>
        <v>OPERADOR DE PA CARREGADEIRA</v>
      </c>
      <c r="B2970" t="s">
        <v>3782</v>
      </c>
      <c r="C2970">
        <v>0</v>
      </c>
      <c r="D2970">
        <v>0</v>
      </c>
      <c r="E2970">
        <v>0</v>
      </c>
      <c r="F2970">
        <v>0</v>
      </c>
      <c r="G2970">
        <v>0</v>
      </c>
      <c r="H2970" s="46">
        <f t="shared" si="291"/>
        <v>0</v>
      </c>
      <c r="J2970" t="str">
        <f t="shared" si="292"/>
        <v>CARPINTEIRO DE OBRAS</v>
      </c>
      <c r="K2970" t="s">
        <v>3801</v>
      </c>
      <c r="L2970">
        <v>0</v>
      </c>
      <c r="M2970" s="46">
        <f t="shared" si="293"/>
        <v>0</v>
      </c>
      <c r="N2970" t="str">
        <f t="shared" si="294"/>
        <v>MESTRE DE CONSTRUCAO DE FORNOS</v>
      </c>
      <c r="O2970" t="s">
        <v>3855</v>
      </c>
      <c r="P2970">
        <v>0</v>
      </c>
      <c r="Q2970" s="46">
        <f t="shared" si="295"/>
        <v>0</v>
      </c>
    </row>
    <row r="2971" spans="1:17" x14ac:dyDescent="0.25">
      <c r="A2971" t="str">
        <f t="shared" si="290"/>
        <v>OPERADOR DE PAVIMENTADORA (ASFALTO, CONCRETO E MATERIAIS SIMILARES)</v>
      </c>
      <c r="B2971" t="s">
        <v>3783</v>
      </c>
      <c r="C2971">
        <v>0</v>
      </c>
      <c r="D2971">
        <v>0</v>
      </c>
      <c r="E2971">
        <v>0</v>
      </c>
      <c r="F2971">
        <v>0</v>
      </c>
      <c r="G2971">
        <v>0</v>
      </c>
      <c r="H2971" s="46">
        <f t="shared" si="291"/>
        <v>0</v>
      </c>
      <c r="J2971" t="str">
        <f t="shared" si="292"/>
        <v>CARPINTEIRO (TELHADOS)</v>
      </c>
      <c r="K2971" t="s">
        <v>3802</v>
      </c>
      <c r="L2971">
        <v>0</v>
      </c>
      <c r="M2971" s="46">
        <f t="shared" si="293"/>
        <v>0</v>
      </c>
      <c r="N2971" t="str">
        <f t="shared" si="294"/>
        <v>FERRAMENTEIRO</v>
      </c>
      <c r="O2971" t="s">
        <v>3856</v>
      </c>
      <c r="P2971">
        <v>0</v>
      </c>
      <c r="Q2971" s="46">
        <f t="shared" si="295"/>
        <v>0</v>
      </c>
    </row>
    <row r="2972" spans="1:17" x14ac:dyDescent="0.25">
      <c r="A2972" t="str">
        <f t="shared" si="290"/>
        <v>OPERADOR DE TRATOR DE LAMINA</v>
      </c>
      <c r="B2972" t="s">
        <v>3784</v>
      </c>
      <c r="C2972">
        <v>0</v>
      </c>
      <c r="D2972">
        <v>0</v>
      </c>
      <c r="E2972">
        <v>0</v>
      </c>
      <c r="F2972">
        <v>0</v>
      </c>
      <c r="G2972">
        <v>0</v>
      </c>
      <c r="H2972" s="46">
        <f t="shared" si="291"/>
        <v>0</v>
      </c>
      <c r="J2972" t="str">
        <f t="shared" si="292"/>
        <v>CARPINTEIRO DE FORMAS PARA CONCRETO</v>
      </c>
      <c r="K2972" t="s">
        <v>3803</v>
      </c>
      <c r="L2972">
        <v>0</v>
      </c>
      <c r="M2972" s="46">
        <f t="shared" si="293"/>
        <v>0</v>
      </c>
      <c r="N2972" t="str">
        <f t="shared" si="294"/>
        <v>FERRAMENTEIRO DE MANDRIS, CALIBRADORES E OUTROS DISPOSITIVOS</v>
      </c>
      <c r="O2972" t="s">
        <v>3857</v>
      </c>
      <c r="P2972">
        <v>0</v>
      </c>
      <c r="Q2972" s="46">
        <f t="shared" si="295"/>
        <v>0</v>
      </c>
    </row>
    <row r="2973" spans="1:17" x14ac:dyDescent="0.25">
      <c r="A2973" t="str">
        <f t="shared" si="290"/>
        <v>CALCETEIRO</v>
      </c>
      <c r="B2973" t="s">
        <v>3785</v>
      </c>
      <c r="C2973">
        <v>0</v>
      </c>
      <c r="D2973">
        <v>0</v>
      </c>
      <c r="E2973">
        <v>0</v>
      </c>
      <c r="F2973">
        <v>0</v>
      </c>
      <c r="G2973">
        <v>0</v>
      </c>
      <c r="H2973" s="46">
        <f t="shared" si="291"/>
        <v>0</v>
      </c>
      <c r="J2973" t="str">
        <f t="shared" si="292"/>
        <v>CARPINTEIRO DE OBRAS CIVIS DE ARTE (PONTES, TUNEIS, BARRAGENS)</v>
      </c>
      <c r="K2973" t="s">
        <v>3804</v>
      </c>
      <c r="L2973">
        <v>0</v>
      </c>
      <c r="M2973" s="46">
        <f t="shared" si="293"/>
        <v>0</v>
      </c>
      <c r="N2973" t="str">
        <f t="shared" si="294"/>
        <v>MODELADOR DE METAIS (FUNDICAO)</v>
      </c>
      <c r="O2973" t="s">
        <v>3858</v>
      </c>
      <c r="P2973">
        <v>0</v>
      </c>
      <c r="Q2973" s="46">
        <f t="shared" si="295"/>
        <v>0</v>
      </c>
    </row>
    <row r="2974" spans="1:17" x14ac:dyDescent="0.25">
      <c r="A2974" t="str">
        <f t="shared" si="290"/>
        <v>PEDREIRO (CHAMINES INDUSTRIAIS)</v>
      </c>
      <c r="B2974" t="s">
        <v>3787</v>
      </c>
      <c r="C2974">
        <v>0</v>
      </c>
      <c r="D2974">
        <v>0</v>
      </c>
      <c r="E2974">
        <v>0</v>
      </c>
      <c r="F2974">
        <v>0</v>
      </c>
      <c r="G2974">
        <v>0</v>
      </c>
      <c r="H2974" s="46">
        <f t="shared" si="291"/>
        <v>0</v>
      </c>
      <c r="J2974" t="str">
        <f t="shared" si="292"/>
        <v>ELETRICISTA DE INSTALACOES (CENARIOS)</v>
      </c>
      <c r="K2974" t="s">
        <v>3806</v>
      </c>
      <c r="L2974">
        <v>0</v>
      </c>
      <c r="M2974" s="46">
        <f t="shared" si="293"/>
        <v>0</v>
      </c>
      <c r="N2974" t="str">
        <f t="shared" si="294"/>
        <v>OPERADOR DE MAQUINA DE ELETROEROSAO</v>
      </c>
      <c r="O2974" t="s">
        <v>3859</v>
      </c>
      <c r="P2974">
        <v>0</v>
      </c>
      <c r="Q2974" s="46">
        <f t="shared" si="295"/>
        <v>0</v>
      </c>
    </row>
    <row r="2975" spans="1:17" x14ac:dyDescent="0.25">
      <c r="A2975" t="str">
        <f t="shared" si="290"/>
        <v>PEDREIRO (MATERIAL REFRATARIO)</v>
      </c>
      <c r="B2975" t="s">
        <v>3788</v>
      </c>
      <c r="C2975">
        <v>0</v>
      </c>
      <c r="D2975">
        <v>0</v>
      </c>
      <c r="E2975">
        <v>0</v>
      </c>
      <c r="F2975">
        <v>0</v>
      </c>
      <c r="G2975">
        <v>0</v>
      </c>
      <c r="H2975" s="46">
        <f t="shared" si="291"/>
        <v>0</v>
      </c>
      <c r="J2975" t="str">
        <f t="shared" si="292"/>
        <v>APLICADOR DE ASFALTO IMPERMEABILIZANTE (COBERTURAS)</v>
      </c>
      <c r="K2975" t="s">
        <v>3809</v>
      </c>
      <c r="L2975">
        <v>0</v>
      </c>
      <c r="M2975" s="46">
        <f t="shared" si="293"/>
        <v>0</v>
      </c>
      <c r="N2975" t="str">
        <f t="shared" si="294"/>
        <v>OPERADOR DE MAQUINAS OPERATRIZES</v>
      </c>
      <c r="O2975" t="s">
        <v>3860</v>
      </c>
      <c r="P2975">
        <v>0</v>
      </c>
      <c r="Q2975" s="46">
        <f t="shared" si="295"/>
        <v>0</v>
      </c>
    </row>
    <row r="2976" spans="1:17" x14ac:dyDescent="0.25">
      <c r="A2976" t="str">
        <f t="shared" si="290"/>
        <v>PEDREIRO (MINERACAO)</v>
      </c>
      <c r="B2976" t="s">
        <v>3789</v>
      </c>
      <c r="C2976">
        <v>0</v>
      </c>
      <c r="D2976">
        <v>0</v>
      </c>
      <c r="E2976">
        <v>0</v>
      </c>
      <c r="F2976">
        <v>0</v>
      </c>
      <c r="G2976">
        <v>0</v>
      </c>
      <c r="H2976" s="46">
        <f t="shared" si="291"/>
        <v>0</v>
      </c>
      <c r="J2976" t="str">
        <f t="shared" si="292"/>
        <v>INSTALADOR DE ISOLANTES ACUSTICOS</v>
      </c>
      <c r="K2976" t="s">
        <v>3810</v>
      </c>
      <c r="L2976">
        <v>0</v>
      </c>
      <c r="M2976" s="46">
        <f t="shared" si="293"/>
        <v>0</v>
      </c>
      <c r="N2976" t="str">
        <f t="shared" si="294"/>
        <v>OPERADOR DE MAQUINAS-FERRAMENTA CONVENCIONAIS</v>
      </c>
      <c r="O2976" t="s">
        <v>3861</v>
      </c>
      <c r="P2976">
        <v>0</v>
      </c>
      <c r="Q2976" s="46">
        <f t="shared" si="295"/>
        <v>0</v>
      </c>
    </row>
    <row r="2977" spans="1:17" x14ac:dyDescent="0.25">
      <c r="A2977" t="str">
        <f t="shared" si="290"/>
        <v>ARMADOR DE ESTRUTURA DE CONCRETO</v>
      </c>
      <c r="B2977" t="s">
        <v>3791</v>
      </c>
      <c r="C2977">
        <v>0</v>
      </c>
      <c r="D2977">
        <v>0</v>
      </c>
      <c r="E2977">
        <v>0</v>
      </c>
      <c r="F2977">
        <v>0</v>
      </c>
      <c r="G2977">
        <v>0</v>
      </c>
      <c r="H2977" s="46">
        <f t="shared" si="291"/>
        <v>0</v>
      </c>
      <c r="J2977" t="str">
        <f t="shared" si="292"/>
        <v>INSTALADOR DE ISOLANTES TERMICOS (REFRIGERACAO E CLIMATIZACAO)</v>
      </c>
      <c r="K2977" t="s">
        <v>3811</v>
      </c>
      <c r="L2977">
        <v>0</v>
      </c>
      <c r="M2977" s="46">
        <f t="shared" si="293"/>
        <v>0</v>
      </c>
      <c r="N2977" t="str">
        <f t="shared" si="294"/>
        <v>OPERADOR DE USINAGEM CONVENCIONAL POR ABRASAO</v>
      </c>
      <c r="O2977" t="s">
        <v>3862</v>
      </c>
      <c r="P2977">
        <v>0</v>
      </c>
      <c r="Q2977" s="46">
        <f t="shared" si="295"/>
        <v>0</v>
      </c>
    </row>
    <row r="2978" spans="1:17" x14ac:dyDescent="0.25">
      <c r="A2978" t="str">
        <f t="shared" si="290"/>
        <v>MOLDADOR DE CORPOS DE PROVA EM USINAS DE CONCRETO</v>
      </c>
      <c r="B2978" t="s">
        <v>3792</v>
      </c>
      <c r="C2978">
        <v>0</v>
      </c>
      <c r="D2978">
        <v>0</v>
      </c>
      <c r="E2978">
        <v>0</v>
      </c>
      <c r="F2978">
        <v>0</v>
      </c>
      <c r="G2978">
        <v>0</v>
      </c>
      <c r="H2978" s="46">
        <f t="shared" si="291"/>
        <v>0</v>
      </c>
      <c r="J2978" t="str">
        <f t="shared" si="292"/>
        <v>INSTALADOR DE ISOLANTES TERMICOS DE CALDEIRA E TUBULACOES</v>
      </c>
      <c r="K2978" t="s">
        <v>3812</v>
      </c>
      <c r="L2978">
        <v>0</v>
      </c>
      <c r="M2978" s="46">
        <f t="shared" si="293"/>
        <v>0</v>
      </c>
      <c r="N2978" t="str">
        <f t="shared" si="294"/>
        <v>PREPARADOR DE MAQUINAS-FERRAMENTA</v>
      </c>
      <c r="O2978" t="s">
        <v>3863</v>
      </c>
      <c r="P2978">
        <v>0</v>
      </c>
      <c r="Q2978" s="46">
        <f t="shared" si="295"/>
        <v>0</v>
      </c>
    </row>
    <row r="2979" spans="1:17" x14ac:dyDescent="0.25">
      <c r="A2979" t="str">
        <f t="shared" si="290"/>
        <v>ARMADOR DE ESTRUTURA DE CONCRETO ARMADO</v>
      </c>
      <c r="B2979" t="s">
        <v>3793</v>
      </c>
      <c r="C2979">
        <v>0</v>
      </c>
      <c r="D2979">
        <v>0</v>
      </c>
      <c r="E2979">
        <v>0</v>
      </c>
      <c r="F2979">
        <v>0</v>
      </c>
      <c r="G2979">
        <v>0</v>
      </c>
      <c r="H2979" s="46">
        <f t="shared" si="291"/>
        <v>0</v>
      </c>
      <c r="J2979" t="str">
        <f t="shared" si="292"/>
        <v>INSTALADOR DE MATERIAL ISOLANTE, A MAO (EDIFICACOES)</v>
      </c>
      <c r="K2979" t="s">
        <v>3813</v>
      </c>
      <c r="L2979">
        <v>0</v>
      </c>
      <c r="M2979" s="46">
        <f t="shared" si="293"/>
        <v>0</v>
      </c>
      <c r="N2979" t="str">
        <f t="shared" si="294"/>
        <v>AFIADOR DE CARDAS</v>
      </c>
      <c r="O2979" t="s">
        <v>3864</v>
      </c>
      <c r="P2979">
        <v>0</v>
      </c>
      <c r="Q2979" s="46">
        <f t="shared" si="295"/>
        <v>0</v>
      </c>
    </row>
    <row r="2980" spans="1:17" x14ac:dyDescent="0.25">
      <c r="A2980" t="str">
        <f t="shared" si="290"/>
        <v>OPERADOR DE BETONEIRA</v>
      </c>
      <c r="B2980" t="s">
        <v>3794</v>
      </c>
      <c r="C2980">
        <v>0</v>
      </c>
      <c r="D2980">
        <v>0</v>
      </c>
      <c r="E2980">
        <v>0</v>
      </c>
      <c r="F2980">
        <v>0</v>
      </c>
      <c r="G2980">
        <v>0</v>
      </c>
      <c r="H2980" s="46">
        <f t="shared" si="291"/>
        <v>0</v>
      </c>
      <c r="J2980" t="str">
        <f t="shared" si="292"/>
        <v>INSTALADOR DE MATERIAL ISOLANTE, A MAQUINA (EDIFICACOES)</v>
      </c>
      <c r="K2980" t="s">
        <v>3814</v>
      </c>
      <c r="L2980">
        <v>0</v>
      </c>
      <c r="M2980" s="46">
        <f t="shared" si="293"/>
        <v>0</v>
      </c>
      <c r="N2980" t="str">
        <f t="shared" si="294"/>
        <v>AFIADOR DE CUTELARIA</v>
      </c>
      <c r="O2980" t="s">
        <v>3865</v>
      </c>
      <c r="P2980">
        <v>0</v>
      </c>
      <c r="Q2980" s="46">
        <f t="shared" si="295"/>
        <v>0</v>
      </c>
    </row>
    <row r="2981" spans="1:17" x14ac:dyDescent="0.25">
      <c r="A2981" t="str">
        <f t="shared" si="290"/>
        <v>OPERADOR DE BOMBA DE CONCRETO</v>
      </c>
      <c r="B2981" t="s">
        <v>3795</v>
      </c>
      <c r="C2981">
        <v>0</v>
      </c>
      <c r="D2981">
        <v>0</v>
      </c>
      <c r="E2981">
        <v>0</v>
      </c>
      <c r="F2981">
        <v>0</v>
      </c>
      <c r="G2981">
        <v>0</v>
      </c>
      <c r="H2981" s="46">
        <f t="shared" si="291"/>
        <v>0</v>
      </c>
      <c r="J2981" t="str">
        <f t="shared" si="292"/>
        <v>ACABADOR DE SUPERFICIES DE CONCRETO</v>
      </c>
      <c r="K2981" t="s">
        <v>3815</v>
      </c>
      <c r="L2981">
        <v>0</v>
      </c>
      <c r="M2981" s="46">
        <f t="shared" si="293"/>
        <v>0</v>
      </c>
      <c r="N2981" t="str">
        <f t="shared" si="294"/>
        <v>AFIADOR DE FERRAMENTAS</v>
      </c>
      <c r="O2981" t="s">
        <v>3866</v>
      </c>
      <c r="P2981">
        <v>0</v>
      </c>
      <c r="Q2981" s="46">
        <f t="shared" si="295"/>
        <v>0</v>
      </c>
    </row>
    <row r="2982" spans="1:17" x14ac:dyDescent="0.25">
      <c r="A2982" t="str">
        <f t="shared" si="290"/>
        <v>OPERADOR DE CENTRAL DE CONCRETO</v>
      </c>
      <c r="B2982" t="s">
        <v>3796</v>
      </c>
      <c r="C2982">
        <v>0</v>
      </c>
      <c r="D2982">
        <v>0</v>
      </c>
      <c r="E2982">
        <v>0</v>
      </c>
      <c r="F2982">
        <v>0</v>
      </c>
      <c r="G2982">
        <v>0</v>
      </c>
      <c r="H2982" s="46">
        <f t="shared" si="291"/>
        <v>0</v>
      </c>
      <c r="J2982" t="str">
        <f t="shared" si="292"/>
        <v>REVESTIDOR DE SUPERFICIES DE CONCRETO</v>
      </c>
      <c r="K2982" t="s">
        <v>3816</v>
      </c>
      <c r="L2982">
        <v>0</v>
      </c>
      <c r="M2982" s="46">
        <f t="shared" si="293"/>
        <v>0</v>
      </c>
      <c r="N2982" t="str">
        <f t="shared" si="294"/>
        <v>AFIADOR DE SERRAS</v>
      </c>
      <c r="O2982" t="s">
        <v>3867</v>
      </c>
      <c r="P2982">
        <v>0</v>
      </c>
      <c r="Q2982" s="46">
        <f t="shared" si="295"/>
        <v>0</v>
      </c>
    </row>
    <row r="2983" spans="1:17" x14ac:dyDescent="0.25">
      <c r="A2983" t="str">
        <f t="shared" si="290"/>
        <v>CARPINTEIRO (ESQUADRIAS)</v>
      </c>
      <c r="B2983" t="s">
        <v>3798</v>
      </c>
      <c r="C2983">
        <v>0</v>
      </c>
      <c r="D2983">
        <v>0</v>
      </c>
      <c r="E2983">
        <v>0</v>
      </c>
      <c r="F2983">
        <v>0</v>
      </c>
      <c r="G2983">
        <v>0</v>
      </c>
      <c r="H2983" s="46">
        <f t="shared" si="291"/>
        <v>0</v>
      </c>
      <c r="J2983" t="str">
        <f t="shared" si="292"/>
        <v>TELHADOR (TELHAS DE ARGILA E MATERIAS SIMILARES)</v>
      </c>
      <c r="K2983" t="s">
        <v>3817</v>
      </c>
      <c r="L2983">
        <v>0</v>
      </c>
      <c r="M2983" s="46">
        <f t="shared" si="293"/>
        <v>0</v>
      </c>
      <c r="N2983" t="str">
        <f t="shared" si="294"/>
        <v>POLIDOR DE METAIS</v>
      </c>
      <c r="O2983" t="s">
        <v>3868</v>
      </c>
      <c r="P2983">
        <v>0</v>
      </c>
      <c r="Q2983" s="46">
        <f t="shared" si="295"/>
        <v>0</v>
      </c>
    </row>
    <row r="2984" spans="1:17" x14ac:dyDescent="0.25">
      <c r="A2984" t="str">
        <f t="shared" si="290"/>
        <v>CARPINTEIRO (CENARIOS)</v>
      </c>
      <c r="B2984" t="s">
        <v>3799</v>
      </c>
      <c r="C2984">
        <v>0</v>
      </c>
      <c r="D2984">
        <v>0</v>
      </c>
      <c r="E2984">
        <v>0</v>
      </c>
      <c r="F2984">
        <v>0</v>
      </c>
      <c r="G2984">
        <v>0</v>
      </c>
      <c r="H2984" s="46">
        <f t="shared" si="291"/>
        <v>0</v>
      </c>
      <c r="J2984" t="str">
        <f t="shared" si="292"/>
        <v>TELHADOR (TELHAS DE CIMENTO-AMIANTO)</v>
      </c>
      <c r="K2984" t="s">
        <v>3818</v>
      </c>
      <c r="L2984">
        <v>0</v>
      </c>
      <c r="M2984" s="46">
        <f t="shared" si="293"/>
        <v>0</v>
      </c>
      <c r="N2984" t="str">
        <f t="shared" si="294"/>
        <v>OPERADOR DE CENTRO DE USINAGEM COM COMANDO NUMERICO</v>
      </c>
      <c r="O2984" t="s">
        <v>3869</v>
      </c>
      <c r="P2984">
        <v>0</v>
      </c>
      <c r="Q2984" s="46">
        <f t="shared" si="295"/>
        <v>0</v>
      </c>
    </row>
    <row r="2985" spans="1:17" x14ac:dyDescent="0.25">
      <c r="A2985" t="str">
        <f t="shared" si="290"/>
        <v>CARPINTEIRO (MINERACAO)</v>
      </c>
      <c r="B2985" t="s">
        <v>3800</v>
      </c>
      <c r="C2985">
        <v>0</v>
      </c>
      <c r="D2985">
        <v>0</v>
      </c>
      <c r="E2985">
        <v>0</v>
      </c>
      <c r="F2985">
        <v>0</v>
      </c>
      <c r="G2985">
        <v>0</v>
      </c>
      <c r="H2985" s="46">
        <f t="shared" si="291"/>
        <v>0</v>
      </c>
      <c r="J2985" t="str">
        <f t="shared" si="292"/>
        <v>TELHADOR (TELHAS METALICAS)</v>
      </c>
      <c r="K2985" t="s">
        <v>3819</v>
      </c>
      <c r="L2985">
        <v>0</v>
      </c>
      <c r="M2985" s="46">
        <f t="shared" si="293"/>
        <v>0</v>
      </c>
      <c r="N2985" t="str">
        <f t="shared" si="294"/>
        <v>OPERADOR DE FRESADORA COM COMANDO NUMERICO</v>
      </c>
      <c r="O2985" t="s">
        <v>3870</v>
      </c>
      <c r="P2985">
        <v>0</v>
      </c>
      <c r="Q2985" s="46">
        <f t="shared" si="295"/>
        <v>0</v>
      </c>
    </row>
    <row r="2986" spans="1:17" x14ac:dyDescent="0.25">
      <c r="A2986" t="str">
        <f t="shared" si="290"/>
        <v>CARPINTEIRO DE OBRAS</v>
      </c>
      <c r="B2986" t="s">
        <v>3801</v>
      </c>
      <c r="C2986">
        <v>0</v>
      </c>
      <c r="D2986">
        <v>0</v>
      </c>
      <c r="E2986">
        <v>0</v>
      </c>
      <c r="F2986">
        <v>0</v>
      </c>
      <c r="G2986">
        <v>0</v>
      </c>
      <c r="H2986" s="46">
        <f t="shared" si="291"/>
        <v>0</v>
      </c>
      <c r="J2986" t="str">
        <f t="shared" si="292"/>
        <v>TELHADOR (TELHAS PLATICAS)</v>
      </c>
      <c r="K2986" t="s">
        <v>3820</v>
      </c>
      <c r="L2986">
        <v>0</v>
      </c>
      <c r="M2986" s="46">
        <f t="shared" si="293"/>
        <v>0</v>
      </c>
      <c r="N2986" t="str">
        <f t="shared" si="294"/>
        <v>OPERADOR DE MANDRILADORA COM COMANDO NUMERICO</v>
      </c>
      <c r="O2986" t="s">
        <v>3871</v>
      </c>
      <c r="P2986">
        <v>0</v>
      </c>
      <c r="Q2986" s="46">
        <f t="shared" si="295"/>
        <v>0</v>
      </c>
    </row>
    <row r="2987" spans="1:17" x14ac:dyDescent="0.25">
      <c r="A2987" t="str">
        <f t="shared" si="290"/>
        <v>CARPINTEIRO (TELHADOS)</v>
      </c>
      <c r="B2987" t="s">
        <v>3802</v>
      </c>
      <c r="C2987">
        <v>0</v>
      </c>
      <c r="D2987">
        <v>0</v>
      </c>
      <c r="E2987">
        <v>0</v>
      </c>
      <c r="F2987">
        <v>0</v>
      </c>
      <c r="G2987">
        <v>0</v>
      </c>
      <c r="H2987" s="46">
        <f t="shared" si="291"/>
        <v>0</v>
      </c>
      <c r="J2987" t="str">
        <f t="shared" si="292"/>
        <v>VIDRACEIRO</v>
      </c>
      <c r="K2987" t="s">
        <v>3821</v>
      </c>
      <c r="L2987">
        <v>0</v>
      </c>
      <c r="M2987" s="46">
        <f t="shared" si="293"/>
        <v>0</v>
      </c>
      <c r="N2987" t="str">
        <f t="shared" si="294"/>
        <v>OPERADOR DE MAQUINA ELETROEROSAO, A FIO, COM COMANDO NUMERICO</v>
      </c>
      <c r="O2987" t="s">
        <v>3872</v>
      </c>
      <c r="P2987">
        <v>0</v>
      </c>
      <c r="Q2987" s="46">
        <f t="shared" si="295"/>
        <v>0</v>
      </c>
    </row>
    <row r="2988" spans="1:17" x14ac:dyDescent="0.25">
      <c r="A2988" t="str">
        <f t="shared" si="290"/>
        <v>CARPINTEIRO DE FORMAS PARA CONCRETO</v>
      </c>
      <c r="B2988" t="s">
        <v>3803</v>
      </c>
      <c r="C2988">
        <v>0</v>
      </c>
      <c r="D2988">
        <v>0</v>
      </c>
      <c r="E2988">
        <v>0</v>
      </c>
      <c r="F2988">
        <v>0</v>
      </c>
      <c r="G2988">
        <v>0</v>
      </c>
      <c r="H2988" s="46">
        <f t="shared" si="291"/>
        <v>0</v>
      </c>
      <c r="J2988" t="str">
        <f t="shared" si="292"/>
        <v>VIDRACEIRO (EDIFICACOES)</v>
      </c>
      <c r="K2988" t="s">
        <v>3822</v>
      </c>
      <c r="L2988">
        <v>0</v>
      </c>
      <c r="M2988" s="46">
        <f t="shared" si="293"/>
        <v>0</v>
      </c>
      <c r="N2988" t="str">
        <f t="shared" si="294"/>
        <v>OPERADOR DE RETIFICADORA COM COMANDO NUMERICO</v>
      </c>
      <c r="O2988" t="s">
        <v>3873</v>
      </c>
      <c r="P2988">
        <v>0</v>
      </c>
      <c r="Q2988" s="46">
        <f t="shared" si="295"/>
        <v>0</v>
      </c>
    </row>
    <row r="2989" spans="1:17" x14ac:dyDescent="0.25">
      <c r="A2989" t="str">
        <f t="shared" si="290"/>
        <v>CARPINTEIRO DE OBRAS CIVIS DE ARTE (PONTES, TUNEIS, BARRAGENS)</v>
      </c>
      <c r="B2989" t="s">
        <v>3804</v>
      </c>
      <c r="C2989">
        <v>0</v>
      </c>
      <c r="D2989">
        <v>0</v>
      </c>
      <c r="E2989">
        <v>0</v>
      </c>
      <c r="F2989">
        <v>0</v>
      </c>
      <c r="G2989">
        <v>0</v>
      </c>
      <c r="H2989" s="46">
        <f t="shared" si="291"/>
        <v>0</v>
      </c>
      <c r="J2989" t="str">
        <f t="shared" si="292"/>
        <v>VIDRACEIRO (VITRAIS)</v>
      </c>
      <c r="K2989" t="s">
        <v>3823</v>
      </c>
      <c r="L2989">
        <v>0</v>
      </c>
      <c r="M2989" s="46">
        <f t="shared" si="293"/>
        <v>0</v>
      </c>
      <c r="N2989" t="str">
        <f t="shared" si="294"/>
        <v>OPERADOR DE TORNO COM COMANDO NUMERICO</v>
      </c>
      <c r="O2989" t="s">
        <v>3874</v>
      </c>
      <c r="P2989">
        <v>0</v>
      </c>
      <c r="Q2989" s="46">
        <f t="shared" si="295"/>
        <v>0</v>
      </c>
    </row>
    <row r="2990" spans="1:17" x14ac:dyDescent="0.25">
      <c r="A2990" t="str">
        <f t="shared" si="290"/>
        <v>ELETRICISTA DE INSTALACOES (CENARIOS)</v>
      </c>
      <c r="B2990" t="s">
        <v>3806</v>
      </c>
      <c r="C2990">
        <v>0</v>
      </c>
      <c r="D2990">
        <v>0</v>
      </c>
      <c r="E2990">
        <v>0</v>
      </c>
      <c r="F2990">
        <v>0</v>
      </c>
      <c r="G2990">
        <v>0</v>
      </c>
      <c r="H2990" s="46">
        <f t="shared" si="291"/>
        <v>0</v>
      </c>
      <c r="J2990" t="str">
        <f t="shared" si="292"/>
        <v>GESSEIRO</v>
      </c>
      <c r="K2990" t="s">
        <v>3824</v>
      </c>
      <c r="L2990">
        <v>0</v>
      </c>
      <c r="M2990" s="46">
        <f t="shared" si="293"/>
        <v>0</v>
      </c>
      <c r="N2990" t="str">
        <f t="shared" si="294"/>
        <v>FORJADOR</v>
      </c>
      <c r="O2990" t="s">
        <v>3875</v>
      </c>
      <c r="P2990">
        <v>0</v>
      </c>
      <c r="Q2990" s="46">
        <f t="shared" si="295"/>
        <v>0</v>
      </c>
    </row>
    <row r="2991" spans="1:17" x14ac:dyDescent="0.25">
      <c r="A2991" t="str">
        <f t="shared" si="290"/>
        <v>APLICADOR DE ASFALTO IMPERMEABILIZANTE (COBERTURAS)</v>
      </c>
      <c r="B2991" t="s">
        <v>3809</v>
      </c>
      <c r="C2991">
        <v>0</v>
      </c>
      <c r="D2991">
        <v>0</v>
      </c>
      <c r="E2991">
        <v>0</v>
      </c>
      <c r="F2991">
        <v>0</v>
      </c>
      <c r="G2991">
        <v>0</v>
      </c>
      <c r="H2991" s="46">
        <f t="shared" si="291"/>
        <v>0</v>
      </c>
      <c r="J2991" t="str">
        <f t="shared" si="292"/>
        <v>ASSOALHADOR</v>
      </c>
      <c r="K2991" t="s">
        <v>3825</v>
      </c>
      <c r="L2991">
        <v>0</v>
      </c>
      <c r="M2991" s="46">
        <f t="shared" si="293"/>
        <v>0</v>
      </c>
      <c r="N2991" t="str">
        <f t="shared" si="294"/>
        <v>FORJADOR A MARTELO</v>
      </c>
      <c r="O2991" t="s">
        <v>3876</v>
      </c>
      <c r="P2991">
        <v>0</v>
      </c>
      <c r="Q2991" s="46">
        <f t="shared" si="295"/>
        <v>0</v>
      </c>
    </row>
    <row r="2992" spans="1:17" x14ac:dyDescent="0.25">
      <c r="A2992" t="str">
        <f t="shared" si="290"/>
        <v>INSTALADOR DE ISOLANTES ACUSTICOS</v>
      </c>
      <c r="B2992" t="s">
        <v>3810</v>
      </c>
      <c r="C2992">
        <v>0</v>
      </c>
      <c r="D2992">
        <v>0</v>
      </c>
      <c r="E2992">
        <v>0</v>
      </c>
      <c r="F2992">
        <v>0</v>
      </c>
      <c r="G2992">
        <v>0</v>
      </c>
      <c r="H2992" s="46">
        <f t="shared" si="291"/>
        <v>0</v>
      </c>
      <c r="J2992" t="str">
        <f t="shared" si="292"/>
        <v>LADRILHEIRO</v>
      </c>
      <c r="K2992" t="s">
        <v>3826</v>
      </c>
      <c r="L2992">
        <v>0</v>
      </c>
      <c r="M2992" s="46">
        <f t="shared" si="293"/>
        <v>0</v>
      </c>
      <c r="N2992" t="str">
        <f t="shared" si="294"/>
        <v>FORJADOR PRENSISTA</v>
      </c>
      <c r="O2992" t="s">
        <v>3877</v>
      </c>
      <c r="P2992">
        <v>0</v>
      </c>
      <c r="Q2992" s="46">
        <f t="shared" si="295"/>
        <v>0</v>
      </c>
    </row>
    <row r="2993" spans="1:17" x14ac:dyDescent="0.25">
      <c r="A2993" t="str">
        <f t="shared" si="290"/>
        <v>INSTALADOR DE ISOLANTES TERMICOS (REFRIGERACAO E CLIMATIZACAO)</v>
      </c>
      <c r="B2993" t="s">
        <v>3811</v>
      </c>
      <c r="C2993">
        <v>0</v>
      </c>
      <c r="D2993">
        <v>0</v>
      </c>
      <c r="E2993">
        <v>0</v>
      </c>
      <c r="F2993">
        <v>0</v>
      </c>
      <c r="G2993">
        <v>0</v>
      </c>
      <c r="H2993" s="46">
        <f t="shared" si="291"/>
        <v>0</v>
      </c>
      <c r="J2993" t="str">
        <f t="shared" si="292"/>
        <v>PASTILHEIRO</v>
      </c>
      <c r="K2993" t="s">
        <v>3827</v>
      </c>
      <c r="L2993">
        <v>0</v>
      </c>
      <c r="M2993" s="46">
        <f t="shared" si="293"/>
        <v>0</v>
      </c>
      <c r="N2993" t="str">
        <f t="shared" si="294"/>
        <v>FUNDIDOR DE METAIS</v>
      </c>
      <c r="O2993" t="s">
        <v>3878</v>
      </c>
      <c r="P2993">
        <v>0</v>
      </c>
      <c r="Q2993" s="46">
        <f t="shared" si="295"/>
        <v>0</v>
      </c>
    </row>
    <row r="2994" spans="1:17" x14ac:dyDescent="0.25">
      <c r="A2994" t="str">
        <f t="shared" si="290"/>
        <v>INSTALADOR DE ISOLANTES TERMICOS DE CALDEIRA E TUBULACOES</v>
      </c>
      <c r="B2994" t="s">
        <v>3812</v>
      </c>
      <c r="C2994">
        <v>0</v>
      </c>
      <c r="D2994">
        <v>0</v>
      </c>
      <c r="E2994">
        <v>0</v>
      </c>
      <c r="F2994">
        <v>0</v>
      </c>
      <c r="G2994">
        <v>0</v>
      </c>
      <c r="H2994" s="46">
        <f t="shared" si="291"/>
        <v>0</v>
      </c>
      <c r="J2994" t="str">
        <f t="shared" si="292"/>
        <v>LUSTRADOR DE PISO</v>
      </c>
      <c r="K2994" t="s">
        <v>3828</v>
      </c>
      <c r="L2994">
        <v>0</v>
      </c>
      <c r="M2994" s="46">
        <f t="shared" si="293"/>
        <v>0</v>
      </c>
      <c r="N2994" t="str">
        <f t="shared" si="294"/>
        <v>LINGOTADOR</v>
      </c>
      <c r="O2994" t="s">
        <v>3879</v>
      </c>
      <c r="P2994">
        <v>0</v>
      </c>
      <c r="Q2994" s="46">
        <f t="shared" si="295"/>
        <v>0</v>
      </c>
    </row>
    <row r="2995" spans="1:17" x14ac:dyDescent="0.25">
      <c r="A2995" t="str">
        <f t="shared" si="290"/>
        <v>INSTALADOR DE MATERIAL ISOLANTE, A MAO (EDIFICACOES)</v>
      </c>
      <c r="B2995" t="s">
        <v>3813</v>
      </c>
      <c r="C2995">
        <v>0</v>
      </c>
      <c r="D2995">
        <v>0</v>
      </c>
      <c r="E2995">
        <v>0</v>
      </c>
      <c r="F2995">
        <v>0</v>
      </c>
      <c r="G2995">
        <v>0</v>
      </c>
      <c r="H2995" s="46">
        <f t="shared" si="291"/>
        <v>0</v>
      </c>
      <c r="J2995" t="str">
        <f t="shared" si="292"/>
        <v>MARMORISTA (CONSTRUCAO)</v>
      </c>
      <c r="K2995" t="s">
        <v>3829</v>
      </c>
      <c r="L2995">
        <v>0</v>
      </c>
      <c r="M2995" s="46">
        <f t="shared" si="293"/>
        <v>0</v>
      </c>
      <c r="N2995" t="str">
        <f t="shared" si="294"/>
        <v>OPERADOR DE ACABAMENTO DE PECAS FUNDIDAS</v>
      </c>
      <c r="O2995" t="s">
        <v>3880</v>
      </c>
      <c r="P2995">
        <v>0</v>
      </c>
      <c r="Q2995" s="46">
        <f t="shared" si="295"/>
        <v>0</v>
      </c>
    </row>
    <row r="2996" spans="1:17" x14ac:dyDescent="0.25">
      <c r="A2996" t="str">
        <f t="shared" si="290"/>
        <v>INSTALADOR DE MATERIAL ISOLANTE, A MAQUINA (EDIFICACOES)</v>
      </c>
      <c r="B2996" t="s">
        <v>3814</v>
      </c>
      <c r="C2996">
        <v>0</v>
      </c>
      <c r="D2996">
        <v>0</v>
      </c>
      <c r="E2996">
        <v>0</v>
      </c>
      <c r="F2996">
        <v>0</v>
      </c>
      <c r="G2996">
        <v>0</v>
      </c>
      <c r="H2996" s="46">
        <f t="shared" si="291"/>
        <v>0</v>
      </c>
      <c r="J2996" t="str">
        <f t="shared" si="292"/>
        <v>MOSAISTA</v>
      </c>
      <c r="K2996" t="s">
        <v>3830</v>
      </c>
      <c r="L2996">
        <v>0</v>
      </c>
      <c r="M2996" s="46">
        <f t="shared" si="293"/>
        <v>0</v>
      </c>
      <c r="N2996" t="str">
        <f t="shared" si="294"/>
        <v>OPERADOR DE MAQUINA CENTRIFUGADORA DE FUNDICAO</v>
      </c>
      <c r="O2996" t="s">
        <v>3881</v>
      </c>
      <c r="P2996">
        <v>0</v>
      </c>
      <c r="Q2996" s="46">
        <f t="shared" si="295"/>
        <v>0</v>
      </c>
    </row>
    <row r="2997" spans="1:17" x14ac:dyDescent="0.25">
      <c r="A2997" t="str">
        <f t="shared" si="290"/>
        <v>ACABADOR DE SUPERFICIES DE CONCRETO</v>
      </c>
      <c r="B2997" t="s">
        <v>3815</v>
      </c>
      <c r="C2997">
        <v>0</v>
      </c>
      <c r="D2997">
        <v>0</v>
      </c>
      <c r="E2997">
        <v>0</v>
      </c>
      <c r="F2997">
        <v>0</v>
      </c>
      <c r="G2997">
        <v>0</v>
      </c>
      <c r="H2997" s="46">
        <f t="shared" si="291"/>
        <v>0</v>
      </c>
      <c r="J2997" t="str">
        <f t="shared" si="292"/>
        <v>TAQUEIRO</v>
      </c>
      <c r="K2997" t="s">
        <v>3831</v>
      </c>
      <c r="L2997">
        <v>0</v>
      </c>
      <c r="M2997" s="46">
        <f t="shared" si="293"/>
        <v>0</v>
      </c>
      <c r="N2997" t="str">
        <f t="shared" si="294"/>
        <v>OPERADOR DE MAQUINA DE FUNDIR SOB PRESSAO</v>
      </c>
      <c r="O2997" t="s">
        <v>3882</v>
      </c>
      <c r="P2997">
        <v>0</v>
      </c>
      <c r="Q2997" s="46">
        <f t="shared" si="295"/>
        <v>0</v>
      </c>
    </row>
    <row r="2998" spans="1:17" x14ac:dyDescent="0.25">
      <c r="A2998" t="str">
        <f t="shared" si="290"/>
        <v>REVESTIDOR DE SUPERFICIES DE CONCRETO</v>
      </c>
      <c r="B2998" t="s">
        <v>3816</v>
      </c>
      <c r="C2998">
        <v>0</v>
      </c>
      <c r="D2998">
        <v>0</v>
      </c>
      <c r="E2998">
        <v>0</v>
      </c>
      <c r="F2998">
        <v>0</v>
      </c>
      <c r="G2998">
        <v>0</v>
      </c>
      <c r="H2998" s="46">
        <f t="shared" si="291"/>
        <v>0</v>
      </c>
      <c r="J2998" t="str">
        <f t="shared" si="292"/>
        <v>CALAFETADOR</v>
      </c>
      <c r="K2998" t="s">
        <v>3832</v>
      </c>
      <c r="L2998">
        <v>0</v>
      </c>
      <c r="M2998" s="46">
        <f t="shared" si="293"/>
        <v>0</v>
      </c>
      <c r="N2998" t="str">
        <f t="shared" si="294"/>
        <v>OPERADOR DE VAZAMENTO (LINGOTAMENTO)</v>
      </c>
      <c r="O2998" t="s">
        <v>3883</v>
      </c>
      <c r="P2998">
        <v>0</v>
      </c>
      <c r="Q2998" s="46">
        <f t="shared" si="295"/>
        <v>0</v>
      </c>
    </row>
    <row r="2999" spans="1:17" x14ac:dyDescent="0.25">
      <c r="A2999" t="str">
        <f t="shared" si="290"/>
        <v>TELHADOR (TELHAS DE ARGILA E MATERIAS SIMILARES)</v>
      </c>
      <c r="B2999" t="s">
        <v>3817</v>
      </c>
      <c r="C2999">
        <v>0</v>
      </c>
      <c r="D2999">
        <v>0</v>
      </c>
      <c r="E2999">
        <v>0</v>
      </c>
      <c r="F2999">
        <v>0</v>
      </c>
      <c r="G2999">
        <v>0</v>
      </c>
      <c r="H2999" s="46">
        <f t="shared" si="291"/>
        <v>0</v>
      </c>
      <c r="J2999" t="str">
        <f t="shared" si="292"/>
        <v>REVESTIDOR DE INTERIORES (PAPEL, MATERIAL PLASTICO E EMBORRACHADOS)</v>
      </c>
      <c r="K2999" t="s">
        <v>3834</v>
      </c>
      <c r="L2999">
        <v>0</v>
      </c>
      <c r="M2999" s="46">
        <f t="shared" si="293"/>
        <v>0</v>
      </c>
      <c r="N2999" t="str">
        <f t="shared" si="294"/>
        <v>PREPARADOR DE PANELAS (LINGOTAMENTO)</v>
      </c>
      <c r="O2999" t="s">
        <v>3884</v>
      </c>
      <c r="P2999">
        <v>0</v>
      </c>
      <c r="Q2999" s="46">
        <f t="shared" si="295"/>
        <v>0</v>
      </c>
    </row>
    <row r="3000" spans="1:17" x14ac:dyDescent="0.25">
      <c r="A3000" t="str">
        <f t="shared" si="290"/>
        <v>TELHADOR (TELHAS DE CIMENTO-AMIANTO)</v>
      </c>
      <c r="B3000" t="s">
        <v>3818</v>
      </c>
      <c r="C3000">
        <v>0</v>
      </c>
      <c r="D3000">
        <v>0</v>
      </c>
      <c r="E3000">
        <v>0</v>
      </c>
      <c r="F3000">
        <v>0</v>
      </c>
      <c r="G3000">
        <v>0</v>
      </c>
      <c r="H3000" s="46">
        <f t="shared" si="291"/>
        <v>0</v>
      </c>
      <c r="J3000" t="str">
        <f t="shared" si="292"/>
        <v>DEMOLIDOR DE EDIFICACOES</v>
      </c>
      <c r="K3000" t="s">
        <v>3835</v>
      </c>
      <c r="L3000">
        <v>0</v>
      </c>
      <c r="M3000" s="46">
        <f t="shared" si="293"/>
        <v>0</v>
      </c>
      <c r="N3000" t="str">
        <f t="shared" si="294"/>
        <v>MACHEIRO, A MAO</v>
      </c>
      <c r="O3000" t="s">
        <v>3885</v>
      </c>
      <c r="P3000">
        <v>0</v>
      </c>
      <c r="Q3000" s="46">
        <f t="shared" si="295"/>
        <v>0</v>
      </c>
    </row>
    <row r="3001" spans="1:17" x14ac:dyDescent="0.25">
      <c r="A3001" t="str">
        <f t="shared" si="290"/>
        <v>TELHADOR (TELHAS METALICAS)</v>
      </c>
      <c r="B3001" t="s">
        <v>3819</v>
      </c>
      <c r="C3001">
        <v>0</v>
      </c>
      <c r="D3001">
        <v>0</v>
      </c>
      <c r="E3001">
        <v>0</v>
      </c>
      <c r="F3001">
        <v>0</v>
      </c>
      <c r="G3001">
        <v>0</v>
      </c>
      <c r="H3001" s="46">
        <f t="shared" si="291"/>
        <v>0</v>
      </c>
      <c r="J3001" t="str">
        <f t="shared" si="292"/>
        <v>OPERADOR DE MARTELETE</v>
      </c>
      <c r="K3001" t="s">
        <v>3836</v>
      </c>
      <c r="L3001">
        <v>0</v>
      </c>
      <c r="M3001" s="46">
        <f t="shared" si="293"/>
        <v>0</v>
      </c>
      <c r="N3001" t="str">
        <f t="shared" si="294"/>
        <v>MACHEIRO, A MAQUINA</v>
      </c>
      <c r="O3001" t="s">
        <v>3886</v>
      </c>
      <c r="P3001">
        <v>0</v>
      </c>
      <c r="Q3001" s="46">
        <f t="shared" si="295"/>
        <v>0</v>
      </c>
    </row>
    <row r="3002" spans="1:17" x14ac:dyDescent="0.25">
      <c r="A3002" t="str">
        <f t="shared" si="290"/>
        <v>TELHADOR (TELHAS PLATICAS)</v>
      </c>
      <c r="B3002" t="s">
        <v>3820</v>
      </c>
      <c r="C3002">
        <v>0</v>
      </c>
      <c r="D3002">
        <v>0</v>
      </c>
      <c r="E3002">
        <v>0</v>
      </c>
      <c r="F3002">
        <v>0</v>
      </c>
      <c r="G3002">
        <v>0</v>
      </c>
      <c r="H3002" s="46">
        <f t="shared" si="291"/>
        <v>0</v>
      </c>
      <c r="J3002" t="str">
        <f t="shared" si="292"/>
        <v>POCEIRO (EDIFICACOES)</v>
      </c>
      <c r="K3002" t="s">
        <v>3837</v>
      </c>
      <c r="L3002">
        <v>0</v>
      </c>
      <c r="M3002" s="46">
        <f t="shared" si="293"/>
        <v>0</v>
      </c>
      <c r="N3002" t="str">
        <f t="shared" si="294"/>
        <v>MOLDADOR, A MAO</v>
      </c>
      <c r="O3002" t="s">
        <v>3887</v>
      </c>
      <c r="P3002">
        <v>0</v>
      </c>
      <c r="Q3002" s="46">
        <f t="shared" si="295"/>
        <v>0</v>
      </c>
    </row>
    <row r="3003" spans="1:17" x14ac:dyDescent="0.25">
      <c r="A3003" t="str">
        <f t="shared" si="290"/>
        <v>VIDRACEIRO (EDIFICACOES)</v>
      </c>
      <c r="B3003" t="s">
        <v>3822</v>
      </c>
      <c r="C3003">
        <v>0</v>
      </c>
      <c r="D3003">
        <v>0</v>
      </c>
      <c r="E3003">
        <v>0</v>
      </c>
      <c r="F3003">
        <v>0</v>
      </c>
      <c r="G3003">
        <v>0</v>
      </c>
      <c r="H3003" s="46">
        <f t="shared" si="291"/>
        <v>0</v>
      </c>
      <c r="J3003" t="str">
        <f t="shared" si="292"/>
        <v>VIBRADORISTA</v>
      </c>
      <c r="K3003" t="s">
        <v>3839</v>
      </c>
      <c r="L3003">
        <v>0</v>
      </c>
      <c r="M3003" s="46">
        <f t="shared" si="293"/>
        <v>0</v>
      </c>
      <c r="N3003" t="str">
        <f t="shared" si="294"/>
        <v>MOLDADOR, A MAQUINA</v>
      </c>
      <c r="O3003" t="s">
        <v>3888</v>
      </c>
      <c r="P3003">
        <v>0</v>
      </c>
      <c r="Q3003" s="46">
        <f t="shared" si="295"/>
        <v>0</v>
      </c>
    </row>
    <row r="3004" spans="1:17" x14ac:dyDescent="0.25">
      <c r="A3004" t="str">
        <f t="shared" si="290"/>
        <v>VIDRACEIRO (VITRAIS)</v>
      </c>
      <c r="B3004" t="s">
        <v>3823</v>
      </c>
      <c r="C3004">
        <v>0</v>
      </c>
      <c r="D3004">
        <v>0</v>
      </c>
      <c r="E3004">
        <v>0</v>
      </c>
      <c r="F3004">
        <v>0</v>
      </c>
      <c r="G3004">
        <v>0</v>
      </c>
      <c r="H3004" s="46">
        <f t="shared" si="291"/>
        <v>0</v>
      </c>
      <c r="J3004" t="str">
        <f t="shared" si="292"/>
        <v>MESTRE (AFIADOR DE FERRAMENTAS)</v>
      </c>
      <c r="K3004" t="s">
        <v>3840</v>
      </c>
      <c r="L3004">
        <v>0</v>
      </c>
      <c r="M3004" s="46">
        <f t="shared" si="293"/>
        <v>0</v>
      </c>
      <c r="N3004" t="str">
        <f t="shared" si="294"/>
        <v>OPERADOR DE EQUIPAMENTOS DE PREPARACAO DE AREIA</v>
      </c>
      <c r="O3004" t="s">
        <v>3889</v>
      </c>
      <c r="P3004">
        <v>0</v>
      </c>
      <c r="Q3004" s="46">
        <f t="shared" si="295"/>
        <v>0</v>
      </c>
    </row>
    <row r="3005" spans="1:17" x14ac:dyDescent="0.25">
      <c r="A3005" t="str">
        <f t="shared" si="290"/>
        <v>GESSEIRO</v>
      </c>
      <c r="B3005" t="s">
        <v>3824</v>
      </c>
      <c r="C3005">
        <v>0</v>
      </c>
      <c r="D3005">
        <v>0</v>
      </c>
      <c r="E3005">
        <v>0</v>
      </c>
      <c r="F3005">
        <v>0</v>
      </c>
      <c r="G3005">
        <v>0</v>
      </c>
      <c r="H3005" s="46">
        <f t="shared" si="291"/>
        <v>0</v>
      </c>
      <c r="J3005" t="str">
        <f t="shared" si="292"/>
        <v>MESTRE DE CALDEIRARIA</v>
      </c>
      <c r="K3005" t="s">
        <v>3841</v>
      </c>
      <c r="L3005">
        <v>0</v>
      </c>
      <c r="M3005" s="46">
        <f t="shared" si="293"/>
        <v>0</v>
      </c>
      <c r="N3005" t="str">
        <f t="shared" si="294"/>
        <v>OPERADOR DE MAQUINA DE MOLDAR AUTOMATIZADA</v>
      </c>
      <c r="O3005" t="s">
        <v>3890</v>
      </c>
      <c r="P3005">
        <v>0</v>
      </c>
      <c r="Q3005" s="46">
        <f t="shared" si="295"/>
        <v>0</v>
      </c>
    </row>
    <row r="3006" spans="1:17" x14ac:dyDescent="0.25">
      <c r="A3006" t="str">
        <f t="shared" si="290"/>
        <v>ASSOALHADOR</v>
      </c>
      <c r="B3006" t="s">
        <v>3825</v>
      </c>
      <c r="C3006">
        <v>0</v>
      </c>
      <c r="D3006">
        <v>0</v>
      </c>
      <c r="E3006">
        <v>0</v>
      </c>
      <c r="F3006">
        <v>0</v>
      </c>
      <c r="G3006">
        <v>0</v>
      </c>
      <c r="H3006" s="46">
        <f t="shared" si="291"/>
        <v>0</v>
      </c>
      <c r="J3006" t="str">
        <f t="shared" si="292"/>
        <v>MESTRE DE FERRAMENTARIA</v>
      </c>
      <c r="K3006" t="s">
        <v>3842</v>
      </c>
      <c r="L3006">
        <v>0</v>
      </c>
      <c r="M3006" s="46">
        <f t="shared" si="293"/>
        <v>0</v>
      </c>
      <c r="N3006" t="str">
        <f t="shared" si="294"/>
        <v>CABLEADOR</v>
      </c>
      <c r="O3006" t="s">
        <v>3891</v>
      </c>
      <c r="P3006">
        <v>0</v>
      </c>
      <c r="Q3006" s="46">
        <f t="shared" si="295"/>
        <v>0</v>
      </c>
    </row>
    <row r="3007" spans="1:17" x14ac:dyDescent="0.25">
      <c r="A3007" t="str">
        <f t="shared" si="290"/>
        <v>LADRILHEIRO</v>
      </c>
      <c r="B3007" t="s">
        <v>3826</v>
      </c>
      <c r="C3007">
        <v>0</v>
      </c>
      <c r="D3007">
        <v>0</v>
      </c>
      <c r="E3007">
        <v>0</v>
      </c>
      <c r="F3007">
        <v>0</v>
      </c>
      <c r="G3007">
        <v>0</v>
      </c>
      <c r="H3007" s="46">
        <f t="shared" si="291"/>
        <v>0</v>
      </c>
      <c r="J3007" t="str">
        <f t="shared" si="292"/>
        <v>MESTRE DE FORJARIA</v>
      </c>
      <c r="K3007" t="s">
        <v>3843</v>
      </c>
      <c r="L3007">
        <v>0</v>
      </c>
      <c r="M3007" s="46">
        <f t="shared" si="293"/>
        <v>0</v>
      </c>
      <c r="N3007" t="str">
        <f t="shared" si="294"/>
        <v>ESTIRADOR DE TUBOS DE METAL SEM COSTURA</v>
      </c>
      <c r="O3007" t="s">
        <v>3892</v>
      </c>
      <c r="P3007">
        <v>0</v>
      </c>
      <c r="Q3007" s="46">
        <f t="shared" si="295"/>
        <v>0</v>
      </c>
    </row>
    <row r="3008" spans="1:17" x14ac:dyDescent="0.25">
      <c r="A3008" t="str">
        <f t="shared" si="290"/>
        <v>PASTILHEIRO</v>
      </c>
      <c r="B3008" t="s">
        <v>3827</v>
      </c>
      <c r="C3008">
        <v>0</v>
      </c>
      <c r="D3008">
        <v>0</v>
      </c>
      <c r="E3008">
        <v>0</v>
      </c>
      <c r="F3008">
        <v>0</v>
      </c>
      <c r="G3008">
        <v>0</v>
      </c>
      <c r="H3008" s="46">
        <f t="shared" si="291"/>
        <v>0</v>
      </c>
      <c r="J3008" t="str">
        <f t="shared" si="292"/>
        <v>MESTRE DE FUNDICAO</v>
      </c>
      <c r="K3008" t="s">
        <v>3844</v>
      </c>
      <c r="L3008">
        <v>0</v>
      </c>
      <c r="M3008" s="46">
        <f t="shared" si="293"/>
        <v>0</v>
      </c>
      <c r="N3008" t="str">
        <f t="shared" si="294"/>
        <v>TREFILADOR DE METAIS, A MAQUINA</v>
      </c>
      <c r="O3008" t="s">
        <v>3893</v>
      </c>
      <c r="P3008">
        <v>0</v>
      </c>
      <c r="Q3008" s="46">
        <f t="shared" si="295"/>
        <v>0</v>
      </c>
    </row>
    <row r="3009" spans="1:17" x14ac:dyDescent="0.25">
      <c r="A3009" t="str">
        <f t="shared" si="290"/>
        <v>LUSTRADOR DE PISO</v>
      </c>
      <c r="B3009" t="s">
        <v>3828</v>
      </c>
      <c r="C3009">
        <v>0</v>
      </c>
      <c r="D3009">
        <v>0</v>
      </c>
      <c r="E3009">
        <v>0</v>
      </c>
      <c r="F3009">
        <v>0</v>
      </c>
      <c r="G3009">
        <v>0</v>
      </c>
      <c r="H3009" s="46">
        <f t="shared" si="291"/>
        <v>0</v>
      </c>
      <c r="J3009" t="str">
        <f t="shared" si="292"/>
        <v>MESTRE DE GALVANOPLASTIA</v>
      </c>
      <c r="K3009" t="s">
        <v>3845</v>
      </c>
      <c r="L3009">
        <v>0</v>
      </c>
      <c r="M3009" s="46">
        <f t="shared" si="293"/>
        <v>0</v>
      </c>
      <c r="N3009" t="str">
        <f t="shared" si="294"/>
        <v>CEMENTADOR DE METAIS</v>
      </c>
      <c r="O3009" t="s">
        <v>3894</v>
      </c>
      <c r="P3009">
        <v>0</v>
      </c>
      <c r="Q3009" s="46">
        <f t="shared" si="295"/>
        <v>0</v>
      </c>
    </row>
    <row r="3010" spans="1:17" x14ac:dyDescent="0.25">
      <c r="A3010" t="str">
        <f t="shared" si="290"/>
        <v>MARMORISTA (CONSTRUCAO)</v>
      </c>
      <c r="B3010" t="s">
        <v>3829</v>
      </c>
      <c r="C3010">
        <v>0</v>
      </c>
      <c r="D3010">
        <v>0</v>
      </c>
      <c r="E3010">
        <v>0</v>
      </c>
      <c r="F3010">
        <v>0</v>
      </c>
      <c r="G3010">
        <v>0</v>
      </c>
      <c r="H3010" s="46">
        <f t="shared" si="291"/>
        <v>0</v>
      </c>
      <c r="J3010" t="str">
        <f t="shared" si="292"/>
        <v>MESTRE DE PINTURA (TRATAMENTO DE SUPERFICIES)</v>
      </c>
      <c r="K3010" t="s">
        <v>3846</v>
      </c>
      <c r="L3010">
        <v>0</v>
      </c>
      <c r="M3010" s="46">
        <f t="shared" si="293"/>
        <v>0</v>
      </c>
      <c r="N3010" t="str">
        <f t="shared" si="294"/>
        <v>NORMALIZADOR DE METAIS E DE COMPOSITOS</v>
      </c>
      <c r="O3010" t="s">
        <v>3895</v>
      </c>
      <c r="P3010">
        <v>0</v>
      </c>
      <c r="Q3010" s="46">
        <f t="shared" si="295"/>
        <v>0</v>
      </c>
    </row>
    <row r="3011" spans="1:17" x14ac:dyDescent="0.25">
      <c r="A3011" t="str">
        <f t="shared" si="290"/>
        <v>MOSAISTA</v>
      </c>
      <c r="B3011" t="s">
        <v>3830</v>
      </c>
      <c r="C3011">
        <v>0</v>
      </c>
      <c r="D3011">
        <v>0</v>
      </c>
      <c r="E3011">
        <v>0</v>
      </c>
      <c r="F3011">
        <v>0</v>
      </c>
      <c r="G3011">
        <v>0</v>
      </c>
      <c r="H3011" s="46">
        <f t="shared" si="291"/>
        <v>0</v>
      </c>
      <c r="J3011" t="str">
        <f t="shared" si="292"/>
        <v>MESTRE DE SOLDAGEM</v>
      </c>
      <c r="K3011" t="s">
        <v>3847</v>
      </c>
      <c r="L3011">
        <v>0</v>
      </c>
      <c r="M3011" s="46">
        <f t="shared" si="293"/>
        <v>0</v>
      </c>
      <c r="N3011" t="str">
        <f t="shared" si="294"/>
        <v>OPERADOR DE EQUIPAMENTO PARA RESFRIAMENTO</v>
      </c>
      <c r="O3011" t="s">
        <v>3896</v>
      </c>
      <c r="P3011">
        <v>0</v>
      </c>
      <c r="Q3011" s="46">
        <f t="shared" si="295"/>
        <v>0</v>
      </c>
    </row>
    <row r="3012" spans="1:17" x14ac:dyDescent="0.25">
      <c r="A3012" t="str">
        <f t="shared" si="290"/>
        <v>TAQUEIRO</v>
      </c>
      <c r="B3012" t="s">
        <v>3831</v>
      </c>
      <c r="C3012">
        <v>0</v>
      </c>
      <c r="D3012">
        <v>0</v>
      </c>
      <c r="E3012">
        <v>0</v>
      </c>
      <c r="F3012">
        <v>0</v>
      </c>
      <c r="G3012">
        <v>0</v>
      </c>
      <c r="H3012" s="46">
        <f t="shared" si="291"/>
        <v>0</v>
      </c>
      <c r="J3012" t="str">
        <f t="shared" si="292"/>
        <v>MESTRE DE USINAGEM</v>
      </c>
      <c r="K3012" t="s">
        <v>3849</v>
      </c>
      <c r="L3012">
        <v>0</v>
      </c>
      <c r="M3012" s="46">
        <f t="shared" si="293"/>
        <v>0</v>
      </c>
      <c r="N3012" t="str">
        <f t="shared" si="294"/>
        <v>OPERADOR DE FORNO DE TRATAMENTO TERMICO DE METAIS</v>
      </c>
      <c r="O3012" t="s">
        <v>3897</v>
      </c>
      <c r="P3012">
        <v>0</v>
      </c>
      <c r="Q3012" s="46">
        <f t="shared" si="295"/>
        <v>0</v>
      </c>
    </row>
    <row r="3013" spans="1:17" x14ac:dyDescent="0.25">
      <c r="A3013" t="str">
        <f t="shared" si="290"/>
        <v>CALAFETADOR</v>
      </c>
      <c r="B3013" t="s">
        <v>3832</v>
      </c>
      <c r="C3013">
        <v>0</v>
      </c>
      <c r="D3013">
        <v>0</v>
      </c>
      <c r="E3013">
        <v>0</v>
      </c>
      <c r="F3013">
        <v>0</v>
      </c>
      <c r="G3013">
        <v>0</v>
      </c>
      <c r="H3013" s="46">
        <f t="shared" si="291"/>
        <v>0</v>
      </c>
      <c r="J3013" t="str">
        <f t="shared" si="292"/>
        <v>MESTRE SERRALHEIRO</v>
      </c>
      <c r="K3013" t="s">
        <v>3850</v>
      </c>
      <c r="L3013">
        <v>0</v>
      </c>
      <c r="M3013" s="46">
        <f t="shared" si="293"/>
        <v>0</v>
      </c>
      <c r="N3013" t="str">
        <f t="shared" si="294"/>
        <v>TEMPERADOR DE METAIS E DE COMPOSITOS</v>
      </c>
      <c r="O3013" t="s">
        <v>3898</v>
      </c>
      <c r="P3013">
        <v>0</v>
      </c>
      <c r="Q3013" s="46">
        <f t="shared" si="295"/>
        <v>0</v>
      </c>
    </row>
    <row r="3014" spans="1:17" x14ac:dyDescent="0.25">
      <c r="A3014" t="str">
        <f t="shared" si="290"/>
        <v>REVESTIDOR DE INTERIORES (PAPEL, MATERIAL PLASTICO E EMBORRACHADOS)</v>
      </c>
      <c r="B3014" t="s">
        <v>3834</v>
      </c>
      <c r="C3014">
        <v>0</v>
      </c>
      <c r="D3014">
        <v>0</v>
      </c>
      <c r="E3014">
        <v>0</v>
      </c>
      <c r="F3014">
        <v>0</v>
      </c>
      <c r="G3014">
        <v>0</v>
      </c>
      <c r="H3014" s="46">
        <f t="shared" si="291"/>
        <v>0</v>
      </c>
      <c r="J3014" t="str">
        <f t="shared" si="292"/>
        <v>SUPERVISOR DE CONTROLE DE TRATAMENTO TERMICO</v>
      </c>
      <c r="K3014" t="s">
        <v>3851</v>
      </c>
      <c r="L3014">
        <v>0</v>
      </c>
      <c r="M3014" s="46">
        <f t="shared" si="293"/>
        <v>0</v>
      </c>
      <c r="N3014" t="str">
        <f t="shared" si="294"/>
        <v>DECAPADOR</v>
      </c>
      <c r="O3014" t="s">
        <v>3899</v>
      </c>
      <c r="P3014">
        <v>0</v>
      </c>
      <c r="Q3014" s="46">
        <f t="shared" si="295"/>
        <v>0</v>
      </c>
    </row>
    <row r="3015" spans="1:17" x14ac:dyDescent="0.25">
      <c r="A3015" t="str">
        <f t="shared" si="290"/>
        <v>DEMOLIDOR DE EDIFICACOES</v>
      </c>
      <c r="B3015" t="s">
        <v>3835</v>
      </c>
      <c r="C3015">
        <v>0</v>
      </c>
      <c r="D3015">
        <v>0</v>
      </c>
      <c r="E3015">
        <v>0</v>
      </c>
      <c r="F3015">
        <v>0</v>
      </c>
      <c r="G3015">
        <v>0</v>
      </c>
      <c r="H3015" s="46">
        <f t="shared" si="291"/>
        <v>0</v>
      </c>
      <c r="J3015" t="str">
        <f t="shared" si="292"/>
        <v>MESTRE (CONSTRUCAO NAVAL)</v>
      </c>
      <c r="K3015" t="s">
        <v>3852</v>
      </c>
      <c r="L3015">
        <v>0</v>
      </c>
      <c r="M3015" s="46">
        <f t="shared" si="293"/>
        <v>0</v>
      </c>
      <c r="N3015" t="str">
        <f t="shared" si="294"/>
        <v>FOSFATIZADOR</v>
      </c>
      <c r="O3015" t="s">
        <v>3900</v>
      </c>
      <c r="P3015">
        <v>0</v>
      </c>
      <c r="Q3015" s="46">
        <f t="shared" si="295"/>
        <v>0</v>
      </c>
    </row>
    <row r="3016" spans="1:17" x14ac:dyDescent="0.25">
      <c r="A3016" t="str">
        <f t="shared" si="290"/>
        <v>OPERADOR DE MARTELETE</v>
      </c>
      <c r="B3016" t="s">
        <v>3836</v>
      </c>
      <c r="C3016">
        <v>0</v>
      </c>
      <c r="D3016">
        <v>0</v>
      </c>
      <c r="E3016">
        <v>0</v>
      </c>
      <c r="F3016">
        <v>0</v>
      </c>
      <c r="G3016">
        <v>0</v>
      </c>
      <c r="H3016" s="46">
        <f t="shared" si="291"/>
        <v>0</v>
      </c>
      <c r="J3016" t="str">
        <f t="shared" si="292"/>
        <v>MESTRE (INDUSTRIA DE AUTOMOTORES E MATERIAL DE TRANSPORTES)</v>
      </c>
      <c r="K3016" t="s">
        <v>3853</v>
      </c>
      <c r="L3016">
        <v>0</v>
      </c>
      <c r="M3016" s="46">
        <f t="shared" si="293"/>
        <v>0</v>
      </c>
      <c r="N3016" t="str">
        <f t="shared" si="294"/>
        <v>GALVANIZADOR</v>
      </c>
      <c r="O3016" t="s">
        <v>3901</v>
      </c>
      <c r="P3016">
        <v>0</v>
      </c>
      <c r="Q3016" s="46">
        <f t="shared" si="295"/>
        <v>0</v>
      </c>
    </row>
    <row r="3017" spans="1:17" x14ac:dyDescent="0.25">
      <c r="A3017" t="str">
        <f t="shared" si="290"/>
        <v>POCEIRO (EDIFICACOES)</v>
      </c>
      <c r="B3017" t="s">
        <v>3837</v>
      </c>
      <c r="C3017">
        <v>0</v>
      </c>
      <c r="D3017">
        <v>0</v>
      </c>
      <c r="E3017">
        <v>0</v>
      </c>
      <c r="F3017">
        <v>0</v>
      </c>
      <c r="G3017">
        <v>0</v>
      </c>
      <c r="H3017" s="46">
        <f t="shared" si="291"/>
        <v>0</v>
      </c>
      <c r="J3017" t="str">
        <f t="shared" si="292"/>
        <v>MESTRE (INDUSTRIA DE MAQUINAS E OUTROS EQUIPAMENTOS MECANICOS)</v>
      </c>
      <c r="K3017" t="s">
        <v>3854</v>
      </c>
      <c r="L3017">
        <v>0</v>
      </c>
      <c r="M3017" s="46">
        <f t="shared" si="293"/>
        <v>0</v>
      </c>
      <c r="N3017" t="str">
        <f t="shared" si="294"/>
        <v>METALIZADOR A PISTOLA</v>
      </c>
      <c r="O3017" t="s">
        <v>3902</v>
      </c>
      <c r="P3017">
        <v>0</v>
      </c>
      <c r="Q3017" s="46">
        <f t="shared" si="295"/>
        <v>0</v>
      </c>
    </row>
    <row r="3018" spans="1:17" x14ac:dyDescent="0.25">
      <c r="A3018" t="str">
        <f t="shared" si="290"/>
        <v>VIBRADORISTA</v>
      </c>
      <c r="B3018" t="s">
        <v>3839</v>
      </c>
      <c r="C3018">
        <v>0</v>
      </c>
      <c r="D3018">
        <v>0</v>
      </c>
      <c r="E3018">
        <v>0</v>
      </c>
      <c r="F3018">
        <v>0</v>
      </c>
      <c r="G3018">
        <v>0</v>
      </c>
      <c r="H3018" s="46">
        <f t="shared" si="291"/>
        <v>0</v>
      </c>
      <c r="J3018" t="str">
        <f t="shared" si="292"/>
        <v>MESTRE DE CONSTRUCAO DE FORNOS</v>
      </c>
      <c r="K3018" t="s">
        <v>3855</v>
      </c>
      <c r="L3018">
        <v>0</v>
      </c>
      <c r="M3018" s="46">
        <f t="shared" si="293"/>
        <v>0</v>
      </c>
      <c r="N3018" t="str">
        <f t="shared" si="294"/>
        <v>METALIZADOR (BANHO QUENTE)</v>
      </c>
      <c r="O3018" t="s">
        <v>3903</v>
      </c>
      <c r="P3018">
        <v>0</v>
      </c>
      <c r="Q3018" s="46">
        <f t="shared" si="295"/>
        <v>0</v>
      </c>
    </row>
    <row r="3019" spans="1:17" x14ac:dyDescent="0.25">
      <c r="A3019" t="str">
        <f t="shared" si="290"/>
        <v>MESTRE (AFIADOR DE FERRAMENTAS)</v>
      </c>
      <c r="B3019" t="s">
        <v>3840</v>
      </c>
      <c r="C3019">
        <v>0</v>
      </c>
      <c r="D3019">
        <v>0</v>
      </c>
      <c r="E3019">
        <v>0</v>
      </c>
      <c r="F3019">
        <v>0</v>
      </c>
      <c r="G3019">
        <v>0</v>
      </c>
      <c r="H3019" s="46">
        <f t="shared" si="291"/>
        <v>0</v>
      </c>
      <c r="J3019" t="str">
        <f t="shared" si="292"/>
        <v>FERRAMENTEIRO</v>
      </c>
      <c r="K3019" t="s">
        <v>3856</v>
      </c>
      <c r="L3019">
        <v>0</v>
      </c>
      <c r="M3019" s="46">
        <f t="shared" si="293"/>
        <v>0</v>
      </c>
      <c r="N3019" t="str">
        <f t="shared" si="294"/>
        <v>OPERADOR DE MAQUINA RECOBRIDORA DE ARAME</v>
      </c>
      <c r="O3019" t="s">
        <v>3904</v>
      </c>
      <c r="P3019">
        <v>0</v>
      </c>
      <c r="Q3019" s="46">
        <f t="shared" si="295"/>
        <v>0</v>
      </c>
    </row>
    <row r="3020" spans="1:17" x14ac:dyDescent="0.25">
      <c r="A3020" t="str">
        <f t="shared" si="290"/>
        <v>MESTRE DE CALDEIRARIA</v>
      </c>
      <c r="B3020" t="s">
        <v>3841</v>
      </c>
      <c r="C3020">
        <v>0</v>
      </c>
      <c r="D3020">
        <v>0</v>
      </c>
      <c r="E3020">
        <v>0</v>
      </c>
      <c r="F3020">
        <v>0</v>
      </c>
      <c r="G3020">
        <v>0</v>
      </c>
      <c r="H3020" s="46">
        <f t="shared" si="291"/>
        <v>0</v>
      </c>
      <c r="J3020" t="str">
        <f t="shared" si="292"/>
        <v>FERRAMENTEIRO DE MANDRIS, CALIBRADORES E OUTROS DISPOSITIVOS</v>
      </c>
      <c r="K3020" t="s">
        <v>3857</v>
      </c>
      <c r="L3020">
        <v>0</v>
      </c>
      <c r="M3020" s="46">
        <f t="shared" si="293"/>
        <v>0</v>
      </c>
      <c r="N3020" t="str">
        <f t="shared" si="294"/>
        <v>OPERADOR DE ZINCAGEM (PROCESSO ELETROLITICO)</v>
      </c>
      <c r="O3020" t="s">
        <v>3905</v>
      </c>
      <c r="P3020">
        <v>0</v>
      </c>
      <c r="Q3020" s="46">
        <f t="shared" si="295"/>
        <v>0</v>
      </c>
    </row>
    <row r="3021" spans="1:17" x14ac:dyDescent="0.25">
      <c r="A3021" t="str">
        <f t="shared" si="290"/>
        <v>MESTRE DE FERRAMENTARIA</v>
      </c>
      <c r="B3021" t="s">
        <v>3842</v>
      </c>
      <c r="C3021">
        <v>0</v>
      </c>
      <c r="D3021">
        <v>0</v>
      </c>
      <c r="E3021">
        <v>0</v>
      </c>
      <c r="F3021">
        <v>0</v>
      </c>
      <c r="G3021">
        <v>0</v>
      </c>
      <c r="H3021" s="46">
        <f t="shared" si="291"/>
        <v>0</v>
      </c>
      <c r="J3021" t="str">
        <f t="shared" si="292"/>
        <v>MODELADOR DE METAIS (FUNDICAO)</v>
      </c>
      <c r="K3021" t="s">
        <v>3858</v>
      </c>
      <c r="L3021">
        <v>0</v>
      </c>
      <c r="M3021" s="46">
        <f t="shared" si="293"/>
        <v>0</v>
      </c>
      <c r="N3021" t="str">
        <f t="shared" si="294"/>
        <v>OXIDADOR</v>
      </c>
      <c r="O3021" t="s">
        <v>3906</v>
      </c>
      <c r="P3021">
        <v>0</v>
      </c>
      <c r="Q3021" s="46">
        <f t="shared" si="295"/>
        <v>0</v>
      </c>
    </row>
    <row r="3022" spans="1:17" x14ac:dyDescent="0.25">
      <c r="A3022" t="str">
        <f t="shared" ref="A3022:A3085" si="296">MID(B3022,8,100)</f>
        <v>MESTRE DE FORJARIA</v>
      </c>
      <c r="B3022" t="s">
        <v>3843</v>
      </c>
      <c r="C3022">
        <v>0</v>
      </c>
      <c r="D3022">
        <v>0</v>
      </c>
      <c r="E3022">
        <v>0</v>
      </c>
      <c r="F3022">
        <v>0</v>
      </c>
      <c r="G3022">
        <v>0</v>
      </c>
      <c r="H3022" s="46">
        <f t="shared" ref="H3022:H3085" si="297">G3022*100/G$3765</f>
        <v>0</v>
      </c>
      <c r="J3022" t="str">
        <f t="shared" ref="J3022:J3085" si="298">MID(K3022,8,100)</f>
        <v>OPERADOR DE MAQUINA DE ELETROEROSAO</v>
      </c>
      <c r="K3022" t="s">
        <v>3859</v>
      </c>
      <c r="L3022">
        <v>0</v>
      </c>
      <c r="M3022" s="46">
        <f t="shared" ref="M3022:M3085" si="299">L3022*100/L$3765</f>
        <v>0</v>
      </c>
      <c r="N3022" t="str">
        <f t="shared" ref="N3022:N3085" si="300">MID(O3022,8,100)</f>
        <v>OPERADOR DE EQUIPAMENTO DE SECAGEM DE PINTURA</v>
      </c>
      <c r="O3022" t="s">
        <v>3907</v>
      </c>
      <c r="P3022">
        <v>0</v>
      </c>
      <c r="Q3022" s="46">
        <f t="shared" ref="Q3022:Q3085" si="301">P3022*100/P$3765</f>
        <v>0</v>
      </c>
    </row>
    <row r="3023" spans="1:17" x14ac:dyDescent="0.25">
      <c r="A3023" t="str">
        <f t="shared" si="296"/>
        <v>MESTRE DE FUNDICAO</v>
      </c>
      <c r="B3023" t="s">
        <v>3844</v>
      </c>
      <c r="C3023">
        <v>0</v>
      </c>
      <c r="D3023">
        <v>0</v>
      </c>
      <c r="E3023">
        <v>0</v>
      </c>
      <c r="F3023">
        <v>0</v>
      </c>
      <c r="G3023">
        <v>0</v>
      </c>
      <c r="H3023" s="46">
        <f t="shared" si="297"/>
        <v>0</v>
      </c>
      <c r="J3023" t="str">
        <f t="shared" si="298"/>
        <v>OPERADOR DE MAQUINAS-FERRAMENTA CONVENCIONAIS</v>
      </c>
      <c r="K3023" t="s">
        <v>3861</v>
      </c>
      <c r="L3023">
        <v>0</v>
      </c>
      <c r="M3023" s="46">
        <f t="shared" si="299"/>
        <v>0</v>
      </c>
      <c r="N3023" t="str">
        <f t="shared" si="300"/>
        <v>PINTOR A PINCEL E ROLO (EXCETO OBRAS E ESTRUTURAS METALICAS)</v>
      </c>
      <c r="O3023" t="s">
        <v>3908</v>
      </c>
      <c r="P3023">
        <v>0</v>
      </c>
      <c r="Q3023" s="46">
        <f t="shared" si="301"/>
        <v>0</v>
      </c>
    </row>
    <row r="3024" spans="1:17" x14ac:dyDescent="0.25">
      <c r="A3024" t="str">
        <f t="shared" si="296"/>
        <v>MESTRE DE GALVANOPLASTIA</v>
      </c>
      <c r="B3024" t="s">
        <v>3845</v>
      </c>
      <c r="C3024">
        <v>0</v>
      </c>
      <c r="D3024">
        <v>0</v>
      </c>
      <c r="E3024">
        <v>0</v>
      </c>
      <c r="F3024">
        <v>0</v>
      </c>
      <c r="G3024">
        <v>0</v>
      </c>
      <c r="H3024" s="46">
        <f t="shared" si="297"/>
        <v>0</v>
      </c>
      <c r="J3024" t="str">
        <f t="shared" si="298"/>
        <v>OPERADOR DE USINAGEM CONVENCIONAL POR ABRASAO</v>
      </c>
      <c r="K3024" t="s">
        <v>3862</v>
      </c>
      <c r="L3024">
        <v>0</v>
      </c>
      <c r="M3024" s="46">
        <f t="shared" si="299"/>
        <v>0</v>
      </c>
      <c r="N3024" t="str">
        <f t="shared" si="300"/>
        <v>PINTOR DE ESTRUTURAS METALICAS</v>
      </c>
      <c r="O3024" t="s">
        <v>3909</v>
      </c>
      <c r="P3024">
        <v>0</v>
      </c>
      <c r="Q3024" s="46">
        <f t="shared" si="301"/>
        <v>0</v>
      </c>
    </row>
    <row r="3025" spans="1:17" x14ac:dyDescent="0.25">
      <c r="A3025" t="str">
        <f t="shared" si="296"/>
        <v>MESTRE DE PINTURA (TRATAMENTO DE SUPERFICIES)</v>
      </c>
      <c r="B3025" t="s">
        <v>3846</v>
      </c>
      <c r="C3025">
        <v>0</v>
      </c>
      <c r="D3025">
        <v>0</v>
      </c>
      <c r="E3025">
        <v>0</v>
      </c>
      <c r="F3025">
        <v>0</v>
      </c>
      <c r="G3025">
        <v>0</v>
      </c>
      <c r="H3025" s="46">
        <f t="shared" si="297"/>
        <v>0</v>
      </c>
      <c r="J3025" t="str">
        <f t="shared" si="298"/>
        <v>PREPARADOR DE MAQUINAS-FERRAMENTA</v>
      </c>
      <c r="K3025" t="s">
        <v>3863</v>
      </c>
      <c r="L3025">
        <v>0</v>
      </c>
      <c r="M3025" s="46">
        <f t="shared" si="299"/>
        <v>0</v>
      </c>
      <c r="N3025" t="str">
        <f t="shared" si="300"/>
        <v>PINTOR DE VEICULOS (FABRICACAO)</v>
      </c>
      <c r="O3025" t="s">
        <v>3910</v>
      </c>
      <c r="P3025">
        <v>0</v>
      </c>
      <c r="Q3025" s="46">
        <f t="shared" si="301"/>
        <v>0</v>
      </c>
    </row>
    <row r="3026" spans="1:17" x14ac:dyDescent="0.25">
      <c r="A3026" t="str">
        <f t="shared" si="296"/>
        <v>MESTRE DE SOLDAGEM</v>
      </c>
      <c r="B3026" t="s">
        <v>3847</v>
      </c>
      <c r="C3026">
        <v>0</v>
      </c>
      <c r="D3026">
        <v>0</v>
      </c>
      <c r="E3026">
        <v>0</v>
      </c>
      <c r="F3026">
        <v>0</v>
      </c>
      <c r="G3026">
        <v>0</v>
      </c>
      <c r="H3026" s="46">
        <f t="shared" si="297"/>
        <v>0</v>
      </c>
      <c r="J3026" t="str">
        <f t="shared" si="298"/>
        <v>AFIADOR DE CARDAS</v>
      </c>
      <c r="K3026" t="s">
        <v>3864</v>
      </c>
      <c r="L3026">
        <v>0</v>
      </c>
      <c r="M3026" s="46">
        <f t="shared" si="299"/>
        <v>0</v>
      </c>
      <c r="N3026" t="str">
        <f t="shared" si="300"/>
        <v>PINTOR POR IMERSAO</v>
      </c>
      <c r="O3026" t="s">
        <v>3911</v>
      </c>
      <c r="P3026">
        <v>0</v>
      </c>
      <c r="Q3026" s="46">
        <f t="shared" si="301"/>
        <v>0</v>
      </c>
    </row>
    <row r="3027" spans="1:17" x14ac:dyDescent="0.25">
      <c r="A3027" t="str">
        <f t="shared" si="296"/>
        <v>MESTRE DE USINAGEM</v>
      </c>
      <c r="B3027" t="s">
        <v>3849</v>
      </c>
      <c r="C3027">
        <v>0</v>
      </c>
      <c r="D3027">
        <v>0</v>
      </c>
      <c r="E3027">
        <v>0</v>
      </c>
      <c r="F3027">
        <v>0</v>
      </c>
      <c r="G3027">
        <v>0</v>
      </c>
      <c r="H3027" s="46">
        <f t="shared" si="297"/>
        <v>0</v>
      </c>
      <c r="J3027" t="str">
        <f t="shared" si="298"/>
        <v>AFIADOR DE CUTELARIA</v>
      </c>
      <c r="K3027" t="s">
        <v>3865</v>
      </c>
      <c r="L3027">
        <v>0</v>
      </c>
      <c r="M3027" s="46">
        <f t="shared" si="299"/>
        <v>0</v>
      </c>
      <c r="N3027" t="str">
        <f t="shared" si="300"/>
        <v>PINTOR, A PISTOLA (EXCETO OBRAS E ESTRUTURAS METALICAS)</v>
      </c>
      <c r="O3027" t="s">
        <v>3912</v>
      </c>
      <c r="P3027">
        <v>0</v>
      </c>
      <c r="Q3027" s="46">
        <f t="shared" si="301"/>
        <v>0</v>
      </c>
    </row>
    <row r="3028" spans="1:17" x14ac:dyDescent="0.25">
      <c r="A3028" t="str">
        <f t="shared" si="296"/>
        <v>MESTRE SERRALHEIRO</v>
      </c>
      <c r="B3028" t="s">
        <v>3850</v>
      </c>
      <c r="C3028">
        <v>0</v>
      </c>
      <c r="D3028">
        <v>0</v>
      </c>
      <c r="E3028">
        <v>0</v>
      </c>
      <c r="F3028">
        <v>0</v>
      </c>
      <c r="G3028">
        <v>0</v>
      </c>
      <c r="H3028" s="46">
        <f t="shared" si="297"/>
        <v>0</v>
      </c>
      <c r="J3028" t="str">
        <f t="shared" si="298"/>
        <v>AFIADOR DE FERRAMENTAS</v>
      </c>
      <c r="K3028" t="s">
        <v>3866</v>
      </c>
      <c r="L3028">
        <v>0</v>
      </c>
      <c r="M3028" s="46">
        <f t="shared" si="299"/>
        <v>0</v>
      </c>
      <c r="N3028" t="str">
        <f t="shared" si="300"/>
        <v>ASSENTADOR DE CANALIZACAO (EDIFICACOES)</v>
      </c>
      <c r="O3028" t="s">
        <v>3913</v>
      </c>
      <c r="P3028">
        <v>0</v>
      </c>
      <c r="Q3028" s="46">
        <f t="shared" si="301"/>
        <v>0</v>
      </c>
    </row>
    <row r="3029" spans="1:17" x14ac:dyDescent="0.25">
      <c r="A3029" t="str">
        <f t="shared" si="296"/>
        <v>SUPERVISOR DE CONTROLE DE TRATAMENTO TERMICO</v>
      </c>
      <c r="B3029" t="s">
        <v>3851</v>
      </c>
      <c r="C3029">
        <v>0</v>
      </c>
      <c r="D3029">
        <v>0</v>
      </c>
      <c r="E3029">
        <v>0</v>
      </c>
      <c r="F3029">
        <v>0</v>
      </c>
      <c r="G3029">
        <v>0</v>
      </c>
      <c r="H3029" s="46">
        <f t="shared" si="297"/>
        <v>0</v>
      </c>
      <c r="J3029" t="str">
        <f t="shared" si="298"/>
        <v>AFIADOR DE SERRAS</v>
      </c>
      <c r="K3029" t="s">
        <v>3867</v>
      </c>
      <c r="L3029">
        <v>0</v>
      </c>
      <c r="M3029" s="46">
        <f t="shared" si="299"/>
        <v>0</v>
      </c>
      <c r="N3029" t="str">
        <f t="shared" si="300"/>
        <v>ENCANADOR</v>
      </c>
      <c r="O3029" t="s">
        <v>3914</v>
      </c>
      <c r="P3029">
        <v>0</v>
      </c>
      <c r="Q3029" s="46">
        <f t="shared" si="301"/>
        <v>0</v>
      </c>
    </row>
    <row r="3030" spans="1:17" x14ac:dyDescent="0.25">
      <c r="A3030" t="str">
        <f t="shared" si="296"/>
        <v>MESTRE (CONSTRUCAO NAVAL)</v>
      </c>
      <c r="B3030" t="s">
        <v>3852</v>
      </c>
      <c r="C3030">
        <v>0</v>
      </c>
      <c r="D3030">
        <v>0</v>
      </c>
      <c r="E3030">
        <v>0</v>
      </c>
      <c r="F3030">
        <v>0</v>
      </c>
      <c r="G3030">
        <v>0</v>
      </c>
      <c r="H3030" s="46">
        <f t="shared" si="297"/>
        <v>0</v>
      </c>
      <c r="J3030" t="str">
        <f t="shared" si="298"/>
        <v>POLIDOR DE METAIS</v>
      </c>
      <c r="K3030" t="s">
        <v>3868</v>
      </c>
      <c r="L3030">
        <v>0</v>
      </c>
      <c r="M3030" s="46">
        <f t="shared" si="299"/>
        <v>0</v>
      </c>
      <c r="N3030" t="str">
        <f t="shared" si="300"/>
        <v>INSTALADOR DE TUBULACOES</v>
      </c>
      <c r="O3030" t="s">
        <v>3915</v>
      </c>
      <c r="P3030">
        <v>0</v>
      </c>
      <c r="Q3030" s="46">
        <f t="shared" si="301"/>
        <v>0</v>
      </c>
    </row>
    <row r="3031" spans="1:17" x14ac:dyDescent="0.25">
      <c r="A3031" t="str">
        <f t="shared" si="296"/>
        <v>MESTRE (INDUSTRIA DE AUTOMOTORES E MATERIAL DE TRANSPORTES)</v>
      </c>
      <c r="B3031" t="s">
        <v>3853</v>
      </c>
      <c r="C3031">
        <v>0</v>
      </c>
      <c r="D3031">
        <v>0</v>
      </c>
      <c r="E3031">
        <v>0</v>
      </c>
      <c r="F3031">
        <v>0</v>
      </c>
      <c r="G3031">
        <v>0</v>
      </c>
      <c r="H3031" s="46">
        <f t="shared" si="297"/>
        <v>0</v>
      </c>
      <c r="J3031" t="str">
        <f t="shared" si="298"/>
        <v>OPERADOR DE CENTRO DE USINAGEM COM COMANDO NUMERICO</v>
      </c>
      <c r="K3031" t="s">
        <v>3869</v>
      </c>
      <c r="L3031">
        <v>0</v>
      </c>
      <c r="M3031" s="46">
        <f t="shared" si="299"/>
        <v>0</v>
      </c>
      <c r="N3031" t="str">
        <f t="shared" si="300"/>
        <v>INSTALADOR DE TUBULACOES (AERONAVES)</v>
      </c>
      <c r="O3031" t="s">
        <v>3916</v>
      </c>
      <c r="P3031">
        <v>0</v>
      </c>
      <c r="Q3031" s="46">
        <f t="shared" si="301"/>
        <v>0</v>
      </c>
    </row>
    <row r="3032" spans="1:17" x14ac:dyDescent="0.25">
      <c r="A3032" t="str">
        <f t="shared" si="296"/>
        <v>MESTRE (INDUSTRIA DE MAQUINAS E OUTROS EQUIPAMENTOS MECANICOS)</v>
      </c>
      <c r="B3032" t="s">
        <v>3854</v>
      </c>
      <c r="C3032">
        <v>0</v>
      </c>
      <c r="D3032">
        <v>0</v>
      </c>
      <c r="E3032">
        <v>0</v>
      </c>
      <c r="F3032">
        <v>0</v>
      </c>
      <c r="G3032">
        <v>0</v>
      </c>
      <c r="H3032" s="46">
        <f t="shared" si="297"/>
        <v>0</v>
      </c>
      <c r="J3032" t="str">
        <f t="shared" si="298"/>
        <v>OPERADOR DE FRESADORA COM COMANDO NUMERICO</v>
      </c>
      <c r="K3032" t="s">
        <v>3870</v>
      </c>
      <c r="L3032">
        <v>0</v>
      </c>
      <c r="M3032" s="46">
        <f t="shared" si="299"/>
        <v>0</v>
      </c>
      <c r="N3032" t="str">
        <f t="shared" si="300"/>
        <v>INSTALADOR DE TUBULACOES (EMBARCACOES)</v>
      </c>
      <c r="O3032" t="s">
        <v>3917</v>
      </c>
      <c r="P3032">
        <v>0</v>
      </c>
      <c r="Q3032" s="46">
        <f t="shared" si="301"/>
        <v>0</v>
      </c>
    </row>
    <row r="3033" spans="1:17" x14ac:dyDescent="0.25">
      <c r="A3033" t="str">
        <f t="shared" si="296"/>
        <v>MESTRE DE CONSTRUCAO DE FORNOS</v>
      </c>
      <c r="B3033" t="s">
        <v>3855</v>
      </c>
      <c r="C3033">
        <v>0</v>
      </c>
      <c r="D3033">
        <v>0</v>
      </c>
      <c r="E3033">
        <v>0</v>
      </c>
      <c r="F3033">
        <v>0</v>
      </c>
      <c r="G3033">
        <v>0</v>
      </c>
      <c r="H3033" s="46">
        <f t="shared" si="297"/>
        <v>0</v>
      </c>
      <c r="J3033" t="str">
        <f t="shared" si="298"/>
        <v>OPERADOR DE MANDRILADORA COM COMANDO NUMERICO</v>
      </c>
      <c r="K3033" t="s">
        <v>3871</v>
      </c>
      <c r="L3033">
        <v>0</v>
      </c>
      <c r="M3033" s="46">
        <f t="shared" si="299"/>
        <v>0</v>
      </c>
      <c r="N3033" t="str">
        <f t="shared" si="300"/>
        <v>INSTALADOR DE TUBULACOES DE GAS COMBUSTIVEL (PRODUCAO E DISTRIBUICAO)</v>
      </c>
      <c r="O3033" t="s">
        <v>3918</v>
      </c>
      <c r="P3033">
        <v>0</v>
      </c>
      <c r="Q3033" s="46">
        <f t="shared" si="301"/>
        <v>0</v>
      </c>
    </row>
    <row r="3034" spans="1:17" x14ac:dyDescent="0.25">
      <c r="A3034" t="str">
        <f t="shared" si="296"/>
        <v>FERRAMENTEIRO</v>
      </c>
      <c r="B3034" t="s">
        <v>3856</v>
      </c>
      <c r="C3034">
        <v>0</v>
      </c>
      <c r="D3034">
        <v>0</v>
      </c>
      <c r="E3034">
        <v>0</v>
      </c>
      <c r="F3034">
        <v>0</v>
      </c>
      <c r="G3034">
        <v>0</v>
      </c>
      <c r="H3034" s="46">
        <f t="shared" si="297"/>
        <v>0</v>
      </c>
      <c r="J3034" t="str">
        <f t="shared" si="298"/>
        <v>OPERADOR DE MAQUINA ELETROEROSAO, A FIO, COM COMANDO NUMERICO</v>
      </c>
      <c r="K3034" t="s">
        <v>3872</v>
      </c>
      <c r="L3034">
        <v>0</v>
      </c>
      <c r="M3034" s="46">
        <f t="shared" si="299"/>
        <v>0</v>
      </c>
      <c r="N3034" t="str">
        <f t="shared" si="300"/>
        <v>INSTALADOR DE TUBULACOES DE VAPOR (PRODUCAO E DISTRIBUICAO)</v>
      </c>
      <c r="O3034" t="s">
        <v>3919</v>
      </c>
      <c r="P3034">
        <v>0</v>
      </c>
      <c r="Q3034" s="46">
        <f t="shared" si="301"/>
        <v>0</v>
      </c>
    </row>
    <row r="3035" spans="1:17" x14ac:dyDescent="0.25">
      <c r="A3035" t="str">
        <f t="shared" si="296"/>
        <v>FERRAMENTEIRO DE MANDRIS, CALIBRADORES E OUTROS DISPOSITIVOS</v>
      </c>
      <c r="B3035" t="s">
        <v>3857</v>
      </c>
      <c r="C3035">
        <v>0</v>
      </c>
      <c r="D3035">
        <v>0</v>
      </c>
      <c r="E3035">
        <v>0</v>
      </c>
      <c r="F3035">
        <v>0</v>
      </c>
      <c r="G3035">
        <v>0</v>
      </c>
      <c r="H3035" s="46">
        <f t="shared" si="297"/>
        <v>0</v>
      </c>
      <c r="J3035" t="str">
        <f t="shared" si="298"/>
        <v>OPERADOR DE RETIFICADORA COM COMANDO NUMERICO</v>
      </c>
      <c r="K3035" t="s">
        <v>3873</v>
      </c>
      <c r="L3035">
        <v>0</v>
      </c>
      <c r="M3035" s="46">
        <f t="shared" si="299"/>
        <v>0</v>
      </c>
      <c r="N3035" t="str">
        <f t="shared" si="300"/>
        <v>MONTADOR DE ESTRUTURAS METALICAS</v>
      </c>
      <c r="O3035" t="s">
        <v>3920</v>
      </c>
      <c r="P3035">
        <v>0</v>
      </c>
      <c r="Q3035" s="46">
        <f t="shared" si="301"/>
        <v>0</v>
      </c>
    </row>
    <row r="3036" spans="1:17" x14ac:dyDescent="0.25">
      <c r="A3036" t="str">
        <f t="shared" si="296"/>
        <v>MODELADOR DE METAIS (FUNDICAO)</v>
      </c>
      <c r="B3036" t="s">
        <v>3858</v>
      </c>
      <c r="C3036">
        <v>0</v>
      </c>
      <c r="D3036">
        <v>0</v>
      </c>
      <c r="E3036">
        <v>0</v>
      </c>
      <c r="F3036">
        <v>0</v>
      </c>
      <c r="G3036">
        <v>0</v>
      </c>
      <c r="H3036" s="46">
        <f t="shared" si="297"/>
        <v>0</v>
      </c>
      <c r="J3036" t="str">
        <f t="shared" si="298"/>
        <v>OPERADOR DE TORNO COM COMANDO NUMERICO</v>
      </c>
      <c r="K3036" t="s">
        <v>3874</v>
      </c>
      <c r="L3036">
        <v>0</v>
      </c>
      <c r="M3036" s="46">
        <f t="shared" si="299"/>
        <v>0</v>
      </c>
      <c r="N3036" t="str">
        <f t="shared" si="300"/>
        <v>MONTADOR DE ESTRUTURAS METALICAS DE EMBARCACOES</v>
      </c>
      <c r="O3036" t="s">
        <v>3921</v>
      </c>
      <c r="P3036">
        <v>0</v>
      </c>
      <c r="Q3036" s="46">
        <f t="shared" si="301"/>
        <v>0</v>
      </c>
    </row>
    <row r="3037" spans="1:17" x14ac:dyDescent="0.25">
      <c r="A3037" t="str">
        <f t="shared" si="296"/>
        <v>OPERADOR DE MAQUINA DE ELETROEROSAO</v>
      </c>
      <c r="B3037" t="s">
        <v>3859</v>
      </c>
      <c r="C3037">
        <v>0</v>
      </c>
      <c r="D3037">
        <v>0</v>
      </c>
      <c r="E3037">
        <v>0</v>
      </c>
      <c r="F3037">
        <v>0</v>
      </c>
      <c r="G3037">
        <v>0</v>
      </c>
      <c r="H3037" s="46">
        <f t="shared" si="297"/>
        <v>0</v>
      </c>
      <c r="J3037" t="str">
        <f t="shared" si="298"/>
        <v>FORJADOR</v>
      </c>
      <c r="K3037" t="s">
        <v>3875</v>
      </c>
      <c r="L3037">
        <v>0</v>
      </c>
      <c r="M3037" s="46">
        <f t="shared" si="299"/>
        <v>0</v>
      </c>
      <c r="N3037" t="str">
        <f t="shared" si="300"/>
        <v>REBITADOR A MARTELO PNEUMATICO</v>
      </c>
      <c r="O3037" t="s">
        <v>3922</v>
      </c>
      <c r="P3037">
        <v>0</v>
      </c>
      <c r="Q3037" s="46">
        <f t="shared" si="301"/>
        <v>0</v>
      </c>
    </row>
    <row r="3038" spans="1:17" x14ac:dyDescent="0.25">
      <c r="A3038" t="str">
        <f t="shared" si="296"/>
        <v>OPERADOR DE MAQUINAS-FERRAMENTA CONVENCIONAIS</v>
      </c>
      <c r="B3038" t="s">
        <v>3861</v>
      </c>
      <c r="C3038">
        <v>0</v>
      </c>
      <c r="D3038">
        <v>0</v>
      </c>
      <c r="E3038">
        <v>0</v>
      </c>
      <c r="F3038">
        <v>0</v>
      </c>
      <c r="G3038">
        <v>0</v>
      </c>
      <c r="H3038" s="46">
        <f t="shared" si="297"/>
        <v>0</v>
      </c>
      <c r="J3038" t="str">
        <f t="shared" si="298"/>
        <v>FORJADOR A MARTELO</v>
      </c>
      <c r="K3038" t="s">
        <v>3876</v>
      </c>
      <c r="L3038">
        <v>0</v>
      </c>
      <c r="M3038" s="46">
        <f t="shared" si="299"/>
        <v>0</v>
      </c>
      <c r="N3038" t="str">
        <f t="shared" si="300"/>
        <v>PREPARADOR DE ESTRUTURAS METALICAS</v>
      </c>
      <c r="O3038" t="s">
        <v>3923</v>
      </c>
      <c r="P3038">
        <v>0</v>
      </c>
      <c r="Q3038" s="46">
        <f t="shared" si="301"/>
        <v>0</v>
      </c>
    </row>
    <row r="3039" spans="1:17" x14ac:dyDescent="0.25">
      <c r="A3039" t="str">
        <f t="shared" si="296"/>
        <v>OPERADOR DE USINAGEM CONVENCIONAL POR ABRASAO</v>
      </c>
      <c r="B3039" t="s">
        <v>3862</v>
      </c>
      <c r="C3039">
        <v>0</v>
      </c>
      <c r="D3039">
        <v>0</v>
      </c>
      <c r="E3039">
        <v>0</v>
      </c>
      <c r="F3039">
        <v>0</v>
      </c>
      <c r="G3039">
        <v>0</v>
      </c>
      <c r="H3039" s="46">
        <f t="shared" si="297"/>
        <v>0</v>
      </c>
      <c r="J3039" t="str">
        <f t="shared" si="298"/>
        <v>FORJADOR PRENSISTA</v>
      </c>
      <c r="K3039" t="s">
        <v>3877</v>
      </c>
      <c r="L3039">
        <v>0</v>
      </c>
      <c r="M3039" s="46">
        <f t="shared" si="299"/>
        <v>0</v>
      </c>
      <c r="N3039" t="str">
        <f t="shared" si="300"/>
        <v>RISCADOR DE ESTRUTURAS METALICAS</v>
      </c>
      <c r="O3039" t="s">
        <v>3924</v>
      </c>
      <c r="P3039">
        <v>0</v>
      </c>
      <c r="Q3039" s="46">
        <f t="shared" si="301"/>
        <v>0</v>
      </c>
    </row>
    <row r="3040" spans="1:17" x14ac:dyDescent="0.25">
      <c r="A3040" t="str">
        <f t="shared" si="296"/>
        <v>PREPARADOR DE MAQUINAS-FERRAMENTA</v>
      </c>
      <c r="B3040" t="s">
        <v>3863</v>
      </c>
      <c r="C3040">
        <v>0</v>
      </c>
      <c r="D3040">
        <v>0</v>
      </c>
      <c r="E3040">
        <v>0</v>
      </c>
      <c r="F3040">
        <v>0</v>
      </c>
      <c r="G3040">
        <v>0</v>
      </c>
      <c r="H3040" s="46">
        <f t="shared" si="297"/>
        <v>0</v>
      </c>
      <c r="J3040" t="str">
        <f t="shared" si="298"/>
        <v>FUNDIDOR DE METAIS</v>
      </c>
      <c r="K3040" t="s">
        <v>3878</v>
      </c>
      <c r="L3040">
        <v>0</v>
      </c>
      <c r="M3040" s="46">
        <f t="shared" si="299"/>
        <v>0</v>
      </c>
      <c r="N3040" t="str">
        <f t="shared" si="300"/>
        <v>REBITADOR, A MAO</v>
      </c>
      <c r="O3040" t="s">
        <v>3925</v>
      </c>
      <c r="P3040">
        <v>0</v>
      </c>
      <c r="Q3040" s="46">
        <f t="shared" si="301"/>
        <v>0</v>
      </c>
    </row>
    <row r="3041" spans="1:17" x14ac:dyDescent="0.25">
      <c r="A3041" t="str">
        <f t="shared" si="296"/>
        <v>AFIADOR DE CARDAS</v>
      </c>
      <c r="B3041" t="s">
        <v>3864</v>
      </c>
      <c r="C3041">
        <v>0</v>
      </c>
      <c r="D3041">
        <v>0</v>
      </c>
      <c r="E3041">
        <v>0</v>
      </c>
      <c r="F3041">
        <v>0</v>
      </c>
      <c r="G3041">
        <v>0</v>
      </c>
      <c r="H3041" s="46">
        <f t="shared" si="297"/>
        <v>0</v>
      </c>
      <c r="J3041" t="str">
        <f t="shared" si="298"/>
        <v>LINGOTADOR</v>
      </c>
      <c r="K3041" t="s">
        <v>3879</v>
      </c>
      <c r="L3041">
        <v>0</v>
      </c>
      <c r="M3041" s="46">
        <f t="shared" si="299"/>
        <v>0</v>
      </c>
      <c r="N3041" t="str">
        <f t="shared" si="300"/>
        <v>BRASADOR</v>
      </c>
      <c r="O3041" t="s">
        <v>3926</v>
      </c>
      <c r="P3041">
        <v>0</v>
      </c>
      <c r="Q3041" s="46">
        <f t="shared" si="301"/>
        <v>0</v>
      </c>
    </row>
    <row r="3042" spans="1:17" x14ac:dyDescent="0.25">
      <c r="A3042" t="str">
        <f t="shared" si="296"/>
        <v>AFIADOR DE CUTELARIA</v>
      </c>
      <c r="B3042" t="s">
        <v>3865</v>
      </c>
      <c r="C3042">
        <v>0</v>
      </c>
      <c r="D3042">
        <v>0</v>
      </c>
      <c r="E3042">
        <v>0</v>
      </c>
      <c r="F3042">
        <v>0</v>
      </c>
      <c r="G3042">
        <v>0</v>
      </c>
      <c r="H3042" s="46">
        <f t="shared" si="297"/>
        <v>0</v>
      </c>
      <c r="J3042" t="str">
        <f t="shared" si="298"/>
        <v>OPERADOR DE MAQUINA CENTRIFUGADORA DE FUNDICAO</v>
      </c>
      <c r="K3042" t="s">
        <v>3881</v>
      </c>
      <c r="L3042">
        <v>0</v>
      </c>
      <c r="M3042" s="46">
        <f t="shared" si="299"/>
        <v>0</v>
      </c>
      <c r="N3042" t="str">
        <f t="shared" si="300"/>
        <v>OXICORTADOR A MAO E A MAQUINA</v>
      </c>
      <c r="O3042" t="s">
        <v>3927</v>
      </c>
      <c r="P3042">
        <v>0</v>
      </c>
      <c r="Q3042" s="46">
        <f t="shared" si="301"/>
        <v>0</v>
      </c>
    </row>
    <row r="3043" spans="1:17" x14ac:dyDescent="0.25">
      <c r="A3043" t="str">
        <f t="shared" si="296"/>
        <v>AFIADOR DE FERRAMENTAS</v>
      </c>
      <c r="B3043" t="s">
        <v>3866</v>
      </c>
      <c r="C3043">
        <v>0</v>
      </c>
      <c r="D3043">
        <v>0</v>
      </c>
      <c r="E3043">
        <v>0</v>
      </c>
      <c r="F3043">
        <v>0</v>
      </c>
      <c r="G3043">
        <v>0</v>
      </c>
      <c r="H3043" s="46">
        <f t="shared" si="297"/>
        <v>0</v>
      </c>
      <c r="J3043" t="str">
        <f t="shared" si="298"/>
        <v>OPERADOR DE MAQUINA DE FUNDIR SOB PRESSAO</v>
      </c>
      <c r="K3043" t="s">
        <v>3882</v>
      </c>
      <c r="L3043">
        <v>0</v>
      </c>
      <c r="M3043" s="46">
        <f t="shared" si="299"/>
        <v>0</v>
      </c>
      <c r="N3043" t="str">
        <f t="shared" si="300"/>
        <v>SOLDADOR</v>
      </c>
      <c r="O3043" t="s">
        <v>3928</v>
      </c>
      <c r="P3043">
        <v>0</v>
      </c>
      <c r="Q3043" s="46">
        <f t="shared" si="301"/>
        <v>0</v>
      </c>
    </row>
    <row r="3044" spans="1:17" x14ac:dyDescent="0.25">
      <c r="A3044" t="str">
        <f t="shared" si="296"/>
        <v>AFIADOR DE SERRAS</v>
      </c>
      <c r="B3044" t="s">
        <v>3867</v>
      </c>
      <c r="C3044">
        <v>0</v>
      </c>
      <c r="D3044">
        <v>0</v>
      </c>
      <c r="E3044">
        <v>0</v>
      </c>
      <c r="F3044">
        <v>0</v>
      </c>
      <c r="G3044">
        <v>0</v>
      </c>
      <c r="H3044" s="46">
        <f t="shared" si="297"/>
        <v>0</v>
      </c>
      <c r="J3044" t="str">
        <f t="shared" si="298"/>
        <v>OPERADOR DE VAZAMENTO (LINGOTAMENTO)</v>
      </c>
      <c r="K3044" t="s">
        <v>3883</v>
      </c>
      <c r="L3044">
        <v>0</v>
      </c>
      <c r="M3044" s="46">
        <f t="shared" si="299"/>
        <v>0</v>
      </c>
      <c r="N3044" t="str">
        <f t="shared" si="300"/>
        <v>SOLDADOR A OXIGAS</v>
      </c>
      <c r="O3044" t="s">
        <v>3929</v>
      </c>
      <c r="P3044">
        <v>0</v>
      </c>
      <c r="Q3044" s="46">
        <f t="shared" si="301"/>
        <v>0</v>
      </c>
    </row>
    <row r="3045" spans="1:17" x14ac:dyDescent="0.25">
      <c r="A3045" t="str">
        <f t="shared" si="296"/>
        <v>POLIDOR DE METAIS</v>
      </c>
      <c r="B3045" t="s">
        <v>3868</v>
      </c>
      <c r="C3045">
        <v>0</v>
      </c>
      <c r="D3045">
        <v>0</v>
      </c>
      <c r="E3045">
        <v>0</v>
      </c>
      <c r="F3045">
        <v>0</v>
      </c>
      <c r="G3045">
        <v>0</v>
      </c>
      <c r="H3045" s="46">
        <f t="shared" si="297"/>
        <v>0</v>
      </c>
      <c r="J3045" t="str">
        <f t="shared" si="298"/>
        <v>PREPARADOR DE PANELAS (LINGOTAMENTO)</v>
      </c>
      <c r="K3045" t="s">
        <v>3884</v>
      </c>
      <c r="L3045">
        <v>0</v>
      </c>
      <c r="M3045" s="46">
        <f t="shared" si="299"/>
        <v>0</v>
      </c>
      <c r="N3045" t="str">
        <f t="shared" si="300"/>
        <v>SOLDADOR ELETRICO</v>
      </c>
      <c r="O3045" t="s">
        <v>3930</v>
      </c>
      <c r="P3045">
        <v>0</v>
      </c>
      <c r="Q3045" s="46">
        <f t="shared" si="301"/>
        <v>0</v>
      </c>
    </row>
    <row r="3046" spans="1:17" x14ac:dyDescent="0.25">
      <c r="A3046" t="str">
        <f t="shared" si="296"/>
        <v>OPERADOR DE CENTRO DE USINAGEM COM COMANDO NUMERICO</v>
      </c>
      <c r="B3046" t="s">
        <v>3869</v>
      </c>
      <c r="C3046">
        <v>0</v>
      </c>
      <c r="D3046">
        <v>0</v>
      </c>
      <c r="E3046">
        <v>0</v>
      </c>
      <c r="F3046">
        <v>0</v>
      </c>
      <c r="G3046">
        <v>0</v>
      </c>
      <c r="H3046" s="46">
        <f t="shared" si="297"/>
        <v>0</v>
      </c>
      <c r="J3046" t="str">
        <f t="shared" si="298"/>
        <v>MACHEIRO, A MAO</v>
      </c>
      <c r="K3046" t="s">
        <v>3885</v>
      </c>
      <c r="L3046">
        <v>0</v>
      </c>
      <c r="M3046" s="46">
        <f t="shared" si="299"/>
        <v>0</v>
      </c>
      <c r="N3046" t="str">
        <f t="shared" si="300"/>
        <v>CALDEIREIRO (CHAPAS DE COBRE)</v>
      </c>
      <c r="O3046" t="s">
        <v>3931</v>
      </c>
      <c r="P3046">
        <v>0</v>
      </c>
      <c r="Q3046" s="46">
        <f t="shared" si="301"/>
        <v>0</v>
      </c>
    </row>
    <row r="3047" spans="1:17" x14ac:dyDescent="0.25">
      <c r="A3047" t="str">
        <f t="shared" si="296"/>
        <v>OPERADOR DE FRESADORA COM COMANDO NUMERICO</v>
      </c>
      <c r="B3047" t="s">
        <v>3870</v>
      </c>
      <c r="C3047">
        <v>0</v>
      </c>
      <c r="D3047">
        <v>0</v>
      </c>
      <c r="E3047">
        <v>0</v>
      </c>
      <c r="F3047">
        <v>0</v>
      </c>
      <c r="G3047">
        <v>0</v>
      </c>
      <c r="H3047" s="46">
        <f t="shared" si="297"/>
        <v>0</v>
      </c>
      <c r="J3047" t="str">
        <f t="shared" si="298"/>
        <v>MACHEIRO, A MAQUINA</v>
      </c>
      <c r="K3047" t="s">
        <v>3886</v>
      </c>
      <c r="L3047">
        <v>0</v>
      </c>
      <c r="M3047" s="46">
        <f t="shared" si="299"/>
        <v>0</v>
      </c>
      <c r="N3047" t="str">
        <f t="shared" si="300"/>
        <v>CALDEIREIRO (CHAPAS DE FERRO E ACO)</v>
      </c>
      <c r="O3047" t="s">
        <v>3932</v>
      </c>
      <c r="P3047">
        <v>0</v>
      </c>
      <c r="Q3047" s="46">
        <f t="shared" si="301"/>
        <v>0</v>
      </c>
    </row>
    <row r="3048" spans="1:17" x14ac:dyDescent="0.25">
      <c r="A3048" t="str">
        <f t="shared" si="296"/>
        <v>OPERADOR DE MANDRILADORA COM COMANDO NUMERICO</v>
      </c>
      <c r="B3048" t="s">
        <v>3871</v>
      </c>
      <c r="C3048">
        <v>0</v>
      </c>
      <c r="D3048">
        <v>0</v>
      </c>
      <c r="E3048">
        <v>0</v>
      </c>
      <c r="F3048">
        <v>0</v>
      </c>
      <c r="G3048">
        <v>0</v>
      </c>
      <c r="H3048" s="46">
        <f t="shared" si="297"/>
        <v>0</v>
      </c>
      <c r="J3048" t="str">
        <f t="shared" si="298"/>
        <v>MOLDADOR, A MAO</v>
      </c>
      <c r="K3048" t="s">
        <v>3887</v>
      </c>
      <c r="L3048">
        <v>0</v>
      </c>
      <c r="M3048" s="46">
        <f t="shared" si="299"/>
        <v>0</v>
      </c>
      <c r="N3048" t="str">
        <f t="shared" si="300"/>
        <v>CHAPEADOR</v>
      </c>
      <c r="O3048" t="s">
        <v>3933</v>
      </c>
      <c r="P3048">
        <v>0</v>
      </c>
      <c r="Q3048" s="46">
        <f t="shared" si="301"/>
        <v>0</v>
      </c>
    </row>
    <row r="3049" spans="1:17" x14ac:dyDescent="0.25">
      <c r="A3049" t="str">
        <f t="shared" si="296"/>
        <v>OPERADOR DE MAQUINA ELETROEROSAO, A FIO, COM COMANDO NUMERICO</v>
      </c>
      <c r="B3049" t="s">
        <v>3872</v>
      </c>
      <c r="C3049">
        <v>0</v>
      </c>
      <c r="D3049">
        <v>0</v>
      </c>
      <c r="E3049">
        <v>0</v>
      </c>
      <c r="F3049">
        <v>0</v>
      </c>
      <c r="G3049">
        <v>0</v>
      </c>
      <c r="H3049" s="46">
        <f t="shared" si="297"/>
        <v>0</v>
      </c>
      <c r="J3049" t="str">
        <f t="shared" si="298"/>
        <v>MOLDADOR, A MAQUINA</v>
      </c>
      <c r="K3049" t="s">
        <v>3888</v>
      </c>
      <c r="L3049">
        <v>0</v>
      </c>
      <c r="M3049" s="46">
        <f t="shared" si="299"/>
        <v>0</v>
      </c>
      <c r="N3049" t="str">
        <f t="shared" si="300"/>
        <v>CHAPEADOR DE CARROCERIAS METALICAS (FABRICACAO)</v>
      </c>
      <c r="O3049" t="s">
        <v>3934</v>
      </c>
      <c r="P3049">
        <v>0</v>
      </c>
      <c r="Q3049" s="46">
        <f t="shared" si="301"/>
        <v>0</v>
      </c>
    </row>
    <row r="3050" spans="1:17" x14ac:dyDescent="0.25">
      <c r="A3050" t="str">
        <f t="shared" si="296"/>
        <v>OPERADOR DE RETIFICADORA COM COMANDO NUMERICO</v>
      </c>
      <c r="B3050" t="s">
        <v>3873</v>
      </c>
      <c r="C3050">
        <v>0</v>
      </c>
      <c r="D3050">
        <v>0</v>
      </c>
      <c r="E3050">
        <v>0</v>
      </c>
      <c r="F3050">
        <v>0</v>
      </c>
      <c r="G3050">
        <v>0</v>
      </c>
      <c r="H3050" s="46">
        <f t="shared" si="297"/>
        <v>0</v>
      </c>
      <c r="J3050" t="str">
        <f t="shared" si="298"/>
        <v>OPERADOR DE EQUIPAMENTOS DE PREPARACAO DE AREIA</v>
      </c>
      <c r="K3050" t="s">
        <v>3889</v>
      </c>
      <c r="L3050">
        <v>0</v>
      </c>
      <c r="M3050" s="46">
        <f t="shared" si="299"/>
        <v>0</v>
      </c>
      <c r="N3050" t="str">
        <f t="shared" si="300"/>
        <v>CHAPEADOR NAVAL</v>
      </c>
      <c r="O3050" t="s">
        <v>3935</v>
      </c>
      <c r="P3050">
        <v>0</v>
      </c>
      <c r="Q3050" s="46">
        <f t="shared" si="301"/>
        <v>0</v>
      </c>
    </row>
    <row r="3051" spans="1:17" x14ac:dyDescent="0.25">
      <c r="A3051" t="str">
        <f t="shared" si="296"/>
        <v>OPERADOR DE TORNO COM COMANDO NUMERICO</v>
      </c>
      <c r="B3051" t="s">
        <v>3874</v>
      </c>
      <c r="C3051">
        <v>0</v>
      </c>
      <c r="D3051">
        <v>0</v>
      </c>
      <c r="E3051">
        <v>0</v>
      </c>
      <c r="F3051">
        <v>0</v>
      </c>
      <c r="G3051">
        <v>0</v>
      </c>
      <c r="H3051" s="46">
        <f t="shared" si="297"/>
        <v>0</v>
      </c>
      <c r="J3051" t="str">
        <f t="shared" si="298"/>
        <v>OPERADOR DE MAQUINA DE MOLDAR AUTOMATIZADA</v>
      </c>
      <c r="K3051" t="s">
        <v>3890</v>
      </c>
      <c r="L3051">
        <v>0</v>
      </c>
      <c r="M3051" s="46">
        <f t="shared" si="299"/>
        <v>0</v>
      </c>
      <c r="N3051" t="str">
        <f t="shared" si="300"/>
        <v>CHAPEADOR DE AERONAVES</v>
      </c>
      <c r="O3051" t="s">
        <v>3936</v>
      </c>
      <c r="P3051">
        <v>0</v>
      </c>
      <c r="Q3051" s="46">
        <f t="shared" si="301"/>
        <v>0</v>
      </c>
    </row>
    <row r="3052" spans="1:17" x14ac:dyDescent="0.25">
      <c r="A3052" t="str">
        <f t="shared" si="296"/>
        <v>FORJADOR</v>
      </c>
      <c r="B3052" t="s">
        <v>3875</v>
      </c>
      <c r="C3052">
        <v>0</v>
      </c>
      <c r="D3052">
        <v>0</v>
      </c>
      <c r="E3052">
        <v>0</v>
      </c>
      <c r="F3052">
        <v>0</v>
      </c>
      <c r="G3052">
        <v>0</v>
      </c>
      <c r="H3052" s="46">
        <f t="shared" si="297"/>
        <v>0</v>
      </c>
      <c r="J3052" t="str">
        <f t="shared" si="298"/>
        <v>CABLEADOR</v>
      </c>
      <c r="K3052" t="s">
        <v>3891</v>
      </c>
      <c r="L3052">
        <v>0</v>
      </c>
      <c r="M3052" s="46">
        <f t="shared" si="299"/>
        <v>0</v>
      </c>
      <c r="N3052" t="str">
        <f t="shared" si="300"/>
        <v>FUNILEIRO INDUSTRIAL</v>
      </c>
      <c r="O3052" t="s">
        <v>3937</v>
      </c>
      <c r="P3052">
        <v>0</v>
      </c>
      <c r="Q3052" s="46">
        <f t="shared" si="301"/>
        <v>0</v>
      </c>
    </row>
    <row r="3053" spans="1:17" x14ac:dyDescent="0.25">
      <c r="A3053" t="str">
        <f t="shared" si="296"/>
        <v>FORJADOR A MARTELO</v>
      </c>
      <c r="B3053" t="s">
        <v>3876</v>
      </c>
      <c r="C3053">
        <v>0</v>
      </c>
      <c r="D3053">
        <v>0</v>
      </c>
      <c r="E3053">
        <v>0</v>
      </c>
      <c r="F3053">
        <v>0</v>
      </c>
      <c r="G3053">
        <v>0</v>
      </c>
      <c r="H3053" s="46">
        <f t="shared" si="297"/>
        <v>0</v>
      </c>
      <c r="J3053" t="str">
        <f t="shared" si="298"/>
        <v>ESTIRADOR DE TUBOS DE METAL SEM COSTURA</v>
      </c>
      <c r="K3053" t="s">
        <v>3892</v>
      </c>
      <c r="L3053">
        <v>0</v>
      </c>
      <c r="M3053" s="46">
        <f t="shared" si="299"/>
        <v>0</v>
      </c>
      <c r="N3053" t="str">
        <f t="shared" si="300"/>
        <v>SERRALHEIRO</v>
      </c>
      <c r="O3053" t="s">
        <v>3938</v>
      </c>
      <c r="P3053">
        <v>0</v>
      </c>
      <c r="Q3053" s="46">
        <f t="shared" si="301"/>
        <v>0</v>
      </c>
    </row>
    <row r="3054" spans="1:17" x14ac:dyDescent="0.25">
      <c r="A3054" t="str">
        <f t="shared" si="296"/>
        <v>FORJADOR PRENSISTA</v>
      </c>
      <c r="B3054" t="s">
        <v>3877</v>
      </c>
      <c r="C3054">
        <v>0</v>
      </c>
      <c r="D3054">
        <v>0</v>
      </c>
      <c r="E3054">
        <v>0</v>
      </c>
      <c r="F3054">
        <v>0</v>
      </c>
      <c r="G3054">
        <v>0</v>
      </c>
      <c r="H3054" s="46">
        <f t="shared" si="297"/>
        <v>0</v>
      </c>
      <c r="J3054" t="str">
        <f t="shared" si="298"/>
        <v>TREFILADOR DE METAIS, A MAQUINA</v>
      </c>
      <c r="K3054" t="s">
        <v>3893</v>
      </c>
      <c r="L3054">
        <v>0</v>
      </c>
      <c r="M3054" s="46">
        <f t="shared" si="299"/>
        <v>0</v>
      </c>
      <c r="N3054" t="str">
        <f t="shared" si="300"/>
        <v>OPERADOR DE MAQUINA DE CILINDRAR CHAPAS</v>
      </c>
      <c r="O3054" t="s">
        <v>3939</v>
      </c>
      <c r="P3054">
        <v>0</v>
      </c>
      <c r="Q3054" s="46">
        <f t="shared" si="301"/>
        <v>0</v>
      </c>
    </row>
    <row r="3055" spans="1:17" x14ac:dyDescent="0.25">
      <c r="A3055" t="str">
        <f t="shared" si="296"/>
        <v>FUNDIDOR DE METAIS</v>
      </c>
      <c r="B3055" t="s">
        <v>3878</v>
      </c>
      <c r="C3055">
        <v>0</v>
      </c>
      <c r="D3055">
        <v>0</v>
      </c>
      <c r="E3055">
        <v>0</v>
      </c>
      <c r="F3055">
        <v>0</v>
      </c>
      <c r="G3055">
        <v>0</v>
      </c>
      <c r="H3055" s="46">
        <f t="shared" si="297"/>
        <v>0</v>
      </c>
      <c r="J3055" t="str">
        <f t="shared" si="298"/>
        <v>CEMENTADOR DE METAIS</v>
      </c>
      <c r="K3055" t="s">
        <v>3894</v>
      </c>
      <c r="L3055">
        <v>0</v>
      </c>
      <c r="M3055" s="46">
        <f t="shared" si="299"/>
        <v>0</v>
      </c>
      <c r="N3055" t="str">
        <f t="shared" si="300"/>
        <v>OPERADOR DE MAQUINA DE DOBRAR CHAPAS</v>
      </c>
      <c r="O3055" t="s">
        <v>3940</v>
      </c>
      <c r="P3055">
        <v>0</v>
      </c>
      <c r="Q3055" s="46">
        <f t="shared" si="301"/>
        <v>0</v>
      </c>
    </row>
    <row r="3056" spans="1:17" x14ac:dyDescent="0.25">
      <c r="A3056" t="str">
        <f t="shared" si="296"/>
        <v>LINGOTADOR</v>
      </c>
      <c r="B3056" t="s">
        <v>3879</v>
      </c>
      <c r="C3056">
        <v>0</v>
      </c>
      <c r="D3056">
        <v>0</v>
      </c>
      <c r="E3056">
        <v>0</v>
      </c>
      <c r="F3056">
        <v>0</v>
      </c>
      <c r="G3056">
        <v>0</v>
      </c>
      <c r="H3056" s="46">
        <f t="shared" si="297"/>
        <v>0</v>
      </c>
      <c r="J3056" t="str">
        <f t="shared" si="298"/>
        <v>NORMALIZADOR DE METAIS E DE COMPOSITOS</v>
      </c>
      <c r="K3056" t="s">
        <v>3895</v>
      </c>
      <c r="L3056">
        <v>0</v>
      </c>
      <c r="M3056" s="46">
        <f t="shared" si="299"/>
        <v>0</v>
      </c>
      <c r="N3056" t="str">
        <f t="shared" si="300"/>
        <v>PRENSISTA (OPERADOR DE PRENSA)</v>
      </c>
      <c r="O3056" t="s">
        <v>3941</v>
      </c>
      <c r="P3056">
        <v>0</v>
      </c>
      <c r="Q3056" s="46">
        <f t="shared" si="301"/>
        <v>0</v>
      </c>
    </row>
    <row r="3057" spans="1:17" x14ac:dyDescent="0.25">
      <c r="A3057" t="str">
        <f t="shared" si="296"/>
        <v>OPERADOR DE MAQUINA CENTRIFUGADORA DE FUNDICAO</v>
      </c>
      <c r="B3057" t="s">
        <v>3881</v>
      </c>
      <c r="C3057">
        <v>0</v>
      </c>
      <c r="D3057">
        <v>0</v>
      </c>
      <c r="E3057">
        <v>0</v>
      </c>
      <c r="F3057">
        <v>0</v>
      </c>
      <c r="G3057">
        <v>0</v>
      </c>
      <c r="H3057" s="46">
        <f t="shared" si="297"/>
        <v>0</v>
      </c>
      <c r="J3057" t="str">
        <f t="shared" si="298"/>
        <v>OPERADOR DE EQUIPAMENTO PARA RESFRIAMENTO</v>
      </c>
      <c r="K3057" t="s">
        <v>3896</v>
      </c>
      <c r="L3057">
        <v>0</v>
      </c>
      <c r="M3057" s="46">
        <f t="shared" si="299"/>
        <v>0</v>
      </c>
      <c r="N3057" t="str">
        <f t="shared" si="300"/>
        <v>OPERADOR DE LACOS DE CABOS DE ACO</v>
      </c>
      <c r="O3057" t="s">
        <v>3942</v>
      </c>
      <c r="P3057">
        <v>0</v>
      </c>
      <c r="Q3057" s="46">
        <f t="shared" si="301"/>
        <v>0</v>
      </c>
    </row>
    <row r="3058" spans="1:17" x14ac:dyDescent="0.25">
      <c r="A3058" t="str">
        <f t="shared" si="296"/>
        <v>OPERADOR DE MAQUINA DE FUNDIR SOB PRESSAO</v>
      </c>
      <c r="B3058" t="s">
        <v>3882</v>
      </c>
      <c r="C3058">
        <v>0</v>
      </c>
      <c r="D3058">
        <v>0</v>
      </c>
      <c r="E3058">
        <v>0</v>
      </c>
      <c r="F3058">
        <v>0</v>
      </c>
      <c r="G3058">
        <v>0</v>
      </c>
      <c r="H3058" s="46">
        <f t="shared" si="297"/>
        <v>0</v>
      </c>
      <c r="J3058" t="str">
        <f t="shared" si="298"/>
        <v>OPERADOR DE FORNO DE TRATAMENTO TERMICO DE METAIS</v>
      </c>
      <c r="K3058" t="s">
        <v>3897</v>
      </c>
      <c r="L3058">
        <v>0</v>
      </c>
      <c r="M3058" s="46">
        <f t="shared" si="299"/>
        <v>0</v>
      </c>
      <c r="N3058" t="str">
        <f t="shared" si="300"/>
        <v>TRANCADOR DE CABOS DE ACO</v>
      </c>
      <c r="O3058" t="s">
        <v>3943</v>
      </c>
      <c r="P3058">
        <v>0</v>
      </c>
      <c r="Q3058" s="46">
        <f t="shared" si="301"/>
        <v>0</v>
      </c>
    </row>
    <row r="3059" spans="1:17" x14ac:dyDescent="0.25">
      <c r="A3059" t="str">
        <f t="shared" si="296"/>
        <v>OPERADOR DE VAZAMENTO (LINGOTAMENTO)</v>
      </c>
      <c r="B3059" t="s">
        <v>3883</v>
      </c>
      <c r="C3059">
        <v>0</v>
      </c>
      <c r="D3059">
        <v>0</v>
      </c>
      <c r="E3059">
        <v>0</v>
      </c>
      <c r="F3059">
        <v>0</v>
      </c>
      <c r="G3059">
        <v>0</v>
      </c>
      <c r="H3059" s="46">
        <f t="shared" si="297"/>
        <v>0</v>
      </c>
      <c r="J3059" t="str">
        <f t="shared" si="298"/>
        <v>TEMPERADOR DE METAIS E DE COMPOSITOS</v>
      </c>
      <c r="K3059" t="s">
        <v>3898</v>
      </c>
      <c r="L3059">
        <v>0</v>
      </c>
      <c r="M3059" s="46">
        <f t="shared" si="299"/>
        <v>0</v>
      </c>
      <c r="N3059" t="str">
        <f t="shared" si="300"/>
        <v>AJUSTADOR FERRAMENTEIRO</v>
      </c>
      <c r="O3059" t="s">
        <v>3944</v>
      </c>
      <c r="P3059">
        <v>0</v>
      </c>
      <c r="Q3059" s="46">
        <f t="shared" si="301"/>
        <v>0</v>
      </c>
    </row>
    <row r="3060" spans="1:17" x14ac:dyDescent="0.25">
      <c r="A3060" t="str">
        <f t="shared" si="296"/>
        <v>PREPARADOR DE PANELAS (LINGOTAMENTO)</v>
      </c>
      <c r="B3060" t="s">
        <v>3884</v>
      </c>
      <c r="C3060">
        <v>0</v>
      </c>
      <c r="D3060">
        <v>0</v>
      </c>
      <c r="E3060">
        <v>0</v>
      </c>
      <c r="F3060">
        <v>0</v>
      </c>
      <c r="G3060">
        <v>0</v>
      </c>
      <c r="H3060" s="46">
        <f t="shared" si="297"/>
        <v>0</v>
      </c>
      <c r="J3060" t="str">
        <f t="shared" si="298"/>
        <v>DECAPADOR</v>
      </c>
      <c r="K3060" t="s">
        <v>3899</v>
      </c>
      <c r="L3060">
        <v>0</v>
      </c>
      <c r="M3060" s="46">
        <f t="shared" si="299"/>
        <v>0</v>
      </c>
      <c r="N3060" t="str">
        <f t="shared" si="300"/>
        <v>AJUSTADOR MECANICO</v>
      </c>
      <c r="O3060" t="s">
        <v>3945</v>
      </c>
      <c r="P3060">
        <v>0</v>
      </c>
      <c r="Q3060" s="46">
        <f t="shared" si="301"/>
        <v>0</v>
      </c>
    </row>
    <row r="3061" spans="1:17" x14ac:dyDescent="0.25">
      <c r="A3061" t="str">
        <f t="shared" si="296"/>
        <v>MACHEIRO, A MAO</v>
      </c>
      <c r="B3061" t="s">
        <v>3885</v>
      </c>
      <c r="C3061">
        <v>0</v>
      </c>
      <c r="D3061">
        <v>0</v>
      </c>
      <c r="E3061">
        <v>0</v>
      </c>
      <c r="F3061">
        <v>0</v>
      </c>
      <c r="G3061">
        <v>0</v>
      </c>
      <c r="H3061" s="46">
        <f t="shared" si="297"/>
        <v>0</v>
      </c>
      <c r="J3061" t="str">
        <f t="shared" si="298"/>
        <v>FOSFATIZADOR</v>
      </c>
      <c r="K3061" t="s">
        <v>3900</v>
      </c>
      <c r="L3061">
        <v>0</v>
      </c>
      <c r="M3061" s="46">
        <f t="shared" si="299"/>
        <v>0</v>
      </c>
      <c r="N3061" t="str">
        <f t="shared" si="300"/>
        <v>AJUSTADOR MECANICO (USINAGEM EM BANCADA E EM MAQUINASFERRAMENTAS)</v>
      </c>
      <c r="O3061" t="s">
        <v>3946</v>
      </c>
      <c r="P3061">
        <v>0</v>
      </c>
      <c r="Q3061" s="46">
        <f t="shared" si="301"/>
        <v>0</v>
      </c>
    </row>
    <row r="3062" spans="1:17" x14ac:dyDescent="0.25">
      <c r="A3062" t="str">
        <f t="shared" si="296"/>
        <v>MACHEIRO, A MAQUINA</v>
      </c>
      <c r="B3062" t="s">
        <v>3886</v>
      </c>
      <c r="C3062">
        <v>0</v>
      </c>
      <c r="D3062">
        <v>0</v>
      </c>
      <c r="E3062">
        <v>0</v>
      </c>
      <c r="F3062">
        <v>0</v>
      </c>
      <c r="G3062">
        <v>0</v>
      </c>
      <c r="H3062" s="46">
        <f t="shared" si="297"/>
        <v>0</v>
      </c>
      <c r="J3062" t="str">
        <f t="shared" si="298"/>
        <v>GALVANIZADOR</v>
      </c>
      <c r="K3062" t="s">
        <v>3901</v>
      </c>
      <c r="L3062">
        <v>0</v>
      </c>
      <c r="M3062" s="46">
        <f t="shared" si="299"/>
        <v>0</v>
      </c>
      <c r="N3062" t="str">
        <f t="shared" si="300"/>
        <v>AJUSTADOR MECANICO EM BANCADA</v>
      </c>
      <c r="O3062" t="s">
        <v>3947</v>
      </c>
      <c r="P3062">
        <v>0</v>
      </c>
      <c r="Q3062" s="46">
        <f t="shared" si="301"/>
        <v>0</v>
      </c>
    </row>
    <row r="3063" spans="1:17" x14ac:dyDescent="0.25">
      <c r="A3063" t="str">
        <f t="shared" si="296"/>
        <v>MOLDADOR, A MAO</v>
      </c>
      <c r="B3063" t="s">
        <v>3887</v>
      </c>
      <c r="C3063">
        <v>0</v>
      </c>
      <c r="D3063">
        <v>0</v>
      </c>
      <c r="E3063">
        <v>0</v>
      </c>
      <c r="F3063">
        <v>0</v>
      </c>
      <c r="G3063">
        <v>0</v>
      </c>
      <c r="H3063" s="46">
        <f t="shared" si="297"/>
        <v>0</v>
      </c>
      <c r="J3063" t="str">
        <f t="shared" si="298"/>
        <v>METALIZADOR A PISTOLA</v>
      </c>
      <c r="K3063" t="s">
        <v>3902</v>
      </c>
      <c r="L3063">
        <v>0</v>
      </c>
      <c r="M3063" s="46">
        <f t="shared" si="299"/>
        <v>0</v>
      </c>
      <c r="N3063" t="str">
        <f t="shared" si="300"/>
        <v>AJUSTADOR NAVAL (REPARO E CONSTRUCAO)</v>
      </c>
      <c r="O3063" t="s">
        <v>3948</v>
      </c>
      <c r="P3063">
        <v>0</v>
      </c>
      <c r="Q3063" s="46">
        <f t="shared" si="301"/>
        <v>0</v>
      </c>
    </row>
    <row r="3064" spans="1:17" x14ac:dyDescent="0.25">
      <c r="A3064" t="str">
        <f t="shared" si="296"/>
        <v>MOLDADOR, A MAQUINA</v>
      </c>
      <c r="B3064" t="s">
        <v>3888</v>
      </c>
      <c r="C3064">
        <v>0</v>
      </c>
      <c r="D3064">
        <v>0</v>
      </c>
      <c r="E3064">
        <v>0</v>
      </c>
      <c r="F3064">
        <v>0</v>
      </c>
      <c r="G3064">
        <v>0</v>
      </c>
      <c r="H3064" s="46">
        <f t="shared" si="297"/>
        <v>0</v>
      </c>
      <c r="J3064" t="str">
        <f t="shared" si="298"/>
        <v>METALIZADOR (BANHO QUENTE)</v>
      </c>
      <c r="K3064" t="s">
        <v>3903</v>
      </c>
      <c r="L3064">
        <v>0</v>
      </c>
      <c r="M3064" s="46">
        <f t="shared" si="299"/>
        <v>0</v>
      </c>
      <c r="N3064" t="str">
        <f t="shared" si="300"/>
        <v>MONTADOR DE MAQUINAS, MOTORES E ACESSORIOS (MONTAGEM EM SERIE)</v>
      </c>
      <c r="O3064" t="s">
        <v>3949</v>
      </c>
      <c r="P3064">
        <v>0</v>
      </c>
      <c r="Q3064" s="46">
        <f t="shared" si="301"/>
        <v>0</v>
      </c>
    </row>
    <row r="3065" spans="1:17" x14ac:dyDescent="0.25">
      <c r="A3065" t="str">
        <f t="shared" si="296"/>
        <v>OPERADOR DE EQUIPAMENTOS DE PREPARACAO DE AREIA</v>
      </c>
      <c r="B3065" t="s">
        <v>3889</v>
      </c>
      <c r="C3065">
        <v>0</v>
      </c>
      <c r="D3065">
        <v>0</v>
      </c>
      <c r="E3065">
        <v>0</v>
      </c>
      <c r="F3065">
        <v>0</v>
      </c>
      <c r="G3065">
        <v>0</v>
      </c>
      <c r="H3065" s="46">
        <f t="shared" si="297"/>
        <v>0</v>
      </c>
      <c r="J3065" t="str">
        <f t="shared" si="298"/>
        <v>OPERADOR DE MAQUINA RECOBRIDORA DE ARAME</v>
      </c>
      <c r="K3065" t="s">
        <v>3904</v>
      </c>
      <c r="L3065">
        <v>0</v>
      </c>
      <c r="M3065" s="46">
        <f t="shared" si="299"/>
        <v>0</v>
      </c>
      <c r="N3065" t="str">
        <f t="shared" si="300"/>
        <v>MONTADOR DE MAQUINAS</v>
      </c>
      <c r="O3065" t="s">
        <v>3950</v>
      </c>
      <c r="P3065">
        <v>0</v>
      </c>
      <c r="Q3065" s="46">
        <f t="shared" si="301"/>
        <v>0</v>
      </c>
    </row>
    <row r="3066" spans="1:17" x14ac:dyDescent="0.25">
      <c r="A3066" t="str">
        <f t="shared" si="296"/>
        <v>OPERADOR DE MAQUINA DE MOLDAR AUTOMATIZADA</v>
      </c>
      <c r="B3066" t="s">
        <v>3890</v>
      </c>
      <c r="C3066">
        <v>0</v>
      </c>
      <c r="D3066">
        <v>0</v>
      </c>
      <c r="E3066">
        <v>0</v>
      </c>
      <c r="F3066">
        <v>0</v>
      </c>
      <c r="G3066">
        <v>0</v>
      </c>
      <c r="H3066" s="46">
        <f t="shared" si="297"/>
        <v>0</v>
      </c>
      <c r="J3066" t="str">
        <f t="shared" si="298"/>
        <v>OPERADOR DE ZINCAGEM (PROCESSO ELETROLITICO)</v>
      </c>
      <c r="K3066" t="s">
        <v>3905</v>
      </c>
      <c r="L3066">
        <v>0</v>
      </c>
      <c r="M3066" s="46">
        <f t="shared" si="299"/>
        <v>0</v>
      </c>
      <c r="N3066" t="str">
        <f t="shared" si="300"/>
        <v>MONTADOR DE MAQUINAS GRAFICAS</v>
      </c>
      <c r="O3066" t="s">
        <v>3951</v>
      </c>
      <c r="P3066">
        <v>0</v>
      </c>
      <c r="Q3066" s="46">
        <f t="shared" si="301"/>
        <v>0</v>
      </c>
    </row>
    <row r="3067" spans="1:17" x14ac:dyDescent="0.25">
      <c r="A3067" t="str">
        <f t="shared" si="296"/>
        <v>CABLEADOR</v>
      </c>
      <c r="B3067" t="s">
        <v>3891</v>
      </c>
      <c r="C3067">
        <v>0</v>
      </c>
      <c r="D3067">
        <v>0</v>
      </c>
      <c r="E3067">
        <v>0</v>
      </c>
      <c r="F3067">
        <v>0</v>
      </c>
      <c r="G3067">
        <v>0</v>
      </c>
      <c r="H3067" s="46">
        <f t="shared" si="297"/>
        <v>0</v>
      </c>
      <c r="J3067" t="str">
        <f t="shared" si="298"/>
        <v>OXIDADOR</v>
      </c>
      <c r="K3067" t="s">
        <v>3906</v>
      </c>
      <c r="L3067">
        <v>0</v>
      </c>
      <c r="M3067" s="46">
        <f t="shared" si="299"/>
        <v>0</v>
      </c>
      <c r="N3067" t="str">
        <f t="shared" si="300"/>
        <v>MONTADOR DE MAQUINAS OPERATRIZES PARA MADEIRA</v>
      </c>
      <c r="O3067" t="s">
        <v>3952</v>
      </c>
      <c r="P3067">
        <v>0</v>
      </c>
      <c r="Q3067" s="46">
        <f t="shared" si="301"/>
        <v>0</v>
      </c>
    </row>
    <row r="3068" spans="1:17" x14ac:dyDescent="0.25">
      <c r="A3068" t="str">
        <f t="shared" si="296"/>
        <v>ESTIRADOR DE TUBOS DE METAL SEM COSTURA</v>
      </c>
      <c r="B3068" t="s">
        <v>3892</v>
      </c>
      <c r="C3068">
        <v>0</v>
      </c>
      <c r="D3068">
        <v>0</v>
      </c>
      <c r="E3068">
        <v>0</v>
      </c>
      <c r="F3068">
        <v>0</v>
      </c>
      <c r="G3068">
        <v>0</v>
      </c>
      <c r="H3068" s="46">
        <f t="shared" si="297"/>
        <v>0</v>
      </c>
      <c r="J3068" t="str">
        <f t="shared" si="298"/>
        <v>OPERADOR DE EQUIPAMENTO DE SECAGEM DE PINTURA</v>
      </c>
      <c r="K3068" t="s">
        <v>3907</v>
      </c>
      <c r="L3068">
        <v>0</v>
      </c>
      <c r="M3068" s="46">
        <f t="shared" si="299"/>
        <v>0</v>
      </c>
      <c r="N3068" t="str">
        <f t="shared" si="300"/>
        <v>MONTADOR DE MAQUINAS TEXTEIS</v>
      </c>
      <c r="O3068" t="s">
        <v>3953</v>
      </c>
      <c r="P3068">
        <v>0</v>
      </c>
      <c r="Q3068" s="46">
        <f t="shared" si="301"/>
        <v>0</v>
      </c>
    </row>
    <row r="3069" spans="1:17" x14ac:dyDescent="0.25">
      <c r="A3069" t="str">
        <f t="shared" si="296"/>
        <v>TREFILADOR DE METAIS, A MAQUINA</v>
      </c>
      <c r="B3069" t="s">
        <v>3893</v>
      </c>
      <c r="C3069">
        <v>0</v>
      </c>
      <c r="D3069">
        <v>0</v>
      </c>
      <c r="E3069">
        <v>0</v>
      </c>
      <c r="F3069">
        <v>0</v>
      </c>
      <c r="G3069">
        <v>0</v>
      </c>
      <c r="H3069" s="46">
        <f t="shared" si="297"/>
        <v>0</v>
      </c>
      <c r="J3069" t="str">
        <f t="shared" si="298"/>
        <v>PINTOR DE ESTRUTURAS METALICAS</v>
      </c>
      <c r="K3069" t="s">
        <v>3909</v>
      </c>
      <c r="L3069">
        <v>0</v>
      </c>
      <c r="M3069" s="46">
        <f t="shared" si="299"/>
        <v>0</v>
      </c>
      <c r="N3069" t="str">
        <f t="shared" si="300"/>
        <v>MONTADOR DE MAQUINAS-FERRAMENTAS (USINAGEM DE METAIS)</v>
      </c>
      <c r="O3069" t="s">
        <v>3954</v>
      </c>
      <c r="P3069">
        <v>0</v>
      </c>
      <c r="Q3069" s="46">
        <f t="shared" si="301"/>
        <v>0</v>
      </c>
    </row>
    <row r="3070" spans="1:17" x14ac:dyDescent="0.25">
      <c r="A3070" t="str">
        <f t="shared" si="296"/>
        <v>CEMENTADOR DE METAIS</v>
      </c>
      <c r="B3070" t="s">
        <v>3894</v>
      </c>
      <c r="C3070">
        <v>0</v>
      </c>
      <c r="D3070">
        <v>0</v>
      </c>
      <c r="E3070">
        <v>0</v>
      </c>
      <c r="F3070">
        <v>0</v>
      </c>
      <c r="G3070">
        <v>0</v>
      </c>
      <c r="H3070" s="46">
        <f t="shared" si="297"/>
        <v>0</v>
      </c>
      <c r="J3070" t="str">
        <f t="shared" si="298"/>
        <v>PINTOR DE VEICULOS (FABRICACAO)</v>
      </c>
      <c r="K3070" t="s">
        <v>3910</v>
      </c>
      <c r="L3070">
        <v>0</v>
      </c>
      <c r="M3070" s="46">
        <f t="shared" si="299"/>
        <v>0</v>
      </c>
      <c r="N3070" t="str">
        <f t="shared" si="300"/>
        <v>MONTADOR DE EQUIPAMENTO DE LEVANTAMENTO</v>
      </c>
      <c r="O3070" t="s">
        <v>3955</v>
      </c>
      <c r="P3070">
        <v>0</v>
      </c>
      <c r="Q3070" s="46">
        <f t="shared" si="301"/>
        <v>0</v>
      </c>
    </row>
    <row r="3071" spans="1:17" x14ac:dyDescent="0.25">
      <c r="A3071" t="str">
        <f t="shared" si="296"/>
        <v>NORMALIZADOR DE METAIS E DE COMPOSITOS</v>
      </c>
      <c r="B3071" t="s">
        <v>3895</v>
      </c>
      <c r="C3071">
        <v>0</v>
      </c>
      <c r="D3071">
        <v>0</v>
      </c>
      <c r="E3071">
        <v>0</v>
      </c>
      <c r="F3071">
        <v>0</v>
      </c>
      <c r="G3071">
        <v>0</v>
      </c>
      <c r="H3071" s="46">
        <f t="shared" si="297"/>
        <v>0</v>
      </c>
      <c r="J3071" t="str">
        <f t="shared" si="298"/>
        <v>PINTOR, A PISTOLA (EXCETO OBRAS E ESTRUTURAS METALICAS)</v>
      </c>
      <c r="K3071" t="s">
        <v>3912</v>
      </c>
      <c r="L3071">
        <v>0</v>
      </c>
      <c r="M3071" s="46">
        <f t="shared" si="299"/>
        <v>0</v>
      </c>
      <c r="N3071" t="str">
        <f t="shared" si="300"/>
        <v>MONTADOR DE MAQUINAS AGRICOLAS</v>
      </c>
      <c r="O3071" t="s">
        <v>3956</v>
      </c>
      <c r="P3071">
        <v>0</v>
      </c>
      <c r="Q3071" s="46">
        <f t="shared" si="301"/>
        <v>0</v>
      </c>
    </row>
    <row r="3072" spans="1:17" x14ac:dyDescent="0.25">
      <c r="A3072" t="str">
        <f t="shared" si="296"/>
        <v>OPERADOR DE EQUIPAMENTO PARA RESFRIAMENTO</v>
      </c>
      <c r="B3072" t="s">
        <v>3896</v>
      </c>
      <c r="C3072">
        <v>0</v>
      </c>
      <c r="D3072">
        <v>0</v>
      </c>
      <c r="E3072">
        <v>0</v>
      </c>
      <c r="F3072">
        <v>0</v>
      </c>
      <c r="G3072">
        <v>0</v>
      </c>
      <c r="H3072" s="46">
        <f t="shared" si="297"/>
        <v>0</v>
      </c>
      <c r="J3072" t="str">
        <f t="shared" si="298"/>
        <v>ASSENTADOR DE CANALIZACAO (EDIFICACOES)</v>
      </c>
      <c r="K3072" t="s">
        <v>3913</v>
      </c>
      <c r="L3072">
        <v>0</v>
      </c>
      <c r="M3072" s="46">
        <f t="shared" si="299"/>
        <v>0</v>
      </c>
      <c r="N3072" t="str">
        <f t="shared" si="300"/>
        <v>MONTADOR DE MAQUINAS DE MINAS E PEDREIRAS</v>
      </c>
      <c r="O3072" t="s">
        <v>3957</v>
      </c>
      <c r="P3072">
        <v>0</v>
      </c>
      <c r="Q3072" s="46">
        <f t="shared" si="301"/>
        <v>0</v>
      </c>
    </row>
    <row r="3073" spans="1:17" x14ac:dyDescent="0.25">
      <c r="A3073" t="str">
        <f t="shared" si="296"/>
        <v>OPERADOR DE FORNO DE TRATAMENTO TERMICO DE METAIS</v>
      </c>
      <c r="B3073" t="s">
        <v>3897</v>
      </c>
      <c r="C3073">
        <v>0</v>
      </c>
      <c r="D3073">
        <v>0</v>
      </c>
      <c r="E3073">
        <v>0</v>
      </c>
      <c r="F3073">
        <v>0</v>
      </c>
      <c r="G3073">
        <v>0</v>
      </c>
      <c r="H3073" s="46">
        <f t="shared" si="297"/>
        <v>0</v>
      </c>
      <c r="J3073" t="str">
        <f t="shared" si="298"/>
        <v>INSTALADOR DE TUBULACOES</v>
      </c>
      <c r="K3073" t="s">
        <v>3915</v>
      </c>
      <c r="L3073">
        <v>0</v>
      </c>
      <c r="M3073" s="46">
        <f t="shared" si="299"/>
        <v>0</v>
      </c>
      <c r="N3073" t="str">
        <f t="shared" si="300"/>
        <v>MONTADOR DE MAQUINAS DE TERRAPLENAGEM</v>
      </c>
      <c r="O3073" t="s">
        <v>3958</v>
      </c>
      <c r="P3073">
        <v>0</v>
      </c>
      <c r="Q3073" s="46">
        <f t="shared" si="301"/>
        <v>0</v>
      </c>
    </row>
    <row r="3074" spans="1:17" x14ac:dyDescent="0.25">
      <c r="A3074" t="str">
        <f t="shared" si="296"/>
        <v>TEMPERADOR DE METAIS E DE COMPOSITOS</v>
      </c>
      <c r="B3074" t="s">
        <v>3898</v>
      </c>
      <c r="C3074">
        <v>0</v>
      </c>
      <c r="D3074">
        <v>0</v>
      </c>
      <c r="E3074">
        <v>0</v>
      </c>
      <c r="F3074">
        <v>0</v>
      </c>
      <c r="G3074">
        <v>0</v>
      </c>
      <c r="H3074" s="46">
        <f t="shared" si="297"/>
        <v>0</v>
      </c>
      <c r="J3074" t="str">
        <f t="shared" si="298"/>
        <v>INSTALADOR DE TUBULACOES (AERONAVES)</v>
      </c>
      <c r="K3074" t="s">
        <v>3916</v>
      </c>
      <c r="L3074">
        <v>0</v>
      </c>
      <c r="M3074" s="46">
        <f t="shared" si="299"/>
        <v>0</v>
      </c>
      <c r="N3074" t="str">
        <f t="shared" si="300"/>
        <v>MECANICO MONTADOR DE MOTORES DE AERONAVES</v>
      </c>
      <c r="O3074" t="s">
        <v>3959</v>
      </c>
      <c r="P3074">
        <v>0</v>
      </c>
      <c r="Q3074" s="46">
        <f t="shared" si="301"/>
        <v>0</v>
      </c>
    </row>
    <row r="3075" spans="1:17" x14ac:dyDescent="0.25">
      <c r="A3075" t="str">
        <f t="shared" si="296"/>
        <v>DECAPADOR</v>
      </c>
      <c r="B3075" t="s">
        <v>3899</v>
      </c>
      <c r="C3075">
        <v>0</v>
      </c>
      <c r="D3075">
        <v>0</v>
      </c>
      <c r="E3075">
        <v>0</v>
      </c>
      <c r="F3075">
        <v>0</v>
      </c>
      <c r="G3075">
        <v>0</v>
      </c>
      <c r="H3075" s="46">
        <f t="shared" si="297"/>
        <v>0</v>
      </c>
      <c r="J3075" t="str">
        <f t="shared" si="298"/>
        <v>INSTALADOR DE TUBULACOES (EMBARCACOES)</v>
      </c>
      <c r="K3075" t="s">
        <v>3917</v>
      </c>
      <c r="L3075">
        <v>0</v>
      </c>
      <c r="M3075" s="46">
        <f t="shared" si="299"/>
        <v>0</v>
      </c>
      <c r="N3075" t="str">
        <f t="shared" si="300"/>
        <v>MECANICO MONTADOR DE MOTORES DE EMBARCACOES</v>
      </c>
      <c r="O3075" t="s">
        <v>3960</v>
      </c>
      <c r="P3075">
        <v>0</v>
      </c>
      <c r="Q3075" s="46">
        <f t="shared" si="301"/>
        <v>0</v>
      </c>
    </row>
    <row r="3076" spans="1:17" x14ac:dyDescent="0.25">
      <c r="A3076" t="str">
        <f t="shared" si="296"/>
        <v>FOSFATIZADOR</v>
      </c>
      <c r="B3076" t="s">
        <v>3900</v>
      </c>
      <c r="C3076">
        <v>0</v>
      </c>
      <c r="D3076">
        <v>0</v>
      </c>
      <c r="E3076">
        <v>0</v>
      </c>
      <c r="F3076">
        <v>0</v>
      </c>
      <c r="G3076">
        <v>0</v>
      </c>
      <c r="H3076" s="46">
        <f t="shared" si="297"/>
        <v>0</v>
      </c>
      <c r="J3076" t="str">
        <f t="shared" si="298"/>
        <v>INSTALADOR DE TUBULACOES DE GAS COMBUSTIVEL (PRODUCAO E DISTRIBUICAO)</v>
      </c>
      <c r="K3076" t="s">
        <v>3918</v>
      </c>
      <c r="L3076">
        <v>0</v>
      </c>
      <c r="M3076" s="46">
        <f t="shared" si="299"/>
        <v>0</v>
      </c>
      <c r="N3076" t="str">
        <f t="shared" si="300"/>
        <v>MECANICO MONTADOR DE MOTORES DE EXPLOSAO E DIESEL</v>
      </c>
      <c r="O3076" t="s">
        <v>3961</v>
      </c>
      <c r="P3076">
        <v>0</v>
      </c>
      <c r="Q3076" s="46">
        <f t="shared" si="301"/>
        <v>0</v>
      </c>
    </row>
    <row r="3077" spans="1:17" x14ac:dyDescent="0.25">
      <c r="A3077" t="str">
        <f t="shared" si="296"/>
        <v>GALVANIZADOR</v>
      </c>
      <c r="B3077" t="s">
        <v>3901</v>
      </c>
      <c r="C3077">
        <v>0</v>
      </c>
      <c r="D3077">
        <v>0</v>
      </c>
      <c r="E3077">
        <v>0</v>
      </c>
      <c r="F3077">
        <v>0</v>
      </c>
      <c r="G3077">
        <v>0</v>
      </c>
      <c r="H3077" s="46">
        <f t="shared" si="297"/>
        <v>0</v>
      </c>
      <c r="J3077" t="str">
        <f t="shared" si="298"/>
        <v>INSTALADOR DE TUBULACOES DE VAPOR (PRODUCAO E DISTRIBUICAO)</v>
      </c>
      <c r="K3077" t="s">
        <v>3919</v>
      </c>
      <c r="L3077">
        <v>0</v>
      </c>
      <c r="M3077" s="46">
        <f t="shared" si="299"/>
        <v>0</v>
      </c>
      <c r="N3077" t="str">
        <f t="shared" si="300"/>
        <v>MECANICO MONTADOR DE TURBOALIMENTADORES</v>
      </c>
      <c r="O3077" t="s">
        <v>3962</v>
      </c>
      <c r="P3077">
        <v>0</v>
      </c>
      <c r="Q3077" s="46">
        <f t="shared" si="301"/>
        <v>0</v>
      </c>
    </row>
    <row r="3078" spans="1:17" x14ac:dyDescent="0.25">
      <c r="A3078" t="str">
        <f t="shared" si="296"/>
        <v>METALIZADOR A PISTOLA</v>
      </c>
      <c r="B3078" t="s">
        <v>3902</v>
      </c>
      <c r="C3078">
        <v>0</v>
      </c>
      <c r="D3078">
        <v>0</v>
      </c>
      <c r="E3078">
        <v>0</v>
      </c>
      <c r="F3078">
        <v>0</v>
      </c>
      <c r="G3078">
        <v>0</v>
      </c>
      <c r="H3078" s="46">
        <f t="shared" si="297"/>
        <v>0</v>
      </c>
      <c r="J3078" t="str">
        <f t="shared" si="298"/>
        <v>MONTADOR DE ESTRUTURAS METALICAS DE EMBARCACOES</v>
      </c>
      <c r="K3078" t="s">
        <v>3921</v>
      </c>
      <c r="L3078">
        <v>0</v>
      </c>
      <c r="M3078" s="46">
        <f t="shared" si="299"/>
        <v>0</v>
      </c>
      <c r="N3078" t="str">
        <f t="shared" si="300"/>
        <v>MONTADOR DE VEICULOS (LINHA DE MONTAGEM)</v>
      </c>
      <c r="O3078" t="s">
        <v>3963</v>
      </c>
      <c r="P3078">
        <v>0</v>
      </c>
      <c r="Q3078" s="46">
        <f t="shared" si="301"/>
        <v>0</v>
      </c>
    </row>
    <row r="3079" spans="1:17" x14ac:dyDescent="0.25">
      <c r="A3079" t="str">
        <f t="shared" si="296"/>
        <v>METALIZADOR (BANHO QUENTE)</v>
      </c>
      <c r="B3079" t="s">
        <v>3903</v>
      </c>
      <c r="C3079">
        <v>0</v>
      </c>
      <c r="D3079">
        <v>0</v>
      </c>
      <c r="E3079">
        <v>0</v>
      </c>
      <c r="F3079">
        <v>0</v>
      </c>
      <c r="G3079">
        <v>0</v>
      </c>
      <c r="H3079" s="46">
        <f t="shared" si="297"/>
        <v>0</v>
      </c>
      <c r="J3079" t="str">
        <f t="shared" si="298"/>
        <v>REBITADOR A MARTELO PNEUMATICO</v>
      </c>
      <c r="K3079" t="s">
        <v>3922</v>
      </c>
      <c r="L3079">
        <v>0</v>
      </c>
      <c r="M3079" s="46">
        <f t="shared" si="299"/>
        <v>0</v>
      </c>
      <c r="N3079" t="str">
        <f t="shared" si="300"/>
        <v>OPERADOR DE TIME DE MONTAGEM</v>
      </c>
      <c r="O3079" t="s">
        <v>3964</v>
      </c>
      <c r="P3079">
        <v>0</v>
      </c>
      <c r="Q3079" s="46">
        <f t="shared" si="301"/>
        <v>0</v>
      </c>
    </row>
    <row r="3080" spans="1:17" x14ac:dyDescent="0.25">
      <c r="A3080" t="str">
        <f t="shared" si="296"/>
        <v>OPERADOR DE MAQUINA RECOBRIDORA DE ARAME</v>
      </c>
      <c r="B3080" t="s">
        <v>3904</v>
      </c>
      <c r="C3080">
        <v>0</v>
      </c>
      <c r="D3080">
        <v>0</v>
      </c>
      <c r="E3080">
        <v>0</v>
      </c>
      <c r="F3080">
        <v>0</v>
      </c>
      <c r="G3080">
        <v>0</v>
      </c>
      <c r="H3080" s="46">
        <f t="shared" si="297"/>
        <v>0</v>
      </c>
      <c r="J3080" t="str">
        <f t="shared" si="298"/>
        <v>PREPARADOR DE ESTRUTURAS METALICAS</v>
      </c>
      <c r="K3080" t="s">
        <v>3923</v>
      </c>
      <c r="L3080">
        <v>0</v>
      </c>
      <c r="M3080" s="46">
        <f t="shared" si="299"/>
        <v>0</v>
      </c>
      <c r="N3080" t="str">
        <f t="shared" si="300"/>
        <v>MONTADOR DE ESTRUTURAS DE AERONAVES</v>
      </c>
      <c r="O3080" t="s">
        <v>3965</v>
      </c>
      <c r="P3080">
        <v>0</v>
      </c>
      <c r="Q3080" s="46">
        <f t="shared" si="301"/>
        <v>0</v>
      </c>
    </row>
    <row r="3081" spans="1:17" x14ac:dyDescent="0.25">
      <c r="A3081" t="str">
        <f t="shared" si="296"/>
        <v>OPERADOR DE ZINCAGEM (PROCESSO ELETROLITICO)</v>
      </c>
      <c r="B3081" t="s">
        <v>3905</v>
      </c>
      <c r="C3081">
        <v>0</v>
      </c>
      <c r="D3081">
        <v>0</v>
      </c>
      <c r="E3081">
        <v>0</v>
      </c>
      <c r="F3081">
        <v>0</v>
      </c>
      <c r="G3081">
        <v>0</v>
      </c>
      <c r="H3081" s="46">
        <f t="shared" si="297"/>
        <v>0</v>
      </c>
      <c r="J3081" t="str">
        <f t="shared" si="298"/>
        <v>RISCADOR DE ESTRUTURAS METALICAS</v>
      </c>
      <c r="K3081" t="s">
        <v>3924</v>
      </c>
      <c r="L3081">
        <v>0</v>
      </c>
      <c r="M3081" s="46">
        <f t="shared" si="299"/>
        <v>0</v>
      </c>
      <c r="N3081" t="str">
        <f t="shared" si="300"/>
        <v>MONTADOR DE SISTEMAS DE COMBUSTIVEL DE AERONAVES</v>
      </c>
      <c r="O3081" t="s">
        <v>3966</v>
      </c>
      <c r="P3081">
        <v>0</v>
      </c>
      <c r="Q3081" s="46">
        <f t="shared" si="301"/>
        <v>0</v>
      </c>
    </row>
    <row r="3082" spans="1:17" x14ac:dyDescent="0.25">
      <c r="A3082" t="str">
        <f t="shared" si="296"/>
        <v>OXIDADOR</v>
      </c>
      <c r="B3082" t="s">
        <v>3906</v>
      </c>
      <c r="C3082">
        <v>0</v>
      </c>
      <c r="D3082">
        <v>0</v>
      </c>
      <c r="E3082">
        <v>0</v>
      </c>
      <c r="F3082">
        <v>0</v>
      </c>
      <c r="G3082">
        <v>0</v>
      </c>
      <c r="H3082" s="46">
        <f t="shared" si="297"/>
        <v>0</v>
      </c>
      <c r="J3082" t="str">
        <f t="shared" si="298"/>
        <v>REBITADOR, A MAO</v>
      </c>
      <c r="K3082" t="s">
        <v>3925</v>
      </c>
      <c r="L3082">
        <v>0</v>
      </c>
      <c r="M3082" s="46">
        <f t="shared" si="299"/>
        <v>0</v>
      </c>
      <c r="N3082" t="str">
        <f t="shared" si="300"/>
        <v>MECANICO DE REFRIGERACAO</v>
      </c>
      <c r="O3082" t="s">
        <v>3967</v>
      </c>
      <c r="P3082">
        <v>0</v>
      </c>
      <c r="Q3082" s="46">
        <f t="shared" si="301"/>
        <v>0</v>
      </c>
    </row>
    <row r="3083" spans="1:17" x14ac:dyDescent="0.25">
      <c r="A3083" t="str">
        <f t="shared" si="296"/>
        <v>OPERADOR DE EQUIPAMENTO DE SECAGEM DE PINTURA</v>
      </c>
      <c r="B3083" t="s">
        <v>3907</v>
      </c>
      <c r="C3083">
        <v>0</v>
      </c>
      <c r="D3083">
        <v>0</v>
      </c>
      <c r="E3083">
        <v>0</v>
      </c>
      <c r="F3083">
        <v>0</v>
      </c>
      <c r="G3083">
        <v>0</v>
      </c>
      <c r="H3083" s="46">
        <f t="shared" si="297"/>
        <v>0</v>
      </c>
      <c r="J3083" t="str">
        <f t="shared" si="298"/>
        <v>BRASADOR</v>
      </c>
      <c r="K3083" t="s">
        <v>3926</v>
      </c>
      <c r="L3083">
        <v>0</v>
      </c>
      <c r="M3083" s="46">
        <f t="shared" si="299"/>
        <v>0</v>
      </c>
      <c r="N3083" t="str">
        <f t="shared" si="300"/>
        <v>SUPERVISOR DE MONTAGEM E INSTALACAO ELETROELETRONICA</v>
      </c>
      <c r="O3083" t="s">
        <v>3968</v>
      </c>
      <c r="P3083">
        <v>0</v>
      </c>
      <c r="Q3083" s="46">
        <f t="shared" si="301"/>
        <v>0</v>
      </c>
    </row>
    <row r="3084" spans="1:17" x14ac:dyDescent="0.25">
      <c r="A3084" t="str">
        <f t="shared" si="296"/>
        <v>PINTOR DE ESTRUTURAS METALICAS</v>
      </c>
      <c r="B3084" t="s">
        <v>3909</v>
      </c>
      <c r="C3084">
        <v>0</v>
      </c>
      <c r="D3084">
        <v>0</v>
      </c>
      <c r="E3084">
        <v>0</v>
      </c>
      <c r="F3084">
        <v>0</v>
      </c>
      <c r="G3084">
        <v>0</v>
      </c>
      <c r="H3084" s="46">
        <f t="shared" si="297"/>
        <v>0</v>
      </c>
      <c r="J3084" t="str">
        <f t="shared" si="298"/>
        <v>OXICORTADOR A MAO E A MAQUINA</v>
      </c>
      <c r="K3084" t="s">
        <v>3927</v>
      </c>
      <c r="L3084">
        <v>0</v>
      </c>
      <c r="M3084" s="46">
        <f t="shared" si="299"/>
        <v>0</v>
      </c>
      <c r="N3084" t="str">
        <f t="shared" si="300"/>
        <v>MONTADOR DE EQUIPAMENTOS ELETRONICOS (APARELHOS MEDICOS)</v>
      </c>
      <c r="O3084" t="s">
        <v>3969</v>
      </c>
      <c r="P3084">
        <v>0</v>
      </c>
      <c r="Q3084" s="46">
        <f t="shared" si="301"/>
        <v>0</v>
      </c>
    </row>
    <row r="3085" spans="1:17" x14ac:dyDescent="0.25">
      <c r="A3085" t="str">
        <f t="shared" si="296"/>
        <v>PINTOR DE VEICULOS (FABRICACAO)</v>
      </c>
      <c r="B3085" t="s">
        <v>3910</v>
      </c>
      <c r="C3085">
        <v>0</v>
      </c>
      <c r="D3085">
        <v>0</v>
      </c>
      <c r="E3085">
        <v>0</v>
      </c>
      <c r="F3085">
        <v>0</v>
      </c>
      <c r="G3085">
        <v>0</v>
      </c>
      <c r="H3085" s="46">
        <f t="shared" si="297"/>
        <v>0</v>
      </c>
      <c r="J3085" t="str">
        <f t="shared" si="298"/>
        <v>SOLDADOR A OXIGAS</v>
      </c>
      <c r="K3085" t="s">
        <v>3929</v>
      </c>
      <c r="L3085">
        <v>0</v>
      </c>
      <c r="M3085" s="46">
        <f t="shared" si="299"/>
        <v>0</v>
      </c>
      <c r="N3085" t="str">
        <f t="shared" si="300"/>
        <v>MONTADOR DE EQUIPAMENTOS ELETRONICOS (COMPUTADORES E EQUIPAMENTOS AUXILIARES)</v>
      </c>
      <c r="O3085" t="s">
        <v>3970</v>
      </c>
      <c r="P3085">
        <v>0</v>
      </c>
      <c r="Q3085" s="46">
        <f t="shared" si="301"/>
        <v>0</v>
      </c>
    </row>
    <row r="3086" spans="1:17" x14ac:dyDescent="0.25">
      <c r="A3086" t="str">
        <f t="shared" ref="A3086:A3149" si="302">MID(B3086,8,100)</f>
        <v>PINTOR, A PISTOLA (EXCETO OBRAS E ESTRUTURAS METALICAS)</v>
      </c>
      <c r="B3086" t="s">
        <v>3912</v>
      </c>
      <c r="C3086">
        <v>0</v>
      </c>
      <c r="D3086">
        <v>0</v>
      </c>
      <c r="E3086">
        <v>0</v>
      </c>
      <c r="F3086">
        <v>0</v>
      </c>
      <c r="G3086">
        <v>0</v>
      </c>
      <c r="H3086" s="46">
        <f t="shared" ref="H3086:H3149" si="303">G3086*100/G$3765</f>
        <v>0</v>
      </c>
      <c r="J3086" t="str">
        <f t="shared" ref="J3086:J3149" si="304">MID(K3086,8,100)</f>
        <v>SOLDADOR ELETRICO</v>
      </c>
      <c r="K3086" t="s">
        <v>3930</v>
      </c>
      <c r="L3086">
        <v>0</v>
      </c>
      <c r="M3086" s="46">
        <f t="shared" ref="M3086:M3149" si="305">L3086*100/L$3765</f>
        <v>0</v>
      </c>
      <c r="N3086" t="str">
        <f t="shared" ref="N3086:N3149" si="306">MID(O3086,8,100)</f>
        <v>MONTADOR DE EQUIPAMENTOS ELETRICOS (INSTRUMENTOS DE MEDICAO)</v>
      </c>
      <c r="O3086" t="s">
        <v>3971</v>
      </c>
      <c r="P3086">
        <v>0</v>
      </c>
      <c r="Q3086" s="46">
        <f t="shared" ref="Q3086:Q3149" si="307">P3086*100/P$3765</f>
        <v>0</v>
      </c>
    </row>
    <row r="3087" spans="1:17" x14ac:dyDescent="0.25">
      <c r="A3087" t="str">
        <f t="shared" si="302"/>
        <v>ASSENTADOR DE CANALIZACAO (EDIFICACOES)</v>
      </c>
      <c r="B3087" t="s">
        <v>3913</v>
      </c>
      <c r="C3087">
        <v>0</v>
      </c>
      <c r="D3087">
        <v>0</v>
      </c>
      <c r="E3087">
        <v>0</v>
      </c>
      <c r="F3087">
        <v>0</v>
      </c>
      <c r="G3087">
        <v>0</v>
      </c>
      <c r="H3087" s="46">
        <f t="shared" si="303"/>
        <v>0</v>
      </c>
      <c r="J3087" t="str">
        <f t="shared" si="304"/>
        <v>CALDEIREIRO (CHAPAS DE COBRE)</v>
      </c>
      <c r="K3087" t="s">
        <v>3931</v>
      </c>
      <c r="L3087">
        <v>0</v>
      </c>
      <c r="M3087" s="46">
        <f t="shared" si="305"/>
        <v>0</v>
      </c>
      <c r="N3087" t="str">
        <f t="shared" si="306"/>
        <v>MONTADOR DE EQUIPAMENTOS ELETRICOS (APARELHOS ELETRODOMESTICOS)</v>
      </c>
      <c r="O3087" t="s">
        <v>3972</v>
      </c>
      <c r="P3087">
        <v>0</v>
      </c>
      <c r="Q3087" s="46">
        <f t="shared" si="307"/>
        <v>0</v>
      </c>
    </row>
    <row r="3088" spans="1:17" x14ac:dyDescent="0.25">
      <c r="A3088" t="str">
        <f t="shared" si="302"/>
        <v>INSTALADOR DE TUBULACOES</v>
      </c>
      <c r="B3088" t="s">
        <v>3915</v>
      </c>
      <c r="C3088">
        <v>0</v>
      </c>
      <c r="D3088">
        <v>0</v>
      </c>
      <c r="E3088">
        <v>0</v>
      </c>
      <c r="F3088">
        <v>0</v>
      </c>
      <c r="G3088">
        <v>0</v>
      </c>
      <c r="H3088" s="46">
        <f t="shared" si="303"/>
        <v>0</v>
      </c>
      <c r="J3088" t="str">
        <f t="shared" si="304"/>
        <v>CALDEIREIRO (CHAPAS DE FERRO E ACO)</v>
      </c>
      <c r="K3088" t="s">
        <v>3932</v>
      </c>
      <c r="L3088">
        <v>0</v>
      </c>
      <c r="M3088" s="46">
        <f t="shared" si="305"/>
        <v>0</v>
      </c>
      <c r="N3088" t="str">
        <f t="shared" si="306"/>
        <v>MONTADOR DE EQUIPAMENTOS ELETRICOS (CENTRAIS ELETRICAS)</v>
      </c>
      <c r="O3088" t="s">
        <v>3973</v>
      </c>
      <c r="P3088">
        <v>0</v>
      </c>
      <c r="Q3088" s="46">
        <f t="shared" si="307"/>
        <v>0</v>
      </c>
    </row>
    <row r="3089" spans="1:17" x14ac:dyDescent="0.25">
      <c r="A3089" t="str">
        <f t="shared" si="302"/>
        <v>INSTALADOR DE TUBULACOES (AERONAVES)</v>
      </c>
      <c r="B3089" t="s">
        <v>3916</v>
      </c>
      <c r="C3089">
        <v>0</v>
      </c>
      <c r="D3089">
        <v>0</v>
      </c>
      <c r="E3089">
        <v>0</v>
      </c>
      <c r="F3089">
        <v>0</v>
      </c>
      <c r="G3089">
        <v>0</v>
      </c>
      <c r="H3089" s="46">
        <f t="shared" si="303"/>
        <v>0</v>
      </c>
      <c r="J3089" t="str">
        <f t="shared" si="304"/>
        <v>CHAPEADOR DE CARROCERIAS METALICAS (FABRICACAO)</v>
      </c>
      <c r="K3089" t="s">
        <v>3934</v>
      </c>
      <c r="L3089">
        <v>0</v>
      </c>
      <c r="M3089" s="46">
        <f t="shared" si="305"/>
        <v>0</v>
      </c>
      <c r="N3089" t="str">
        <f t="shared" si="306"/>
        <v>MONTADOR DE EQUIPAMENTOS ELETRICOS (MOTORES E DINAMOS)</v>
      </c>
      <c r="O3089" t="s">
        <v>3974</v>
      </c>
      <c r="P3089">
        <v>0</v>
      </c>
      <c r="Q3089" s="46">
        <f t="shared" si="307"/>
        <v>0</v>
      </c>
    </row>
    <row r="3090" spans="1:17" x14ac:dyDescent="0.25">
      <c r="A3090" t="str">
        <f t="shared" si="302"/>
        <v>INSTALADOR DE TUBULACOES (EMBARCACOES)</v>
      </c>
      <c r="B3090" t="s">
        <v>3917</v>
      </c>
      <c r="C3090">
        <v>0</v>
      </c>
      <c r="D3090">
        <v>0</v>
      </c>
      <c r="E3090">
        <v>0</v>
      </c>
      <c r="F3090">
        <v>0</v>
      </c>
      <c r="G3090">
        <v>0</v>
      </c>
      <c r="H3090" s="46">
        <f t="shared" si="303"/>
        <v>0</v>
      </c>
      <c r="J3090" t="str">
        <f t="shared" si="304"/>
        <v>CHAPEADOR NAVAL</v>
      </c>
      <c r="K3090" t="s">
        <v>3935</v>
      </c>
      <c r="L3090">
        <v>0</v>
      </c>
      <c r="M3090" s="46">
        <f t="shared" si="305"/>
        <v>0</v>
      </c>
      <c r="N3090" t="str">
        <f t="shared" si="306"/>
        <v>MONTADOR DE EQUIPAMENTOS ELETRICOS</v>
      </c>
      <c r="O3090" t="s">
        <v>3975</v>
      </c>
      <c r="P3090">
        <v>0</v>
      </c>
      <c r="Q3090" s="46">
        <f t="shared" si="307"/>
        <v>0</v>
      </c>
    </row>
    <row r="3091" spans="1:17" x14ac:dyDescent="0.25">
      <c r="A3091" t="str">
        <f t="shared" si="302"/>
        <v>INSTALADOR DE TUBULACOES DE GAS COMBUSTIVEL (PRODUCAO E DISTRIBUICAO)</v>
      </c>
      <c r="B3091" t="s">
        <v>3918</v>
      </c>
      <c r="C3091">
        <v>0</v>
      </c>
      <c r="D3091">
        <v>0</v>
      </c>
      <c r="E3091">
        <v>0</v>
      </c>
      <c r="F3091">
        <v>0</v>
      </c>
      <c r="G3091">
        <v>0</v>
      </c>
      <c r="H3091" s="46">
        <f t="shared" si="303"/>
        <v>0</v>
      </c>
      <c r="J3091" t="str">
        <f t="shared" si="304"/>
        <v>CHAPEADOR DE AERONAVES</v>
      </c>
      <c r="K3091" t="s">
        <v>3936</v>
      </c>
      <c r="L3091">
        <v>0</v>
      </c>
      <c r="M3091" s="46">
        <f t="shared" si="305"/>
        <v>0</v>
      </c>
      <c r="N3091" t="str">
        <f t="shared" si="306"/>
        <v>MONTADOR DE EQUIPAMENTOS ELETRONICOS (INSTALACOES DE SINALIZACAO)</v>
      </c>
      <c r="O3091" t="s">
        <v>3976</v>
      </c>
      <c r="P3091">
        <v>0</v>
      </c>
      <c r="Q3091" s="46">
        <f t="shared" si="307"/>
        <v>0</v>
      </c>
    </row>
    <row r="3092" spans="1:17" x14ac:dyDescent="0.25">
      <c r="A3092" t="str">
        <f t="shared" si="302"/>
        <v>INSTALADOR DE TUBULACOES DE VAPOR (PRODUCAO E DISTRIBUICAO)</v>
      </c>
      <c r="B3092" t="s">
        <v>3919</v>
      </c>
      <c r="C3092">
        <v>0</v>
      </c>
      <c r="D3092">
        <v>0</v>
      </c>
      <c r="E3092">
        <v>0</v>
      </c>
      <c r="F3092">
        <v>0</v>
      </c>
      <c r="G3092">
        <v>0</v>
      </c>
      <c r="H3092" s="46">
        <f t="shared" si="303"/>
        <v>0</v>
      </c>
      <c r="J3092" t="str">
        <f t="shared" si="304"/>
        <v>FUNILEIRO INDUSTRIAL</v>
      </c>
      <c r="K3092" t="s">
        <v>3937</v>
      </c>
      <c r="L3092">
        <v>0</v>
      </c>
      <c r="M3092" s="46">
        <f t="shared" si="305"/>
        <v>0</v>
      </c>
      <c r="N3092" t="str">
        <f t="shared" si="306"/>
        <v>MONTADOR DE EQUIPAMENTOS ELETRONICOS (MAQUINAS INDUSTRIAIS)</v>
      </c>
      <c r="O3092" t="s">
        <v>3977</v>
      </c>
      <c r="P3092">
        <v>0</v>
      </c>
      <c r="Q3092" s="46">
        <f t="shared" si="307"/>
        <v>0</v>
      </c>
    </row>
    <row r="3093" spans="1:17" x14ac:dyDescent="0.25">
      <c r="A3093" t="str">
        <f t="shared" si="302"/>
        <v>MONTADOR DE ESTRUTURAS METALICAS DE EMBARCACOES</v>
      </c>
      <c r="B3093" t="s">
        <v>3921</v>
      </c>
      <c r="C3093">
        <v>0</v>
      </c>
      <c r="D3093">
        <v>0</v>
      </c>
      <c r="E3093">
        <v>0</v>
      </c>
      <c r="F3093">
        <v>0</v>
      </c>
      <c r="G3093">
        <v>0</v>
      </c>
      <c r="H3093" s="46">
        <f t="shared" si="303"/>
        <v>0</v>
      </c>
      <c r="J3093" t="str">
        <f t="shared" si="304"/>
        <v>OPERADOR DE MAQUINA DE CILINDRAR CHAPAS</v>
      </c>
      <c r="K3093" t="s">
        <v>3939</v>
      </c>
      <c r="L3093">
        <v>0</v>
      </c>
      <c r="M3093" s="46">
        <f t="shared" si="305"/>
        <v>0</v>
      </c>
      <c r="N3093" t="str">
        <f t="shared" si="306"/>
        <v>MONTADOR DE EQUIPAMENTOS ELETRONICOS</v>
      </c>
      <c r="O3093" t="s">
        <v>3978</v>
      </c>
      <c r="P3093">
        <v>0</v>
      </c>
      <c r="Q3093" s="46">
        <f t="shared" si="307"/>
        <v>0</v>
      </c>
    </row>
    <row r="3094" spans="1:17" x14ac:dyDescent="0.25">
      <c r="A3094" t="str">
        <f t="shared" si="302"/>
        <v>REBITADOR A MARTELO PNEUMATICO</v>
      </c>
      <c r="B3094" t="s">
        <v>3922</v>
      </c>
      <c r="C3094">
        <v>0</v>
      </c>
      <c r="D3094">
        <v>0</v>
      </c>
      <c r="E3094">
        <v>0</v>
      </c>
      <c r="F3094">
        <v>0</v>
      </c>
      <c r="G3094">
        <v>0</v>
      </c>
      <c r="H3094" s="46">
        <f t="shared" si="303"/>
        <v>0</v>
      </c>
      <c r="J3094" t="str">
        <f t="shared" si="304"/>
        <v>OPERADOR DE MAQUINA DE DOBRAR CHAPAS</v>
      </c>
      <c r="K3094" t="s">
        <v>3940</v>
      </c>
      <c r="L3094">
        <v>0</v>
      </c>
      <c r="M3094" s="46">
        <f t="shared" si="305"/>
        <v>0</v>
      </c>
      <c r="N3094" t="str">
        <f t="shared" si="306"/>
        <v>MONTADOR DE EQUIPAMENTOS ELETRICOS (ELEVADORES E EQUIPAMENTOS SIMILARES)</v>
      </c>
      <c r="O3094" t="s">
        <v>3979</v>
      </c>
      <c r="P3094">
        <v>0</v>
      </c>
      <c r="Q3094" s="46">
        <f t="shared" si="307"/>
        <v>0</v>
      </c>
    </row>
    <row r="3095" spans="1:17" x14ac:dyDescent="0.25">
      <c r="A3095" t="str">
        <f t="shared" si="302"/>
        <v>PREPARADOR DE ESTRUTURAS METALICAS</v>
      </c>
      <c r="B3095" t="s">
        <v>3923</v>
      </c>
      <c r="C3095">
        <v>0</v>
      </c>
      <c r="D3095">
        <v>0</v>
      </c>
      <c r="E3095">
        <v>0</v>
      </c>
      <c r="F3095">
        <v>0</v>
      </c>
      <c r="G3095">
        <v>0</v>
      </c>
      <c r="H3095" s="46">
        <f t="shared" si="303"/>
        <v>0</v>
      </c>
      <c r="J3095" t="str">
        <f t="shared" si="304"/>
        <v>PRENSISTA (OPERADOR DE PRENSA)</v>
      </c>
      <c r="K3095" t="s">
        <v>3941</v>
      </c>
      <c r="L3095">
        <v>0</v>
      </c>
      <c r="M3095" s="46">
        <f t="shared" si="305"/>
        <v>0</v>
      </c>
      <c r="N3095" t="str">
        <f t="shared" si="306"/>
        <v>MONTADOR DE EQUIPAMENTOS ELETRICOS (TRANSFORMADORES)</v>
      </c>
      <c r="O3095" t="s">
        <v>3980</v>
      </c>
      <c r="P3095">
        <v>0</v>
      </c>
      <c r="Q3095" s="46">
        <f t="shared" si="307"/>
        <v>0</v>
      </c>
    </row>
    <row r="3096" spans="1:17" x14ac:dyDescent="0.25">
      <c r="A3096" t="str">
        <f t="shared" si="302"/>
        <v>RISCADOR DE ESTRUTURAS METALICAS</v>
      </c>
      <c r="B3096" t="s">
        <v>3924</v>
      </c>
      <c r="C3096">
        <v>0</v>
      </c>
      <c r="D3096">
        <v>0</v>
      </c>
      <c r="E3096">
        <v>0</v>
      </c>
      <c r="F3096">
        <v>0</v>
      </c>
      <c r="G3096">
        <v>0</v>
      </c>
      <c r="H3096" s="46">
        <f t="shared" si="303"/>
        <v>0</v>
      </c>
      <c r="J3096" t="str">
        <f t="shared" si="304"/>
        <v>OPERADOR DE LACOS DE CABOS DE ACO</v>
      </c>
      <c r="K3096" t="s">
        <v>3942</v>
      </c>
      <c r="L3096">
        <v>0</v>
      </c>
      <c r="M3096" s="46">
        <f t="shared" si="305"/>
        <v>0</v>
      </c>
      <c r="N3096" t="str">
        <f t="shared" si="306"/>
        <v>BOBINADOR ELETRICISTA, A MAO</v>
      </c>
      <c r="O3096" t="s">
        <v>3981</v>
      </c>
      <c r="P3096">
        <v>0</v>
      </c>
      <c r="Q3096" s="46">
        <f t="shared" si="307"/>
        <v>0</v>
      </c>
    </row>
    <row r="3097" spans="1:17" x14ac:dyDescent="0.25">
      <c r="A3097" t="str">
        <f t="shared" si="302"/>
        <v>REBITADOR, A MAO</v>
      </c>
      <c r="B3097" t="s">
        <v>3925</v>
      </c>
      <c r="C3097">
        <v>0</v>
      </c>
      <c r="D3097">
        <v>0</v>
      </c>
      <c r="E3097">
        <v>0</v>
      </c>
      <c r="F3097">
        <v>0</v>
      </c>
      <c r="G3097">
        <v>0</v>
      </c>
      <c r="H3097" s="46">
        <f t="shared" si="303"/>
        <v>0</v>
      </c>
      <c r="J3097" t="str">
        <f t="shared" si="304"/>
        <v>TRANCADOR DE CABOS DE ACO</v>
      </c>
      <c r="K3097" t="s">
        <v>3943</v>
      </c>
      <c r="L3097">
        <v>0</v>
      </c>
      <c r="M3097" s="46">
        <f t="shared" si="305"/>
        <v>0</v>
      </c>
      <c r="N3097" t="str">
        <f t="shared" si="306"/>
        <v>BOBINADOR ELETRICISTA, A MAQUINA</v>
      </c>
      <c r="O3097" t="s">
        <v>3982</v>
      </c>
      <c r="P3097">
        <v>0</v>
      </c>
      <c r="Q3097" s="46">
        <f t="shared" si="307"/>
        <v>0</v>
      </c>
    </row>
    <row r="3098" spans="1:17" x14ac:dyDescent="0.25">
      <c r="A3098" t="str">
        <f t="shared" si="302"/>
        <v>BRASADOR</v>
      </c>
      <c r="B3098" t="s">
        <v>3926</v>
      </c>
      <c r="C3098">
        <v>0</v>
      </c>
      <c r="D3098">
        <v>0</v>
      </c>
      <c r="E3098">
        <v>0</v>
      </c>
      <c r="F3098">
        <v>0</v>
      </c>
      <c r="G3098">
        <v>0</v>
      </c>
      <c r="H3098" s="46">
        <f t="shared" si="303"/>
        <v>0</v>
      </c>
      <c r="J3098" t="str">
        <f t="shared" si="304"/>
        <v>AJUSTADOR FERRAMENTEIRO</v>
      </c>
      <c r="K3098" t="s">
        <v>3944</v>
      </c>
      <c r="L3098">
        <v>0</v>
      </c>
      <c r="M3098" s="46">
        <f t="shared" si="305"/>
        <v>0</v>
      </c>
      <c r="N3098" t="str">
        <f t="shared" si="306"/>
        <v>OPERADOR DE LINHA DE MONTAGEM (APARELHOS ELETRICOS)</v>
      </c>
      <c r="O3098" t="s">
        <v>3983</v>
      </c>
      <c r="P3098">
        <v>0</v>
      </c>
      <c r="Q3098" s="46">
        <f t="shared" si="307"/>
        <v>0</v>
      </c>
    </row>
    <row r="3099" spans="1:17" x14ac:dyDescent="0.25">
      <c r="A3099" t="str">
        <f t="shared" si="302"/>
        <v>OXICORTADOR A MAO E A MAQUINA</v>
      </c>
      <c r="B3099" t="s">
        <v>3927</v>
      </c>
      <c r="C3099">
        <v>0</v>
      </c>
      <c r="D3099">
        <v>0</v>
      </c>
      <c r="E3099">
        <v>0</v>
      </c>
      <c r="F3099">
        <v>0</v>
      </c>
      <c r="G3099">
        <v>0</v>
      </c>
      <c r="H3099" s="46">
        <f t="shared" si="303"/>
        <v>0</v>
      </c>
      <c r="J3099" t="str">
        <f t="shared" si="304"/>
        <v>AJUSTADOR MECANICO (USINAGEM EM BANCADA E EM MAQUINASFERRAMENTAS)</v>
      </c>
      <c r="K3099" t="s">
        <v>3946</v>
      </c>
      <c r="L3099">
        <v>0</v>
      </c>
      <c r="M3099" s="46">
        <f t="shared" si="305"/>
        <v>0</v>
      </c>
      <c r="N3099" t="str">
        <f t="shared" si="306"/>
        <v>OPERADOR DE LINHA DE MONTAGEM (APARELHOS ELETRONICOS)</v>
      </c>
      <c r="O3099" t="s">
        <v>3984</v>
      </c>
      <c r="P3099">
        <v>0</v>
      </c>
      <c r="Q3099" s="46">
        <f t="shared" si="307"/>
        <v>0</v>
      </c>
    </row>
    <row r="3100" spans="1:17" x14ac:dyDescent="0.25">
      <c r="A3100" t="str">
        <f t="shared" si="302"/>
        <v>SOLDADOR A OXIGAS</v>
      </c>
      <c r="B3100" t="s">
        <v>3929</v>
      </c>
      <c r="C3100">
        <v>0</v>
      </c>
      <c r="D3100">
        <v>0</v>
      </c>
      <c r="E3100">
        <v>0</v>
      </c>
      <c r="F3100">
        <v>0</v>
      </c>
      <c r="G3100">
        <v>0</v>
      </c>
      <c r="H3100" s="46">
        <f t="shared" si="303"/>
        <v>0</v>
      </c>
      <c r="J3100" t="str">
        <f t="shared" si="304"/>
        <v>AJUSTADOR MECANICO EM BANCADA</v>
      </c>
      <c r="K3100" t="s">
        <v>3947</v>
      </c>
      <c r="L3100">
        <v>0</v>
      </c>
      <c r="M3100" s="46">
        <f t="shared" si="305"/>
        <v>0</v>
      </c>
      <c r="N3100" t="str">
        <f t="shared" si="306"/>
        <v>MONTADOR DE EQUIPAMENTOS ELETRONICOS (ESTACAO DE RADIO, TV E EQUIPAMENTOS DE RADAR)</v>
      </c>
      <c r="O3100" t="s">
        <v>3985</v>
      </c>
      <c r="P3100">
        <v>0</v>
      </c>
      <c r="Q3100" s="46">
        <f t="shared" si="307"/>
        <v>0</v>
      </c>
    </row>
    <row r="3101" spans="1:17" x14ac:dyDescent="0.25">
      <c r="A3101" t="str">
        <f t="shared" si="302"/>
        <v>SOLDADOR ELETRICO</v>
      </c>
      <c r="B3101" t="s">
        <v>3930</v>
      </c>
      <c r="C3101">
        <v>0</v>
      </c>
      <c r="D3101">
        <v>0</v>
      </c>
      <c r="E3101">
        <v>0</v>
      </c>
      <c r="F3101">
        <v>0</v>
      </c>
      <c r="G3101">
        <v>0</v>
      </c>
      <c r="H3101" s="46">
        <f t="shared" si="303"/>
        <v>0</v>
      </c>
      <c r="J3101" t="str">
        <f t="shared" si="304"/>
        <v>AJUSTADOR NAVAL (REPARO E CONSTRUCAO)</v>
      </c>
      <c r="K3101" t="s">
        <v>3948</v>
      </c>
      <c r="L3101">
        <v>0</v>
      </c>
      <c r="M3101" s="46">
        <f t="shared" si="305"/>
        <v>0</v>
      </c>
      <c r="N3101" t="str">
        <f t="shared" si="306"/>
        <v>INSTALADOR-REPARADOR DE EQUIPAMENTOS DE COMUTACAO EM TELEFONIA</v>
      </c>
      <c r="O3101" t="s">
        <v>3986</v>
      </c>
      <c r="P3101">
        <v>0</v>
      </c>
      <c r="Q3101" s="46">
        <f t="shared" si="307"/>
        <v>0</v>
      </c>
    </row>
    <row r="3102" spans="1:17" x14ac:dyDescent="0.25">
      <c r="A3102" t="str">
        <f t="shared" si="302"/>
        <v>CALDEIREIRO (CHAPAS DE COBRE)</v>
      </c>
      <c r="B3102" t="s">
        <v>3931</v>
      </c>
      <c r="C3102">
        <v>0</v>
      </c>
      <c r="D3102">
        <v>0</v>
      </c>
      <c r="E3102">
        <v>0</v>
      </c>
      <c r="F3102">
        <v>0</v>
      </c>
      <c r="G3102">
        <v>0</v>
      </c>
      <c r="H3102" s="46">
        <f t="shared" si="303"/>
        <v>0</v>
      </c>
      <c r="J3102" t="str">
        <f t="shared" si="304"/>
        <v>MONTADOR DE MAQUINAS, MOTORES E ACESSORIOS (MONTAGEM EM SERIE)</v>
      </c>
      <c r="K3102" t="s">
        <v>3949</v>
      </c>
      <c r="L3102">
        <v>0</v>
      </c>
      <c r="M3102" s="46">
        <f t="shared" si="305"/>
        <v>0</v>
      </c>
      <c r="N3102" t="str">
        <f t="shared" si="306"/>
        <v>INSTALADOR-REPARADOR DE EQUIPAMENTOS DE ENERGIA EM TELEFONIA</v>
      </c>
      <c r="O3102" t="s">
        <v>3987</v>
      </c>
      <c r="P3102">
        <v>0</v>
      </c>
      <c r="Q3102" s="46">
        <f t="shared" si="307"/>
        <v>0</v>
      </c>
    </row>
    <row r="3103" spans="1:17" x14ac:dyDescent="0.25">
      <c r="A3103" t="str">
        <f t="shared" si="302"/>
        <v>CALDEIREIRO (CHAPAS DE FERRO E ACO)</v>
      </c>
      <c r="B3103" t="s">
        <v>3932</v>
      </c>
      <c r="C3103">
        <v>0</v>
      </c>
      <c r="D3103">
        <v>0</v>
      </c>
      <c r="E3103">
        <v>0</v>
      </c>
      <c r="F3103">
        <v>0</v>
      </c>
      <c r="G3103">
        <v>0</v>
      </c>
      <c r="H3103" s="46">
        <f t="shared" si="303"/>
        <v>0</v>
      </c>
      <c r="J3103" t="str">
        <f t="shared" si="304"/>
        <v>MONTADOR DE MAQUINAS GRAFICAS</v>
      </c>
      <c r="K3103" t="s">
        <v>3951</v>
      </c>
      <c r="L3103">
        <v>0</v>
      </c>
      <c r="M3103" s="46">
        <f t="shared" si="305"/>
        <v>0</v>
      </c>
      <c r="N3103" t="str">
        <f t="shared" si="306"/>
        <v>INSTALADOR-REPARADOR DE EQUIPAMENTOS DE TRANSMISSAO EM TELEFONIA</v>
      </c>
      <c r="O3103" t="s">
        <v>3988</v>
      </c>
      <c r="P3103">
        <v>0</v>
      </c>
      <c r="Q3103" s="46">
        <f t="shared" si="307"/>
        <v>0</v>
      </c>
    </row>
    <row r="3104" spans="1:17" x14ac:dyDescent="0.25">
      <c r="A3104" t="str">
        <f t="shared" si="302"/>
        <v>CHAPEADOR DE CARROCERIAS METALICAS (FABRICACAO)</v>
      </c>
      <c r="B3104" t="s">
        <v>3934</v>
      </c>
      <c r="C3104">
        <v>0</v>
      </c>
      <c r="D3104">
        <v>0</v>
      </c>
      <c r="E3104">
        <v>0</v>
      </c>
      <c r="F3104">
        <v>0</v>
      </c>
      <c r="G3104">
        <v>0</v>
      </c>
      <c r="H3104" s="46">
        <f t="shared" si="303"/>
        <v>0</v>
      </c>
      <c r="J3104" t="str">
        <f t="shared" si="304"/>
        <v>MONTADOR DE MAQUINAS OPERATRIZES PARA MADEIRA</v>
      </c>
      <c r="K3104" t="s">
        <v>3952</v>
      </c>
      <c r="L3104">
        <v>0</v>
      </c>
      <c r="M3104" s="46">
        <f t="shared" si="305"/>
        <v>0</v>
      </c>
      <c r="N3104" t="str">
        <f t="shared" si="306"/>
        <v>INSTALADOR-REPARADOR DE LINHAS E APARELHOS DE TELECOMUNICACOES</v>
      </c>
      <c r="O3104" t="s">
        <v>3989</v>
      </c>
      <c r="P3104">
        <v>0</v>
      </c>
      <c r="Q3104" s="46">
        <f t="shared" si="307"/>
        <v>0</v>
      </c>
    </row>
    <row r="3105" spans="1:17" x14ac:dyDescent="0.25">
      <c r="A3105" t="str">
        <f t="shared" si="302"/>
        <v>CHAPEADOR NAVAL</v>
      </c>
      <c r="B3105" t="s">
        <v>3935</v>
      </c>
      <c r="C3105">
        <v>0</v>
      </c>
      <c r="D3105">
        <v>0</v>
      </c>
      <c r="E3105">
        <v>0</v>
      </c>
      <c r="F3105">
        <v>0</v>
      </c>
      <c r="G3105">
        <v>0</v>
      </c>
      <c r="H3105" s="46">
        <f t="shared" si="303"/>
        <v>0</v>
      </c>
      <c r="J3105" t="str">
        <f t="shared" si="304"/>
        <v>MONTADOR DE MAQUINAS TEXTEIS</v>
      </c>
      <c r="K3105" t="s">
        <v>3953</v>
      </c>
      <c r="L3105">
        <v>0</v>
      </c>
      <c r="M3105" s="46">
        <f t="shared" si="305"/>
        <v>0</v>
      </c>
      <c r="N3105" t="str">
        <f t="shared" si="306"/>
        <v>INSTALADOR-REPARADOR DE REDES E CABOS TELEFONICOS</v>
      </c>
      <c r="O3105" t="s">
        <v>3990</v>
      </c>
      <c r="P3105">
        <v>0</v>
      </c>
      <c r="Q3105" s="46">
        <f t="shared" si="307"/>
        <v>0</v>
      </c>
    </row>
    <row r="3106" spans="1:17" x14ac:dyDescent="0.25">
      <c r="A3106" t="str">
        <f t="shared" si="302"/>
        <v>CHAPEADOR DE AERONAVES</v>
      </c>
      <c r="B3106" t="s">
        <v>3936</v>
      </c>
      <c r="C3106">
        <v>0</v>
      </c>
      <c r="D3106">
        <v>0</v>
      </c>
      <c r="E3106">
        <v>0</v>
      </c>
      <c r="F3106">
        <v>0</v>
      </c>
      <c r="G3106">
        <v>0</v>
      </c>
      <c r="H3106" s="46">
        <f t="shared" si="303"/>
        <v>0</v>
      </c>
      <c r="J3106" t="str">
        <f t="shared" si="304"/>
        <v>MONTADOR DE MAQUINAS-FERRAMENTAS (USINAGEM DE METAIS)</v>
      </c>
      <c r="K3106" t="s">
        <v>3954</v>
      </c>
      <c r="L3106">
        <v>0</v>
      </c>
      <c r="M3106" s="46">
        <f t="shared" si="305"/>
        <v>0</v>
      </c>
      <c r="N3106" t="str">
        <f t="shared" si="306"/>
        <v>REPARADOR DE APARELHOS DE TELECOMUNICACOES EM LABORATORIO</v>
      </c>
      <c r="O3106" t="s">
        <v>3991</v>
      </c>
      <c r="P3106">
        <v>0</v>
      </c>
      <c r="Q3106" s="46">
        <f t="shared" si="307"/>
        <v>0</v>
      </c>
    </row>
    <row r="3107" spans="1:17" x14ac:dyDescent="0.25">
      <c r="A3107" t="str">
        <f t="shared" si="302"/>
        <v>FUNILEIRO INDUSTRIAL</v>
      </c>
      <c r="B3107" t="s">
        <v>3937</v>
      </c>
      <c r="C3107">
        <v>0</v>
      </c>
      <c r="D3107">
        <v>0</v>
      </c>
      <c r="E3107">
        <v>0</v>
      </c>
      <c r="F3107">
        <v>0</v>
      </c>
      <c r="G3107">
        <v>0</v>
      </c>
      <c r="H3107" s="46">
        <f t="shared" si="303"/>
        <v>0</v>
      </c>
      <c r="J3107" t="str">
        <f t="shared" si="304"/>
        <v>MONTADOR DE MAQUINAS AGRICOLAS</v>
      </c>
      <c r="K3107" t="s">
        <v>3956</v>
      </c>
      <c r="L3107">
        <v>0</v>
      </c>
      <c r="M3107" s="46">
        <f t="shared" si="305"/>
        <v>0</v>
      </c>
      <c r="N3107" t="str">
        <f t="shared" si="306"/>
        <v>ELETRICISTA DE MANUTENCAO DE LINHAS ELETRICAS, TELEFONICAS E DE COMUNICACAO DE DADOS</v>
      </c>
      <c r="O3107" t="s">
        <v>3992</v>
      </c>
      <c r="P3107">
        <v>0</v>
      </c>
      <c r="Q3107" s="46">
        <f t="shared" si="307"/>
        <v>0</v>
      </c>
    </row>
    <row r="3108" spans="1:17" x14ac:dyDescent="0.25">
      <c r="A3108" t="str">
        <f t="shared" si="302"/>
        <v>OPERADOR DE MAQUINA DE CILINDRAR CHAPAS</v>
      </c>
      <c r="B3108" t="s">
        <v>3939</v>
      </c>
      <c r="C3108">
        <v>0</v>
      </c>
      <c r="D3108">
        <v>0</v>
      </c>
      <c r="E3108">
        <v>0</v>
      </c>
      <c r="F3108">
        <v>0</v>
      </c>
      <c r="G3108">
        <v>0</v>
      </c>
      <c r="H3108" s="46">
        <f t="shared" si="303"/>
        <v>0</v>
      </c>
      <c r="J3108" t="str">
        <f t="shared" si="304"/>
        <v>MONTADOR DE MAQUINAS DE TERRAPLENAGEM</v>
      </c>
      <c r="K3108" t="s">
        <v>3958</v>
      </c>
      <c r="L3108">
        <v>0</v>
      </c>
      <c r="M3108" s="46">
        <f t="shared" si="305"/>
        <v>0</v>
      </c>
      <c r="N3108" t="str">
        <f t="shared" si="306"/>
        <v>EMENDADOR DE CABOS ELETRICOS E TELEFONICOS (AEREOS E SUBTERRANEOS)</v>
      </c>
      <c r="O3108" t="s">
        <v>3993</v>
      </c>
      <c r="P3108">
        <v>0</v>
      </c>
      <c r="Q3108" s="46">
        <f t="shared" si="307"/>
        <v>0</v>
      </c>
    </row>
    <row r="3109" spans="1:17" x14ac:dyDescent="0.25">
      <c r="A3109" t="str">
        <f t="shared" si="302"/>
        <v>OPERADOR DE MAQUINA DE DOBRAR CHAPAS</v>
      </c>
      <c r="B3109" t="s">
        <v>3940</v>
      </c>
      <c r="C3109">
        <v>0</v>
      </c>
      <c r="D3109">
        <v>0</v>
      </c>
      <c r="E3109">
        <v>0</v>
      </c>
      <c r="F3109">
        <v>0</v>
      </c>
      <c r="G3109">
        <v>0</v>
      </c>
      <c r="H3109" s="46">
        <f t="shared" si="303"/>
        <v>0</v>
      </c>
      <c r="J3109" t="str">
        <f t="shared" si="304"/>
        <v>MECANICO MONTADOR DE MOTORES DE AERONAVES</v>
      </c>
      <c r="K3109" t="s">
        <v>3959</v>
      </c>
      <c r="L3109">
        <v>0</v>
      </c>
      <c r="M3109" s="46">
        <f t="shared" si="305"/>
        <v>0</v>
      </c>
      <c r="N3109" t="str">
        <f t="shared" si="306"/>
        <v>EXAMINADOR DE CABOS, LINHAS ELETRICAS E TELEFONICAS</v>
      </c>
      <c r="O3109" t="s">
        <v>3994</v>
      </c>
      <c r="P3109">
        <v>0</v>
      </c>
      <c r="Q3109" s="46">
        <f t="shared" si="307"/>
        <v>0</v>
      </c>
    </row>
    <row r="3110" spans="1:17" x14ac:dyDescent="0.25">
      <c r="A3110" t="str">
        <f t="shared" si="302"/>
        <v>PRENSISTA (OPERADOR DE PRENSA)</v>
      </c>
      <c r="B3110" t="s">
        <v>3941</v>
      </c>
      <c r="C3110">
        <v>0</v>
      </c>
      <c r="D3110">
        <v>0</v>
      </c>
      <c r="E3110">
        <v>0</v>
      </c>
      <c r="F3110">
        <v>0</v>
      </c>
      <c r="G3110">
        <v>0</v>
      </c>
      <c r="H3110" s="46">
        <f t="shared" si="303"/>
        <v>0</v>
      </c>
      <c r="J3110" t="str">
        <f t="shared" si="304"/>
        <v>MECANICO MONTADOR DE MOTORES DE EMBARCACOES</v>
      </c>
      <c r="K3110" t="s">
        <v>3960</v>
      </c>
      <c r="L3110">
        <v>0</v>
      </c>
      <c r="M3110" s="46">
        <f t="shared" si="305"/>
        <v>0</v>
      </c>
      <c r="N3110" t="str">
        <f t="shared" si="306"/>
        <v>INSTALADOR DE LINHAS ELETRICAS DE ALTA E BAIXA - TENSAO (REDE AEREA E SUBTERRANEA)</v>
      </c>
      <c r="O3110" t="s">
        <v>3995</v>
      </c>
      <c r="P3110">
        <v>0</v>
      </c>
      <c r="Q3110" s="46">
        <f t="shared" si="307"/>
        <v>0</v>
      </c>
    </row>
    <row r="3111" spans="1:17" x14ac:dyDescent="0.25">
      <c r="A3111" t="str">
        <f t="shared" si="302"/>
        <v>OPERADOR DE LACOS DE CABOS DE ACO</v>
      </c>
      <c r="B3111" t="s">
        <v>3942</v>
      </c>
      <c r="C3111">
        <v>0</v>
      </c>
      <c r="D3111">
        <v>0</v>
      </c>
      <c r="E3111">
        <v>0</v>
      </c>
      <c r="F3111">
        <v>0</v>
      </c>
      <c r="G3111">
        <v>0</v>
      </c>
      <c r="H3111" s="46">
        <f t="shared" si="303"/>
        <v>0</v>
      </c>
      <c r="J3111" t="str">
        <f t="shared" si="304"/>
        <v>MECANICO MONTADOR DE MOTORES DE EXPLOSAO E DIESEL</v>
      </c>
      <c r="K3111" t="s">
        <v>3961</v>
      </c>
      <c r="L3111">
        <v>0</v>
      </c>
      <c r="M3111" s="46">
        <f t="shared" si="305"/>
        <v>0</v>
      </c>
      <c r="N3111" t="str">
        <f t="shared" si="306"/>
        <v>INSTALADOR ELETRICISTA (TRACAO DE VEICULOS)</v>
      </c>
      <c r="O3111" t="s">
        <v>3996</v>
      </c>
      <c r="P3111">
        <v>0</v>
      </c>
      <c r="Q3111" s="46">
        <f t="shared" si="307"/>
        <v>0</v>
      </c>
    </row>
    <row r="3112" spans="1:17" x14ac:dyDescent="0.25">
      <c r="A3112" t="str">
        <f t="shared" si="302"/>
        <v>TRANCADOR DE CABOS DE ACO</v>
      </c>
      <c r="B3112" t="s">
        <v>3943</v>
      </c>
      <c r="C3112">
        <v>0</v>
      </c>
      <c r="D3112">
        <v>0</v>
      </c>
      <c r="E3112">
        <v>0</v>
      </c>
      <c r="F3112">
        <v>0</v>
      </c>
      <c r="G3112">
        <v>0</v>
      </c>
      <c r="H3112" s="46">
        <f t="shared" si="303"/>
        <v>0</v>
      </c>
      <c r="J3112" t="str">
        <f t="shared" si="304"/>
        <v>MECANICO MONTADOR DE TURBOALIMENTADORES</v>
      </c>
      <c r="K3112" t="s">
        <v>3962</v>
      </c>
      <c r="L3112">
        <v>0</v>
      </c>
      <c r="M3112" s="46">
        <f t="shared" si="305"/>
        <v>0</v>
      </c>
      <c r="N3112" t="str">
        <f t="shared" si="306"/>
        <v>INSTALADOR-REPARADOR DE REDES TELEFONICAS E DE COMUNICACAO DE DADOS</v>
      </c>
      <c r="O3112" t="s">
        <v>3997</v>
      </c>
      <c r="P3112">
        <v>0</v>
      </c>
      <c r="Q3112" s="46">
        <f t="shared" si="307"/>
        <v>0</v>
      </c>
    </row>
    <row r="3113" spans="1:17" x14ac:dyDescent="0.25">
      <c r="A3113" t="str">
        <f t="shared" si="302"/>
        <v>AJUSTADOR FERRAMENTEIRO</v>
      </c>
      <c r="B3113" t="s">
        <v>3944</v>
      </c>
      <c r="C3113">
        <v>0</v>
      </c>
      <c r="D3113">
        <v>0</v>
      </c>
      <c r="E3113">
        <v>0</v>
      </c>
      <c r="F3113">
        <v>0</v>
      </c>
      <c r="G3113">
        <v>0</v>
      </c>
      <c r="H3113" s="46">
        <f t="shared" si="303"/>
        <v>0</v>
      </c>
      <c r="J3113" t="str">
        <f t="shared" si="304"/>
        <v>MONTADOR DE VEICULOS (LINHA DE MONTAGEM)</v>
      </c>
      <c r="K3113" t="s">
        <v>3963</v>
      </c>
      <c r="L3113">
        <v>0</v>
      </c>
      <c r="M3113" s="46">
        <f t="shared" si="305"/>
        <v>0</v>
      </c>
      <c r="N3113" t="str">
        <f t="shared" si="306"/>
        <v>LIGADOR DE LINHAS TELEFONICAS</v>
      </c>
      <c r="O3113" t="s">
        <v>3998</v>
      </c>
      <c r="P3113">
        <v>0</v>
      </c>
      <c r="Q3113" s="46">
        <f t="shared" si="307"/>
        <v>0</v>
      </c>
    </row>
    <row r="3114" spans="1:17" x14ac:dyDescent="0.25">
      <c r="A3114" t="str">
        <f t="shared" si="302"/>
        <v>AJUSTADOR MECANICO (USINAGEM EM BANCADA E EM MAQUINASFERRAMENTAS)</v>
      </c>
      <c r="B3114" t="s">
        <v>3946</v>
      </c>
      <c r="C3114">
        <v>0</v>
      </c>
      <c r="D3114">
        <v>0</v>
      </c>
      <c r="E3114">
        <v>0</v>
      </c>
      <c r="F3114">
        <v>0</v>
      </c>
      <c r="G3114">
        <v>0</v>
      </c>
      <c r="H3114" s="46">
        <f t="shared" si="303"/>
        <v>0</v>
      </c>
      <c r="J3114" t="str">
        <f t="shared" si="304"/>
        <v>OPERADOR DE TIME DE MONTAGEM</v>
      </c>
      <c r="K3114" t="s">
        <v>3964</v>
      </c>
      <c r="L3114">
        <v>0</v>
      </c>
      <c r="M3114" s="46">
        <f t="shared" si="305"/>
        <v>0</v>
      </c>
      <c r="N3114" t="str">
        <f t="shared" si="306"/>
        <v>SUPERVISOR DA MECANICA DE PRECISAO</v>
      </c>
      <c r="O3114" t="s">
        <v>3999</v>
      </c>
      <c r="P3114">
        <v>0</v>
      </c>
      <c r="Q3114" s="46">
        <f t="shared" si="307"/>
        <v>0</v>
      </c>
    </row>
    <row r="3115" spans="1:17" x14ac:dyDescent="0.25">
      <c r="A3115" t="str">
        <f t="shared" si="302"/>
        <v>AJUSTADOR MECANICO EM BANCADA</v>
      </c>
      <c r="B3115" t="s">
        <v>3947</v>
      </c>
      <c r="C3115">
        <v>0</v>
      </c>
      <c r="D3115">
        <v>0</v>
      </c>
      <c r="E3115">
        <v>0</v>
      </c>
      <c r="F3115">
        <v>0</v>
      </c>
      <c r="G3115">
        <v>0</v>
      </c>
      <c r="H3115" s="46">
        <f t="shared" si="303"/>
        <v>0</v>
      </c>
      <c r="J3115" t="str">
        <f t="shared" si="304"/>
        <v>MONTADOR DE ESTRUTURAS DE AERONAVES</v>
      </c>
      <c r="K3115" t="s">
        <v>3965</v>
      </c>
      <c r="L3115">
        <v>0</v>
      </c>
      <c r="M3115" s="46">
        <f t="shared" si="305"/>
        <v>0</v>
      </c>
      <c r="N3115" t="str">
        <f t="shared" si="306"/>
        <v>SUPERVISOR DE FABRICACAO DE INSTRUMENTOS MUSICAIS</v>
      </c>
      <c r="O3115" t="s">
        <v>4000</v>
      </c>
      <c r="P3115">
        <v>0</v>
      </c>
      <c r="Q3115" s="46">
        <f t="shared" si="307"/>
        <v>0</v>
      </c>
    </row>
    <row r="3116" spans="1:17" x14ac:dyDescent="0.25">
      <c r="A3116" t="str">
        <f t="shared" si="302"/>
        <v>AJUSTADOR NAVAL (REPARO E CONSTRUCAO)</v>
      </c>
      <c r="B3116" t="s">
        <v>3948</v>
      </c>
      <c r="C3116">
        <v>0</v>
      </c>
      <c r="D3116">
        <v>0</v>
      </c>
      <c r="E3116">
        <v>0</v>
      </c>
      <c r="F3116">
        <v>0</v>
      </c>
      <c r="G3116">
        <v>0</v>
      </c>
      <c r="H3116" s="46">
        <f t="shared" si="303"/>
        <v>0</v>
      </c>
      <c r="J3116" t="str">
        <f t="shared" si="304"/>
        <v>MONTADOR DE SISTEMAS DE COMBUSTIVEL DE AERONAVES</v>
      </c>
      <c r="K3116" t="s">
        <v>3966</v>
      </c>
      <c r="L3116">
        <v>0</v>
      </c>
      <c r="M3116" s="46">
        <f t="shared" si="305"/>
        <v>0</v>
      </c>
      <c r="N3116" t="str">
        <f t="shared" si="306"/>
        <v>AJUSTADOR DE INSTRUMENTOS DE PRECISAO</v>
      </c>
      <c r="O3116" t="s">
        <v>4001</v>
      </c>
      <c r="P3116">
        <v>0</v>
      </c>
      <c r="Q3116" s="46">
        <f t="shared" si="307"/>
        <v>0</v>
      </c>
    </row>
    <row r="3117" spans="1:17" x14ac:dyDescent="0.25">
      <c r="A3117" t="str">
        <f t="shared" si="302"/>
        <v>MONTADOR DE MAQUINAS, MOTORES E ACESSORIOS (MONTAGEM EM SERIE)</v>
      </c>
      <c r="B3117" t="s">
        <v>3949</v>
      </c>
      <c r="C3117">
        <v>0</v>
      </c>
      <c r="D3117">
        <v>0</v>
      </c>
      <c r="E3117">
        <v>0</v>
      </c>
      <c r="F3117">
        <v>0</v>
      </c>
      <c r="G3117">
        <v>0</v>
      </c>
      <c r="H3117" s="46">
        <f t="shared" si="303"/>
        <v>0</v>
      </c>
      <c r="J3117" t="str">
        <f t="shared" si="304"/>
        <v>MECANICO DE REFRIGERACAO</v>
      </c>
      <c r="K3117" t="s">
        <v>3967</v>
      </c>
      <c r="L3117">
        <v>0</v>
      </c>
      <c r="M3117" s="46">
        <f t="shared" si="305"/>
        <v>0</v>
      </c>
      <c r="N3117" t="str">
        <f t="shared" si="306"/>
        <v>MONTADOR DE INSTRUMENTOS DE OPTICA</v>
      </c>
      <c r="O3117" t="s">
        <v>4002</v>
      </c>
      <c r="P3117">
        <v>0</v>
      </c>
      <c r="Q3117" s="46">
        <f t="shared" si="307"/>
        <v>0</v>
      </c>
    </row>
    <row r="3118" spans="1:17" x14ac:dyDescent="0.25">
      <c r="A3118" t="str">
        <f t="shared" si="302"/>
        <v>MONTADOR DE MAQUINAS GRAFICAS</v>
      </c>
      <c r="B3118" t="s">
        <v>3951</v>
      </c>
      <c r="C3118">
        <v>0</v>
      </c>
      <c r="D3118">
        <v>0</v>
      </c>
      <c r="E3118">
        <v>0</v>
      </c>
      <c r="F3118">
        <v>0</v>
      </c>
      <c r="G3118">
        <v>0</v>
      </c>
      <c r="H3118" s="46">
        <f t="shared" si="303"/>
        <v>0</v>
      </c>
      <c r="J3118" t="str">
        <f t="shared" si="304"/>
        <v>MONTADOR DE EQUIPAMENTOS ELETRONICOS (APARELHOS MEDICOS)</v>
      </c>
      <c r="K3118" t="s">
        <v>3969</v>
      </c>
      <c r="L3118">
        <v>0</v>
      </c>
      <c r="M3118" s="46">
        <f t="shared" si="305"/>
        <v>0</v>
      </c>
      <c r="N3118" t="str">
        <f t="shared" si="306"/>
        <v>MONTADOR DE INSTRUMENTOS DE PRECISAO</v>
      </c>
      <c r="O3118" t="s">
        <v>4003</v>
      </c>
      <c r="P3118">
        <v>0</v>
      </c>
      <c r="Q3118" s="46">
        <f t="shared" si="307"/>
        <v>0</v>
      </c>
    </row>
    <row r="3119" spans="1:17" x14ac:dyDescent="0.25">
      <c r="A3119" t="str">
        <f t="shared" si="302"/>
        <v>MONTADOR DE MAQUINAS OPERATRIZES PARA MADEIRA</v>
      </c>
      <c r="B3119" t="s">
        <v>3952</v>
      </c>
      <c r="C3119">
        <v>0</v>
      </c>
      <c r="D3119">
        <v>0</v>
      </c>
      <c r="E3119">
        <v>0</v>
      </c>
      <c r="F3119">
        <v>0</v>
      </c>
      <c r="G3119">
        <v>0</v>
      </c>
      <c r="H3119" s="46">
        <f t="shared" si="303"/>
        <v>0</v>
      </c>
      <c r="J3119" t="str">
        <f t="shared" si="304"/>
        <v>MONTADOR DE EQUIPAMENTOS ELETRONICOS (COMPUTADORES E EQUIPAMENTOS AUXILIARES)</v>
      </c>
      <c r="K3119" t="s">
        <v>3970</v>
      </c>
      <c r="L3119">
        <v>0</v>
      </c>
      <c r="M3119" s="46">
        <f t="shared" si="305"/>
        <v>0</v>
      </c>
      <c r="N3119" t="str">
        <f t="shared" si="306"/>
        <v>RELOJOEIRO (FABRICACAO)</v>
      </c>
      <c r="O3119" t="s">
        <v>4004</v>
      </c>
      <c r="P3119">
        <v>0</v>
      </c>
      <c r="Q3119" s="46">
        <f t="shared" si="307"/>
        <v>0</v>
      </c>
    </row>
    <row r="3120" spans="1:17" x14ac:dyDescent="0.25">
      <c r="A3120" t="str">
        <f t="shared" si="302"/>
        <v>MONTADOR DE MAQUINAS TEXTEIS</v>
      </c>
      <c r="B3120" t="s">
        <v>3953</v>
      </c>
      <c r="C3120">
        <v>0</v>
      </c>
      <c r="D3120">
        <v>0</v>
      </c>
      <c r="E3120">
        <v>0</v>
      </c>
      <c r="F3120">
        <v>0</v>
      </c>
      <c r="G3120">
        <v>0</v>
      </c>
      <c r="H3120" s="46">
        <f t="shared" si="303"/>
        <v>0</v>
      </c>
      <c r="J3120" t="str">
        <f t="shared" si="304"/>
        <v>MONTADOR DE EQUIPAMENTOS ELETRICOS (INSTRUMENTOS DE MEDICAO)</v>
      </c>
      <c r="K3120" t="s">
        <v>3971</v>
      </c>
      <c r="L3120">
        <v>0</v>
      </c>
      <c r="M3120" s="46">
        <f t="shared" si="305"/>
        <v>0</v>
      </c>
      <c r="N3120" t="str">
        <f t="shared" si="306"/>
        <v>RELOJOEIRO (REPARACAO)</v>
      </c>
      <c r="O3120" t="s">
        <v>4005</v>
      </c>
      <c r="P3120">
        <v>0</v>
      </c>
      <c r="Q3120" s="46">
        <f t="shared" si="307"/>
        <v>0</v>
      </c>
    </row>
    <row r="3121" spans="1:17" x14ac:dyDescent="0.25">
      <c r="A3121" t="str">
        <f t="shared" si="302"/>
        <v>MONTADOR DE MAQUINAS-FERRAMENTAS (USINAGEM DE METAIS)</v>
      </c>
      <c r="B3121" t="s">
        <v>3954</v>
      </c>
      <c r="C3121">
        <v>0</v>
      </c>
      <c r="D3121">
        <v>0</v>
      </c>
      <c r="E3121">
        <v>0</v>
      </c>
      <c r="F3121">
        <v>0</v>
      </c>
      <c r="G3121">
        <v>0</v>
      </c>
      <c r="H3121" s="46">
        <f t="shared" si="303"/>
        <v>0</v>
      </c>
      <c r="J3121" t="str">
        <f t="shared" si="304"/>
        <v>MONTADOR DE EQUIPAMENTOS ELETRICOS (APARELHOS ELETRODOMESTICOS)</v>
      </c>
      <c r="K3121" t="s">
        <v>3972</v>
      </c>
      <c r="L3121">
        <v>0</v>
      </c>
      <c r="M3121" s="46">
        <f t="shared" si="305"/>
        <v>0</v>
      </c>
      <c r="N3121" t="str">
        <f t="shared" si="306"/>
        <v>AFINADOR DE INSTRUMENTOS MUSICAIS</v>
      </c>
      <c r="O3121" t="s">
        <v>4006</v>
      </c>
      <c r="P3121">
        <v>0</v>
      </c>
      <c r="Q3121" s="46">
        <f t="shared" si="307"/>
        <v>0</v>
      </c>
    </row>
    <row r="3122" spans="1:17" x14ac:dyDescent="0.25">
      <c r="A3122" t="str">
        <f t="shared" si="302"/>
        <v>MONTADOR DE MAQUINAS AGRICOLAS</v>
      </c>
      <c r="B3122" t="s">
        <v>3956</v>
      </c>
      <c r="C3122">
        <v>0</v>
      </c>
      <c r="D3122">
        <v>0</v>
      </c>
      <c r="E3122">
        <v>0</v>
      </c>
      <c r="F3122">
        <v>0</v>
      </c>
      <c r="G3122">
        <v>0</v>
      </c>
      <c r="H3122" s="46">
        <f t="shared" si="303"/>
        <v>0</v>
      </c>
      <c r="J3122" t="str">
        <f t="shared" si="304"/>
        <v>MONTADOR DE EQUIPAMENTOS ELETRICOS (CENTRAIS ELETRICAS)</v>
      </c>
      <c r="K3122" t="s">
        <v>3973</v>
      </c>
      <c r="L3122">
        <v>0</v>
      </c>
      <c r="M3122" s="46">
        <f t="shared" si="305"/>
        <v>0</v>
      </c>
      <c r="N3122" t="str">
        <f t="shared" si="306"/>
        <v>CONFECCIONADOR DE ACORDEAO</v>
      </c>
      <c r="O3122" t="s">
        <v>4007</v>
      </c>
      <c r="P3122">
        <v>0</v>
      </c>
      <c r="Q3122" s="46">
        <f t="shared" si="307"/>
        <v>0</v>
      </c>
    </row>
    <row r="3123" spans="1:17" x14ac:dyDescent="0.25">
      <c r="A3123" t="str">
        <f t="shared" si="302"/>
        <v>MONTADOR DE MAQUINAS DE TERRAPLENAGEM</v>
      </c>
      <c r="B3123" t="s">
        <v>3958</v>
      </c>
      <c r="C3123">
        <v>0</v>
      </c>
      <c r="D3123">
        <v>0</v>
      </c>
      <c r="E3123">
        <v>0</v>
      </c>
      <c r="F3123">
        <v>0</v>
      </c>
      <c r="G3123">
        <v>0</v>
      </c>
      <c r="H3123" s="46">
        <f t="shared" si="303"/>
        <v>0</v>
      </c>
      <c r="J3123" t="str">
        <f t="shared" si="304"/>
        <v>MONTADOR DE EQUIPAMENTOS ELETRICOS (MOTORES E DINAMOS)</v>
      </c>
      <c r="K3123" t="s">
        <v>3974</v>
      </c>
      <c r="L3123">
        <v>0</v>
      </c>
      <c r="M3123" s="46">
        <f t="shared" si="305"/>
        <v>0</v>
      </c>
      <c r="N3123" t="str">
        <f t="shared" si="306"/>
        <v>CONFECCIONADOR DE INSTRUMENTOS DE CORDA</v>
      </c>
      <c r="O3123" t="s">
        <v>4008</v>
      </c>
      <c r="P3123">
        <v>0</v>
      </c>
      <c r="Q3123" s="46">
        <f t="shared" si="307"/>
        <v>0</v>
      </c>
    </row>
    <row r="3124" spans="1:17" x14ac:dyDescent="0.25">
      <c r="A3124" t="str">
        <f t="shared" si="302"/>
        <v>MECANICO MONTADOR DE MOTORES DE AERONAVES</v>
      </c>
      <c r="B3124" t="s">
        <v>3959</v>
      </c>
      <c r="C3124">
        <v>0</v>
      </c>
      <c r="D3124">
        <v>0</v>
      </c>
      <c r="E3124">
        <v>0</v>
      </c>
      <c r="F3124">
        <v>0</v>
      </c>
      <c r="G3124">
        <v>0</v>
      </c>
      <c r="H3124" s="46">
        <f t="shared" si="303"/>
        <v>0</v>
      </c>
      <c r="J3124" t="str">
        <f t="shared" si="304"/>
        <v>MONTADOR DE EQUIPAMENTOS ELETRICOS</v>
      </c>
      <c r="K3124" t="s">
        <v>3975</v>
      </c>
      <c r="L3124">
        <v>0</v>
      </c>
      <c r="M3124" s="46">
        <f t="shared" si="305"/>
        <v>0</v>
      </c>
      <c r="N3124" t="str">
        <f t="shared" si="306"/>
        <v>CONFECCIONADOR DE INSTRUMENTOS DE PERCUSSAO (PELE, COURO OU PLASTICO)</v>
      </c>
      <c r="O3124" t="s">
        <v>4009</v>
      </c>
      <c r="P3124">
        <v>0</v>
      </c>
      <c r="Q3124" s="46">
        <f t="shared" si="307"/>
        <v>0</v>
      </c>
    </row>
    <row r="3125" spans="1:17" x14ac:dyDescent="0.25">
      <c r="A3125" t="str">
        <f t="shared" si="302"/>
        <v>MECANICO MONTADOR DE MOTORES DE EMBARCACOES</v>
      </c>
      <c r="B3125" t="s">
        <v>3960</v>
      </c>
      <c r="C3125">
        <v>0</v>
      </c>
      <c r="D3125">
        <v>0</v>
      </c>
      <c r="E3125">
        <v>0</v>
      </c>
      <c r="F3125">
        <v>0</v>
      </c>
      <c r="G3125">
        <v>0</v>
      </c>
      <c r="H3125" s="46">
        <f t="shared" si="303"/>
        <v>0</v>
      </c>
      <c r="J3125" t="str">
        <f t="shared" si="304"/>
        <v>MONTADOR DE EQUIPAMENTOS ELETRONICOS (INSTALACOES DE SINALIZACAO)</v>
      </c>
      <c r="K3125" t="s">
        <v>3976</v>
      </c>
      <c r="L3125">
        <v>0</v>
      </c>
      <c r="M3125" s="46">
        <f t="shared" si="305"/>
        <v>0</v>
      </c>
      <c r="N3125" t="str">
        <f t="shared" si="306"/>
        <v>CONFECCIONADOR DE INSTRUMENTOS DE SOPRO (MADEIRA)</v>
      </c>
      <c r="O3125" t="s">
        <v>4010</v>
      </c>
      <c r="P3125">
        <v>0</v>
      </c>
      <c r="Q3125" s="46">
        <f t="shared" si="307"/>
        <v>0</v>
      </c>
    </row>
    <row r="3126" spans="1:17" x14ac:dyDescent="0.25">
      <c r="A3126" t="str">
        <f t="shared" si="302"/>
        <v>MECANICO MONTADOR DE MOTORES DE EXPLOSAO E DIESEL</v>
      </c>
      <c r="B3126" t="s">
        <v>3961</v>
      </c>
      <c r="C3126">
        <v>0</v>
      </c>
      <c r="D3126">
        <v>0</v>
      </c>
      <c r="E3126">
        <v>0</v>
      </c>
      <c r="F3126">
        <v>0</v>
      </c>
      <c r="G3126">
        <v>0</v>
      </c>
      <c r="H3126" s="46">
        <f t="shared" si="303"/>
        <v>0</v>
      </c>
      <c r="J3126" t="str">
        <f t="shared" si="304"/>
        <v>MONTADOR DE EQUIPAMENTOS ELETRONICOS (MAQUINAS INDUSTRIAIS)</v>
      </c>
      <c r="K3126" t="s">
        <v>3977</v>
      </c>
      <c r="L3126">
        <v>0</v>
      </c>
      <c r="M3126" s="46">
        <f t="shared" si="305"/>
        <v>0</v>
      </c>
      <c r="N3126" t="str">
        <f t="shared" si="306"/>
        <v>CONFECCIONADOR DE INSTRUMENTOS DE SOPRO (METAL)</v>
      </c>
      <c r="O3126" t="s">
        <v>4011</v>
      </c>
      <c r="P3126">
        <v>0</v>
      </c>
      <c r="Q3126" s="46">
        <f t="shared" si="307"/>
        <v>0</v>
      </c>
    </row>
    <row r="3127" spans="1:17" x14ac:dyDescent="0.25">
      <c r="A3127" t="str">
        <f t="shared" si="302"/>
        <v>MECANICO MONTADOR DE TURBOALIMENTADORES</v>
      </c>
      <c r="B3127" t="s">
        <v>3962</v>
      </c>
      <c r="C3127">
        <v>0</v>
      </c>
      <c r="D3127">
        <v>0</v>
      </c>
      <c r="E3127">
        <v>0</v>
      </c>
      <c r="F3127">
        <v>0</v>
      </c>
      <c r="G3127">
        <v>0</v>
      </c>
      <c r="H3127" s="46">
        <f t="shared" si="303"/>
        <v>0</v>
      </c>
      <c r="J3127" t="str">
        <f t="shared" si="304"/>
        <v>MONTADOR DE EQUIPAMENTOS ELETRONICOS</v>
      </c>
      <c r="K3127" t="s">
        <v>3978</v>
      </c>
      <c r="L3127">
        <v>0</v>
      </c>
      <c r="M3127" s="46">
        <f t="shared" si="305"/>
        <v>0</v>
      </c>
      <c r="N3127" t="str">
        <f t="shared" si="306"/>
        <v>CONFECCIONADOR DE ORGAO</v>
      </c>
      <c r="O3127" t="s">
        <v>4012</v>
      </c>
      <c r="P3127">
        <v>0</v>
      </c>
      <c r="Q3127" s="46">
        <f t="shared" si="307"/>
        <v>0</v>
      </c>
    </row>
    <row r="3128" spans="1:17" x14ac:dyDescent="0.25">
      <c r="A3128" t="str">
        <f t="shared" si="302"/>
        <v>MONTADOR DE VEICULOS (LINHA DE MONTAGEM)</v>
      </c>
      <c r="B3128" t="s">
        <v>3963</v>
      </c>
      <c r="C3128">
        <v>0</v>
      </c>
      <c r="D3128">
        <v>0</v>
      </c>
      <c r="E3128">
        <v>0</v>
      </c>
      <c r="F3128">
        <v>0</v>
      </c>
      <c r="G3128">
        <v>0</v>
      </c>
      <c r="H3128" s="46">
        <f t="shared" si="303"/>
        <v>0</v>
      </c>
      <c r="J3128" t="str">
        <f t="shared" si="304"/>
        <v>MONTADOR DE EQUIPAMENTOS ELETRICOS (ELEVADORES E EQUIPAMENTOS SIMILARES)</v>
      </c>
      <c r="K3128" t="s">
        <v>3979</v>
      </c>
      <c r="L3128">
        <v>0</v>
      </c>
      <c r="M3128" s="46">
        <f t="shared" si="305"/>
        <v>0</v>
      </c>
      <c r="N3128" t="str">
        <f t="shared" si="306"/>
        <v>CONFECCIONADOR DE PIANO</v>
      </c>
      <c r="O3128" t="s">
        <v>4013</v>
      </c>
      <c r="P3128">
        <v>0</v>
      </c>
      <c r="Q3128" s="46">
        <f t="shared" si="307"/>
        <v>0</v>
      </c>
    </row>
    <row r="3129" spans="1:17" x14ac:dyDescent="0.25">
      <c r="A3129" t="str">
        <f t="shared" si="302"/>
        <v>OPERADOR DE TIME DE MONTAGEM</v>
      </c>
      <c r="B3129" t="s">
        <v>3964</v>
      </c>
      <c r="C3129">
        <v>0</v>
      </c>
      <c r="D3129">
        <v>0</v>
      </c>
      <c r="E3129">
        <v>0</v>
      </c>
      <c r="F3129">
        <v>0</v>
      </c>
      <c r="G3129">
        <v>0</v>
      </c>
      <c r="H3129" s="46">
        <f t="shared" si="303"/>
        <v>0</v>
      </c>
      <c r="J3129" t="str">
        <f t="shared" si="304"/>
        <v>MONTADOR DE EQUIPAMENTOS ELETRICOS (TRANSFORMADORES)</v>
      </c>
      <c r="K3129" t="s">
        <v>3980</v>
      </c>
      <c r="L3129">
        <v>0</v>
      </c>
      <c r="M3129" s="46">
        <f t="shared" si="305"/>
        <v>0</v>
      </c>
      <c r="N3129" t="str">
        <f t="shared" si="306"/>
        <v>SUPERVISOR DE JOALHERIA</v>
      </c>
      <c r="O3129" t="s">
        <v>4014</v>
      </c>
      <c r="P3129">
        <v>0</v>
      </c>
      <c r="Q3129" s="46">
        <f t="shared" si="307"/>
        <v>0</v>
      </c>
    </row>
    <row r="3130" spans="1:17" x14ac:dyDescent="0.25">
      <c r="A3130" t="str">
        <f t="shared" si="302"/>
        <v>MONTADOR DE ESTRUTURAS DE AERONAVES</v>
      </c>
      <c r="B3130" t="s">
        <v>3965</v>
      </c>
      <c r="C3130">
        <v>0</v>
      </c>
      <c r="D3130">
        <v>0</v>
      </c>
      <c r="E3130">
        <v>0</v>
      </c>
      <c r="F3130">
        <v>0</v>
      </c>
      <c r="G3130">
        <v>0</v>
      </c>
      <c r="H3130" s="46">
        <f t="shared" si="303"/>
        <v>0</v>
      </c>
      <c r="J3130" t="str">
        <f t="shared" si="304"/>
        <v>BOBINADOR ELETRICISTA, A MAO</v>
      </c>
      <c r="K3130" t="s">
        <v>3981</v>
      </c>
      <c r="L3130">
        <v>0</v>
      </c>
      <c r="M3130" s="46">
        <f t="shared" si="305"/>
        <v>0</v>
      </c>
      <c r="N3130" t="str">
        <f t="shared" si="306"/>
        <v>SUPERVISOR DA INDUSTRIA DE MINERAIS NAO METALICOS (EXCETO OS DERIVADOS DE PETROLEO E CARVAO)</v>
      </c>
      <c r="O3130" t="s">
        <v>4015</v>
      </c>
      <c r="P3130">
        <v>0</v>
      </c>
      <c r="Q3130" s="46">
        <f t="shared" si="307"/>
        <v>0</v>
      </c>
    </row>
    <row r="3131" spans="1:17" x14ac:dyDescent="0.25">
      <c r="A3131" t="str">
        <f t="shared" si="302"/>
        <v>MONTADOR DE SISTEMAS DE COMBUSTIVEL DE AERONAVES</v>
      </c>
      <c r="B3131" t="s">
        <v>3966</v>
      </c>
      <c r="C3131">
        <v>0</v>
      </c>
      <c r="D3131">
        <v>0</v>
      </c>
      <c r="E3131">
        <v>0</v>
      </c>
      <c r="F3131">
        <v>0</v>
      </c>
      <c r="G3131">
        <v>0</v>
      </c>
      <c r="H3131" s="46">
        <f t="shared" si="303"/>
        <v>0</v>
      </c>
      <c r="J3131" t="str">
        <f t="shared" si="304"/>
        <v>BOBINADOR ELETRICISTA, A MAQUINA</v>
      </c>
      <c r="K3131" t="s">
        <v>3982</v>
      </c>
      <c r="L3131">
        <v>0</v>
      </c>
      <c r="M3131" s="46">
        <f t="shared" si="305"/>
        <v>0</v>
      </c>
      <c r="N3131" t="str">
        <f t="shared" si="306"/>
        <v>ENGASTADOR (JOIAS)</v>
      </c>
      <c r="O3131" t="s">
        <v>4016</v>
      </c>
      <c r="P3131">
        <v>0</v>
      </c>
      <c r="Q3131" s="46">
        <f t="shared" si="307"/>
        <v>0</v>
      </c>
    </row>
    <row r="3132" spans="1:17" x14ac:dyDescent="0.25">
      <c r="A3132" t="str">
        <f t="shared" si="302"/>
        <v>MECANICO DE REFRIGERACAO</v>
      </c>
      <c r="B3132" t="s">
        <v>3967</v>
      </c>
      <c r="C3132">
        <v>0</v>
      </c>
      <c r="D3132">
        <v>0</v>
      </c>
      <c r="E3132">
        <v>0</v>
      </c>
      <c r="F3132">
        <v>0</v>
      </c>
      <c r="G3132">
        <v>0</v>
      </c>
      <c r="H3132" s="46">
        <f t="shared" si="303"/>
        <v>0</v>
      </c>
      <c r="J3132" t="str">
        <f t="shared" si="304"/>
        <v>OPERADOR DE LINHA DE MONTAGEM (APARELHOS ELETRICOS)</v>
      </c>
      <c r="K3132" t="s">
        <v>3983</v>
      </c>
      <c r="L3132">
        <v>0</v>
      </c>
      <c r="M3132" s="46">
        <f t="shared" si="305"/>
        <v>0</v>
      </c>
      <c r="N3132" t="str">
        <f t="shared" si="306"/>
        <v>JOALHEIRO</v>
      </c>
      <c r="O3132" t="s">
        <v>4017</v>
      </c>
      <c r="P3132">
        <v>0</v>
      </c>
      <c r="Q3132" s="46">
        <f t="shared" si="307"/>
        <v>0</v>
      </c>
    </row>
    <row r="3133" spans="1:17" x14ac:dyDescent="0.25">
      <c r="A3133" t="str">
        <f t="shared" si="302"/>
        <v>MONTADOR DE EQUIPAMENTOS ELETRONICOS (APARELHOS MEDICOS)</v>
      </c>
      <c r="B3133" t="s">
        <v>3969</v>
      </c>
      <c r="C3133">
        <v>0</v>
      </c>
      <c r="D3133">
        <v>0</v>
      </c>
      <c r="E3133">
        <v>0</v>
      </c>
      <c r="F3133">
        <v>0</v>
      </c>
      <c r="G3133">
        <v>0</v>
      </c>
      <c r="H3133" s="46">
        <f t="shared" si="303"/>
        <v>0</v>
      </c>
      <c r="J3133" t="str">
        <f t="shared" si="304"/>
        <v>OPERADOR DE LINHA DE MONTAGEM (APARELHOS ELETRONICOS)</v>
      </c>
      <c r="K3133" t="s">
        <v>3984</v>
      </c>
      <c r="L3133">
        <v>0</v>
      </c>
      <c r="M3133" s="46">
        <f t="shared" si="305"/>
        <v>0</v>
      </c>
      <c r="N3133" t="str">
        <f t="shared" si="306"/>
        <v>JOALHEIRO (REPARACOES)</v>
      </c>
      <c r="O3133" t="s">
        <v>4018</v>
      </c>
      <c r="P3133">
        <v>0</v>
      </c>
      <c r="Q3133" s="46">
        <f t="shared" si="307"/>
        <v>0</v>
      </c>
    </row>
    <row r="3134" spans="1:17" x14ac:dyDescent="0.25">
      <c r="A3134" t="str">
        <f t="shared" si="302"/>
        <v>MONTADOR DE EQUIPAMENTOS ELETRONICOS (COMPUTADORES E EQUIPAMENTOS AUXILIARES)</v>
      </c>
      <c r="B3134" t="s">
        <v>3970</v>
      </c>
      <c r="C3134">
        <v>0</v>
      </c>
      <c r="D3134">
        <v>0</v>
      </c>
      <c r="E3134">
        <v>0</v>
      </c>
      <c r="F3134">
        <v>0</v>
      </c>
      <c r="G3134">
        <v>0</v>
      </c>
      <c r="H3134" s="46">
        <f t="shared" si="303"/>
        <v>0</v>
      </c>
      <c r="J3134" t="str">
        <f t="shared" si="304"/>
        <v>MONTADOR DE EQUIPAMENTOS ELETRONICOS (ESTACAO DE RADIO, TV E EQUIPAMENTOS DE RADAR)</v>
      </c>
      <c r="K3134" t="s">
        <v>3985</v>
      </c>
      <c r="L3134">
        <v>0</v>
      </c>
      <c r="M3134" s="46">
        <f t="shared" si="305"/>
        <v>0</v>
      </c>
      <c r="N3134" t="str">
        <f t="shared" si="306"/>
        <v>LAPIDADOR (JOIAS)</v>
      </c>
      <c r="O3134" t="s">
        <v>4019</v>
      </c>
      <c r="P3134">
        <v>0</v>
      </c>
      <c r="Q3134" s="46">
        <f t="shared" si="307"/>
        <v>0</v>
      </c>
    </row>
    <row r="3135" spans="1:17" x14ac:dyDescent="0.25">
      <c r="A3135" t="str">
        <f t="shared" si="302"/>
        <v>MONTADOR DE EQUIPAMENTOS ELETRICOS (INSTRUMENTOS DE MEDICAO)</v>
      </c>
      <c r="B3135" t="s">
        <v>3971</v>
      </c>
      <c r="C3135">
        <v>0</v>
      </c>
      <c r="D3135">
        <v>0</v>
      </c>
      <c r="E3135">
        <v>0</v>
      </c>
      <c r="F3135">
        <v>0</v>
      </c>
      <c r="G3135">
        <v>0</v>
      </c>
      <c r="H3135" s="46">
        <f t="shared" si="303"/>
        <v>0</v>
      </c>
      <c r="J3135" t="str">
        <f t="shared" si="304"/>
        <v>INSTALADOR-REPARADOR DE EQUIPAMENTOS DE COMUTACAO EM TELEFONIA</v>
      </c>
      <c r="K3135" t="s">
        <v>3986</v>
      </c>
      <c r="L3135">
        <v>0</v>
      </c>
      <c r="M3135" s="46">
        <f t="shared" si="305"/>
        <v>0</v>
      </c>
      <c r="N3135" t="str">
        <f t="shared" si="306"/>
        <v>BATE-FOLHA A MAQUINA</v>
      </c>
      <c r="O3135" t="s">
        <v>4020</v>
      </c>
      <c r="P3135">
        <v>0</v>
      </c>
      <c r="Q3135" s="46">
        <f t="shared" si="307"/>
        <v>0</v>
      </c>
    </row>
    <row r="3136" spans="1:17" x14ac:dyDescent="0.25">
      <c r="A3136" t="str">
        <f t="shared" si="302"/>
        <v>MONTADOR DE EQUIPAMENTOS ELETRICOS (APARELHOS ELETRODOMESTICOS)</v>
      </c>
      <c r="B3136" t="s">
        <v>3972</v>
      </c>
      <c r="C3136">
        <v>0</v>
      </c>
      <c r="D3136">
        <v>0</v>
      </c>
      <c r="E3136">
        <v>0</v>
      </c>
      <c r="F3136">
        <v>0</v>
      </c>
      <c r="G3136">
        <v>0</v>
      </c>
      <c r="H3136" s="46">
        <f t="shared" si="303"/>
        <v>0</v>
      </c>
      <c r="J3136" t="str">
        <f t="shared" si="304"/>
        <v>INSTALADOR-REPARADOR DE EQUIPAMENTOS DE ENERGIA EM TELEFONIA</v>
      </c>
      <c r="K3136" t="s">
        <v>3987</v>
      </c>
      <c r="L3136">
        <v>0</v>
      </c>
      <c r="M3136" s="46">
        <f t="shared" si="305"/>
        <v>0</v>
      </c>
      <c r="N3136" t="str">
        <f t="shared" si="306"/>
        <v>FUNDIDOR (JOALHERIA E OURIVESARIA)</v>
      </c>
      <c r="O3136" t="s">
        <v>4021</v>
      </c>
      <c r="P3136">
        <v>0</v>
      </c>
      <c r="Q3136" s="46">
        <f t="shared" si="307"/>
        <v>0</v>
      </c>
    </row>
    <row r="3137" spans="1:17" x14ac:dyDescent="0.25">
      <c r="A3137" t="str">
        <f t="shared" si="302"/>
        <v>MONTADOR DE EQUIPAMENTOS ELETRICOS (CENTRAIS ELETRICAS)</v>
      </c>
      <c r="B3137" t="s">
        <v>3973</v>
      </c>
      <c r="C3137">
        <v>0</v>
      </c>
      <c r="D3137">
        <v>0</v>
      </c>
      <c r="E3137">
        <v>0</v>
      </c>
      <c r="F3137">
        <v>0</v>
      </c>
      <c r="G3137">
        <v>0</v>
      </c>
      <c r="H3137" s="46">
        <f t="shared" si="303"/>
        <v>0</v>
      </c>
      <c r="J3137" t="str">
        <f t="shared" si="304"/>
        <v>INSTALADOR-REPARADOR DE EQUIPAMENTOS DE TRANSMISSAO EM TELEFONIA</v>
      </c>
      <c r="K3137" t="s">
        <v>3988</v>
      </c>
      <c r="L3137">
        <v>0</v>
      </c>
      <c r="M3137" s="46">
        <f t="shared" si="305"/>
        <v>0</v>
      </c>
      <c r="N3137" t="str">
        <f t="shared" si="306"/>
        <v>GRAVADOR (JOALHERIA E OURIVESARIA)</v>
      </c>
      <c r="O3137" t="s">
        <v>4022</v>
      </c>
      <c r="P3137">
        <v>0</v>
      </c>
      <c r="Q3137" s="46">
        <f t="shared" si="307"/>
        <v>0</v>
      </c>
    </row>
    <row r="3138" spans="1:17" x14ac:dyDescent="0.25">
      <c r="A3138" t="str">
        <f t="shared" si="302"/>
        <v>MONTADOR DE EQUIPAMENTOS ELETRICOS (MOTORES E DINAMOS)</v>
      </c>
      <c r="B3138" t="s">
        <v>3974</v>
      </c>
      <c r="C3138">
        <v>0</v>
      </c>
      <c r="D3138">
        <v>0</v>
      </c>
      <c r="E3138">
        <v>0</v>
      </c>
      <c r="F3138">
        <v>0</v>
      </c>
      <c r="G3138">
        <v>0</v>
      </c>
      <c r="H3138" s="46">
        <f t="shared" si="303"/>
        <v>0</v>
      </c>
      <c r="J3138" t="str">
        <f t="shared" si="304"/>
        <v>INSTALADOR-REPARADOR DE LINHAS E APARELHOS DE TELECOMUNICACOES</v>
      </c>
      <c r="K3138" t="s">
        <v>3989</v>
      </c>
      <c r="L3138">
        <v>0</v>
      </c>
      <c r="M3138" s="46">
        <f t="shared" si="305"/>
        <v>0</v>
      </c>
      <c r="N3138" t="str">
        <f t="shared" si="306"/>
        <v>LAMINADOR DE METAIS PRECIOSOS A MAO</v>
      </c>
      <c r="O3138" t="s">
        <v>4023</v>
      </c>
      <c r="P3138">
        <v>0</v>
      </c>
      <c r="Q3138" s="46">
        <f t="shared" si="307"/>
        <v>0</v>
      </c>
    </row>
    <row r="3139" spans="1:17" x14ac:dyDescent="0.25">
      <c r="A3139" t="str">
        <f t="shared" si="302"/>
        <v>MONTADOR DE EQUIPAMENTOS ELETRICOS</v>
      </c>
      <c r="B3139" t="s">
        <v>3975</v>
      </c>
      <c r="C3139">
        <v>0</v>
      </c>
      <c r="D3139">
        <v>0</v>
      </c>
      <c r="E3139">
        <v>0</v>
      </c>
      <c r="F3139">
        <v>0</v>
      </c>
      <c r="G3139">
        <v>0</v>
      </c>
      <c r="H3139" s="46">
        <f t="shared" si="303"/>
        <v>0</v>
      </c>
      <c r="J3139" t="str">
        <f t="shared" si="304"/>
        <v>INSTALADOR-REPARADOR DE REDES E CABOS TELEFONICOS</v>
      </c>
      <c r="K3139" t="s">
        <v>3990</v>
      </c>
      <c r="L3139">
        <v>0</v>
      </c>
      <c r="M3139" s="46">
        <f t="shared" si="305"/>
        <v>0</v>
      </c>
      <c r="N3139" t="str">
        <f t="shared" si="306"/>
        <v>OURIVES</v>
      </c>
      <c r="O3139" t="s">
        <v>4024</v>
      </c>
      <c r="P3139">
        <v>0</v>
      </c>
      <c r="Q3139" s="46">
        <f t="shared" si="307"/>
        <v>0</v>
      </c>
    </row>
    <row r="3140" spans="1:17" x14ac:dyDescent="0.25">
      <c r="A3140" t="str">
        <f t="shared" si="302"/>
        <v>MONTADOR DE EQUIPAMENTOS ELETRONICOS (INSTALACOES DE SINALIZACAO)</v>
      </c>
      <c r="B3140" t="s">
        <v>3976</v>
      </c>
      <c r="C3140">
        <v>0</v>
      </c>
      <c r="D3140">
        <v>0</v>
      </c>
      <c r="E3140">
        <v>0</v>
      </c>
      <c r="F3140">
        <v>0</v>
      </c>
      <c r="G3140">
        <v>0</v>
      </c>
      <c r="H3140" s="46">
        <f t="shared" si="303"/>
        <v>0</v>
      </c>
      <c r="J3140" t="str">
        <f t="shared" si="304"/>
        <v>REPARADOR DE APARELHOS DE TELECOMUNICACOES EM LABORATORIO</v>
      </c>
      <c r="K3140" t="s">
        <v>3991</v>
      </c>
      <c r="L3140">
        <v>0</v>
      </c>
      <c r="M3140" s="46">
        <f t="shared" si="305"/>
        <v>0</v>
      </c>
      <c r="N3140" t="str">
        <f t="shared" si="306"/>
        <v>TREFILADOR (JOALHERIA E OURIVESARIA)</v>
      </c>
      <c r="O3140" t="s">
        <v>4025</v>
      </c>
      <c r="P3140">
        <v>0</v>
      </c>
      <c r="Q3140" s="46">
        <f t="shared" si="307"/>
        <v>0</v>
      </c>
    </row>
    <row r="3141" spans="1:17" x14ac:dyDescent="0.25">
      <c r="A3141" t="str">
        <f t="shared" si="302"/>
        <v>MONTADOR DE EQUIPAMENTOS ELETRONICOS (MAQUINAS INDUSTRIAIS)</v>
      </c>
      <c r="B3141" t="s">
        <v>3977</v>
      </c>
      <c r="C3141">
        <v>0</v>
      </c>
      <c r="D3141">
        <v>0</v>
      </c>
      <c r="E3141">
        <v>0</v>
      </c>
      <c r="F3141">
        <v>0</v>
      </c>
      <c r="G3141">
        <v>0</v>
      </c>
      <c r="H3141" s="46">
        <f t="shared" si="303"/>
        <v>0</v>
      </c>
      <c r="J3141" t="str">
        <f t="shared" si="304"/>
        <v>EMENDADOR DE CABOS ELETRICOS E TELEFONICOS (AEREOS E SUBTERRANEOS)</v>
      </c>
      <c r="K3141" t="s">
        <v>3993</v>
      </c>
      <c r="L3141">
        <v>0</v>
      </c>
      <c r="M3141" s="46">
        <f t="shared" si="305"/>
        <v>0</v>
      </c>
      <c r="N3141" t="str">
        <f t="shared" si="306"/>
        <v>ARTESAO MODELADOR (VIDROS)</v>
      </c>
      <c r="O3141" t="s">
        <v>4026</v>
      </c>
      <c r="P3141">
        <v>0</v>
      </c>
      <c r="Q3141" s="46">
        <f t="shared" si="307"/>
        <v>0</v>
      </c>
    </row>
    <row r="3142" spans="1:17" x14ac:dyDescent="0.25">
      <c r="A3142" t="str">
        <f t="shared" si="302"/>
        <v>MONTADOR DE EQUIPAMENTOS ELETRONICOS</v>
      </c>
      <c r="B3142" t="s">
        <v>3978</v>
      </c>
      <c r="C3142">
        <v>0</v>
      </c>
      <c r="D3142">
        <v>0</v>
      </c>
      <c r="E3142">
        <v>0</v>
      </c>
      <c r="F3142">
        <v>0</v>
      </c>
      <c r="G3142">
        <v>0</v>
      </c>
      <c r="H3142" s="46">
        <f t="shared" si="303"/>
        <v>0</v>
      </c>
      <c r="J3142" t="str">
        <f t="shared" si="304"/>
        <v>EXAMINADOR DE CABOS, LINHAS ELETRICAS E TELEFONICAS</v>
      </c>
      <c r="K3142" t="s">
        <v>3994</v>
      </c>
      <c r="L3142">
        <v>0</v>
      </c>
      <c r="M3142" s="46">
        <f t="shared" si="305"/>
        <v>0</v>
      </c>
      <c r="N3142" t="str">
        <f t="shared" si="306"/>
        <v>MOLDADOR (VIDROS)</v>
      </c>
      <c r="O3142" t="s">
        <v>4027</v>
      </c>
      <c r="P3142">
        <v>0</v>
      </c>
      <c r="Q3142" s="46">
        <f t="shared" si="307"/>
        <v>0</v>
      </c>
    </row>
    <row r="3143" spans="1:17" x14ac:dyDescent="0.25">
      <c r="A3143" t="str">
        <f t="shared" si="302"/>
        <v>MONTADOR DE EQUIPAMENTOS ELETRICOS (ELEVADORES E EQUIPAMENTOS SIMILARES)</v>
      </c>
      <c r="B3143" t="s">
        <v>3979</v>
      </c>
      <c r="C3143">
        <v>0</v>
      </c>
      <c r="D3143">
        <v>0</v>
      </c>
      <c r="E3143">
        <v>0</v>
      </c>
      <c r="F3143">
        <v>0</v>
      </c>
      <c r="G3143">
        <v>0</v>
      </c>
      <c r="H3143" s="46">
        <f t="shared" si="303"/>
        <v>0</v>
      </c>
      <c r="J3143" t="str">
        <f t="shared" si="304"/>
        <v>INSTALADOR DE LINHAS ELETRICAS DE ALTA E BAIXA - TENSAO (REDE AEREA E SUBTERRANEA)</v>
      </c>
      <c r="K3143" t="s">
        <v>3995</v>
      </c>
      <c r="L3143">
        <v>0</v>
      </c>
      <c r="M3143" s="46">
        <f t="shared" si="305"/>
        <v>0</v>
      </c>
      <c r="N3143" t="str">
        <f t="shared" si="306"/>
        <v>SOPRADOR DE VIDRO</v>
      </c>
      <c r="O3143" t="s">
        <v>4028</v>
      </c>
      <c r="P3143">
        <v>0</v>
      </c>
      <c r="Q3143" s="46">
        <f t="shared" si="307"/>
        <v>0</v>
      </c>
    </row>
    <row r="3144" spans="1:17" x14ac:dyDescent="0.25">
      <c r="A3144" t="str">
        <f t="shared" si="302"/>
        <v>MONTADOR DE EQUIPAMENTOS ELETRICOS (TRANSFORMADORES)</v>
      </c>
      <c r="B3144" t="s">
        <v>3980</v>
      </c>
      <c r="C3144">
        <v>0</v>
      </c>
      <c r="D3144">
        <v>0</v>
      </c>
      <c r="E3144">
        <v>0</v>
      </c>
      <c r="F3144">
        <v>0</v>
      </c>
      <c r="G3144">
        <v>0</v>
      </c>
      <c r="H3144" s="46">
        <f t="shared" si="303"/>
        <v>0</v>
      </c>
      <c r="J3144" t="str">
        <f t="shared" si="304"/>
        <v>INSTALADOR ELETRICISTA (TRACAO DE VEICULOS)</v>
      </c>
      <c r="K3144" t="s">
        <v>3996</v>
      </c>
      <c r="L3144">
        <v>0</v>
      </c>
      <c r="M3144" s="46">
        <f t="shared" si="305"/>
        <v>0</v>
      </c>
      <c r="N3144" t="str">
        <f t="shared" si="306"/>
        <v>TRANSFORMADOR DE TUBOS DE VIDRO</v>
      </c>
      <c r="O3144" t="s">
        <v>4029</v>
      </c>
      <c r="P3144">
        <v>0</v>
      </c>
      <c r="Q3144" s="46">
        <f t="shared" si="307"/>
        <v>0</v>
      </c>
    </row>
    <row r="3145" spans="1:17" x14ac:dyDescent="0.25">
      <c r="A3145" t="str">
        <f t="shared" si="302"/>
        <v>BOBINADOR ELETRICISTA, A MAO</v>
      </c>
      <c r="B3145" t="s">
        <v>3981</v>
      </c>
      <c r="C3145">
        <v>0</v>
      </c>
      <c r="D3145">
        <v>0</v>
      </c>
      <c r="E3145">
        <v>0</v>
      </c>
      <c r="F3145">
        <v>0</v>
      </c>
      <c r="G3145">
        <v>0</v>
      </c>
      <c r="H3145" s="46">
        <f t="shared" si="303"/>
        <v>0</v>
      </c>
      <c r="J3145" t="str">
        <f t="shared" si="304"/>
        <v>INSTALADOR-REPARADOR DE REDES TELEFONICAS E DE COMUNICACAO DE DADOS</v>
      </c>
      <c r="K3145" t="s">
        <v>3997</v>
      </c>
      <c r="L3145">
        <v>0</v>
      </c>
      <c r="M3145" s="46">
        <f t="shared" si="305"/>
        <v>0</v>
      </c>
      <c r="N3145" t="str">
        <f t="shared" si="306"/>
        <v>APLICADOR SERIGRAFICO EM VIDROS</v>
      </c>
      <c r="O3145" t="s">
        <v>4030</v>
      </c>
      <c r="P3145">
        <v>0</v>
      </c>
      <c r="Q3145" s="46">
        <f t="shared" si="307"/>
        <v>0</v>
      </c>
    </row>
    <row r="3146" spans="1:17" x14ac:dyDescent="0.25">
      <c r="A3146" t="str">
        <f t="shared" si="302"/>
        <v>BOBINADOR ELETRICISTA, A MAQUINA</v>
      </c>
      <c r="B3146" t="s">
        <v>3982</v>
      </c>
      <c r="C3146">
        <v>0</v>
      </c>
      <c r="D3146">
        <v>0</v>
      </c>
      <c r="E3146">
        <v>0</v>
      </c>
      <c r="F3146">
        <v>0</v>
      </c>
      <c r="G3146">
        <v>0</v>
      </c>
      <c r="H3146" s="46">
        <f t="shared" si="303"/>
        <v>0</v>
      </c>
      <c r="J3146" t="str">
        <f t="shared" si="304"/>
        <v>LIGADOR DE LINHAS TELEFONICAS</v>
      </c>
      <c r="K3146" t="s">
        <v>3998</v>
      </c>
      <c r="L3146">
        <v>0</v>
      </c>
      <c r="M3146" s="46">
        <f t="shared" si="305"/>
        <v>0</v>
      </c>
      <c r="N3146" t="str">
        <f t="shared" si="306"/>
        <v>CORTADOR DE VIDRO</v>
      </c>
      <c r="O3146" t="s">
        <v>4031</v>
      </c>
      <c r="P3146">
        <v>0</v>
      </c>
      <c r="Q3146" s="46">
        <f t="shared" si="307"/>
        <v>0</v>
      </c>
    </row>
    <row r="3147" spans="1:17" x14ac:dyDescent="0.25">
      <c r="A3147" t="str">
        <f t="shared" si="302"/>
        <v>OPERADOR DE LINHA DE MONTAGEM (APARELHOS ELETRICOS)</v>
      </c>
      <c r="B3147" t="s">
        <v>3983</v>
      </c>
      <c r="C3147">
        <v>0</v>
      </c>
      <c r="D3147">
        <v>0</v>
      </c>
      <c r="E3147">
        <v>0</v>
      </c>
      <c r="F3147">
        <v>0</v>
      </c>
      <c r="G3147">
        <v>0</v>
      </c>
      <c r="H3147" s="46">
        <f t="shared" si="303"/>
        <v>0</v>
      </c>
      <c r="J3147" t="str">
        <f t="shared" si="304"/>
        <v>SUPERVISOR DA MECANICA DE PRECISAO</v>
      </c>
      <c r="K3147" t="s">
        <v>3999</v>
      </c>
      <c r="L3147">
        <v>0</v>
      </c>
      <c r="M3147" s="46">
        <f t="shared" si="305"/>
        <v>0</v>
      </c>
      <c r="N3147" t="str">
        <f t="shared" si="306"/>
        <v>GRAVADOR DE VIDRO A AGUA-FORTE</v>
      </c>
      <c r="O3147" t="s">
        <v>4032</v>
      </c>
      <c r="P3147">
        <v>0</v>
      </c>
      <c r="Q3147" s="46">
        <f t="shared" si="307"/>
        <v>0</v>
      </c>
    </row>
    <row r="3148" spans="1:17" x14ac:dyDescent="0.25">
      <c r="A3148" t="str">
        <f t="shared" si="302"/>
        <v>OPERADOR DE LINHA DE MONTAGEM (APARELHOS ELETRONICOS)</v>
      </c>
      <c r="B3148" t="s">
        <v>3984</v>
      </c>
      <c r="C3148">
        <v>0</v>
      </c>
      <c r="D3148">
        <v>0</v>
      </c>
      <c r="E3148">
        <v>0</v>
      </c>
      <c r="F3148">
        <v>0</v>
      </c>
      <c r="G3148">
        <v>0</v>
      </c>
      <c r="H3148" s="46">
        <f t="shared" si="303"/>
        <v>0</v>
      </c>
      <c r="J3148" t="str">
        <f t="shared" si="304"/>
        <v>SUPERVISOR DE FABRICACAO DE INSTRUMENTOS MUSICAIS</v>
      </c>
      <c r="K3148" t="s">
        <v>4000</v>
      </c>
      <c r="L3148">
        <v>0</v>
      </c>
      <c r="M3148" s="46">
        <f t="shared" si="305"/>
        <v>0</v>
      </c>
      <c r="N3148" t="str">
        <f t="shared" si="306"/>
        <v>GRAVADOR DE VIDRO A ESMERIL</v>
      </c>
      <c r="O3148" t="s">
        <v>4033</v>
      </c>
      <c r="P3148">
        <v>0</v>
      </c>
      <c r="Q3148" s="46">
        <f t="shared" si="307"/>
        <v>0</v>
      </c>
    </row>
    <row r="3149" spans="1:17" x14ac:dyDescent="0.25">
      <c r="A3149" t="str">
        <f t="shared" si="302"/>
        <v>MONTADOR DE EQUIPAMENTOS ELETRONICOS (ESTACAO DE RADIO, TV E EQUIPAMENTOS DE RADAR)</v>
      </c>
      <c r="B3149" t="s">
        <v>3985</v>
      </c>
      <c r="C3149">
        <v>0</v>
      </c>
      <c r="D3149">
        <v>0</v>
      </c>
      <c r="E3149">
        <v>0</v>
      </c>
      <c r="F3149">
        <v>0</v>
      </c>
      <c r="G3149">
        <v>0</v>
      </c>
      <c r="H3149" s="46">
        <f t="shared" si="303"/>
        <v>0</v>
      </c>
      <c r="J3149" t="str">
        <f t="shared" si="304"/>
        <v>AJUSTADOR DE INSTRUMENTOS DE PRECISAO</v>
      </c>
      <c r="K3149" t="s">
        <v>4001</v>
      </c>
      <c r="L3149">
        <v>0</v>
      </c>
      <c r="M3149" s="46">
        <f t="shared" si="305"/>
        <v>0</v>
      </c>
      <c r="N3149" t="str">
        <f t="shared" si="306"/>
        <v>GRAVADOR DE VIDRO A JATO DE AREIA</v>
      </c>
      <c r="O3149" t="s">
        <v>4034</v>
      </c>
      <c r="P3149">
        <v>0</v>
      </c>
      <c r="Q3149" s="46">
        <f t="shared" si="307"/>
        <v>0</v>
      </c>
    </row>
    <row r="3150" spans="1:17" x14ac:dyDescent="0.25">
      <c r="A3150" t="str">
        <f t="shared" ref="A3150:A3213" si="308">MID(B3150,8,100)</f>
        <v>INSTALADOR-REPARADOR DE EQUIPAMENTOS DE COMUTACAO EM TELEFONIA</v>
      </c>
      <c r="B3150" t="s">
        <v>3986</v>
      </c>
      <c r="C3150">
        <v>0</v>
      </c>
      <c r="D3150">
        <v>0</v>
      </c>
      <c r="E3150">
        <v>0</v>
      </c>
      <c r="F3150">
        <v>0</v>
      </c>
      <c r="G3150">
        <v>0</v>
      </c>
      <c r="H3150" s="46">
        <f t="shared" ref="H3150:H3213" si="309">G3150*100/G$3765</f>
        <v>0</v>
      </c>
      <c r="J3150" t="str">
        <f t="shared" ref="J3150:J3213" si="310">MID(K3150,8,100)</f>
        <v>MONTADOR DE INSTRUMENTOS DE OPTICA</v>
      </c>
      <c r="K3150" t="s">
        <v>4002</v>
      </c>
      <c r="L3150">
        <v>0</v>
      </c>
      <c r="M3150" s="46">
        <f t="shared" ref="M3150:M3213" si="311">L3150*100/L$3765</f>
        <v>0</v>
      </c>
      <c r="N3150" t="str">
        <f t="shared" ref="N3150:N3213" si="312">MID(O3150,8,100)</f>
        <v>LAPIDADOR DE VIDROS E CRISTAIS</v>
      </c>
      <c r="O3150" t="s">
        <v>4035</v>
      </c>
      <c r="P3150">
        <v>0</v>
      </c>
      <c r="Q3150" s="46">
        <f t="shared" ref="Q3150:Q3213" si="313">P3150*100/P$3765</f>
        <v>0</v>
      </c>
    </row>
    <row r="3151" spans="1:17" x14ac:dyDescent="0.25">
      <c r="A3151" t="str">
        <f t="shared" si="308"/>
        <v>INSTALADOR-REPARADOR DE EQUIPAMENTOS DE ENERGIA EM TELEFONIA</v>
      </c>
      <c r="B3151" t="s">
        <v>3987</v>
      </c>
      <c r="C3151">
        <v>0</v>
      </c>
      <c r="D3151">
        <v>0</v>
      </c>
      <c r="E3151">
        <v>0</v>
      </c>
      <c r="F3151">
        <v>0</v>
      </c>
      <c r="G3151">
        <v>0</v>
      </c>
      <c r="H3151" s="46">
        <f t="shared" si="309"/>
        <v>0</v>
      </c>
      <c r="J3151" t="str">
        <f t="shared" si="310"/>
        <v>MONTADOR DE INSTRUMENTOS DE PRECISAO</v>
      </c>
      <c r="K3151" t="s">
        <v>4003</v>
      </c>
      <c r="L3151">
        <v>0</v>
      </c>
      <c r="M3151" s="46">
        <f t="shared" si="311"/>
        <v>0</v>
      </c>
      <c r="N3151" t="str">
        <f t="shared" si="312"/>
        <v>SURFASSAGISTA</v>
      </c>
      <c r="O3151" t="s">
        <v>4036</v>
      </c>
      <c r="P3151">
        <v>0</v>
      </c>
      <c r="Q3151" s="46">
        <f t="shared" si="313"/>
        <v>0</v>
      </c>
    </row>
    <row r="3152" spans="1:17" x14ac:dyDescent="0.25">
      <c r="A3152" t="str">
        <f t="shared" si="308"/>
        <v>INSTALADOR-REPARADOR DE EQUIPAMENTOS DE TRANSMISSAO EM TELEFONIA</v>
      </c>
      <c r="B3152" t="s">
        <v>3988</v>
      </c>
      <c r="C3152">
        <v>0</v>
      </c>
      <c r="D3152">
        <v>0</v>
      </c>
      <c r="E3152">
        <v>0</v>
      </c>
      <c r="F3152">
        <v>0</v>
      </c>
      <c r="G3152">
        <v>0</v>
      </c>
      <c r="H3152" s="46">
        <f t="shared" si="309"/>
        <v>0</v>
      </c>
      <c r="J3152" t="str">
        <f t="shared" si="310"/>
        <v>RELOJOEIRO (FABRICACAO)</v>
      </c>
      <c r="K3152" t="s">
        <v>4004</v>
      </c>
      <c r="L3152">
        <v>0</v>
      </c>
      <c r="M3152" s="46">
        <f t="shared" si="311"/>
        <v>0</v>
      </c>
      <c r="N3152" t="str">
        <f t="shared" si="312"/>
        <v>CERAMISTA</v>
      </c>
      <c r="O3152" t="s">
        <v>4037</v>
      </c>
      <c r="P3152">
        <v>0</v>
      </c>
      <c r="Q3152" s="46">
        <f t="shared" si="313"/>
        <v>0</v>
      </c>
    </row>
    <row r="3153" spans="1:17" x14ac:dyDescent="0.25">
      <c r="A3153" t="str">
        <f t="shared" si="308"/>
        <v>INSTALADOR-REPARADOR DE LINHAS E APARELHOS DE TELECOMUNICACOES</v>
      </c>
      <c r="B3153" t="s">
        <v>3989</v>
      </c>
      <c r="C3153">
        <v>0</v>
      </c>
      <c r="D3153">
        <v>0</v>
      </c>
      <c r="E3153">
        <v>0</v>
      </c>
      <c r="F3153">
        <v>0</v>
      </c>
      <c r="G3153">
        <v>0</v>
      </c>
      <c r="H3153" s="46">
        <f t="shared" si="309"/>
        <v>0</v>
      </c>
      <c r="J3153" t="str">
        <f t="shared" si="310"/>
        <v>RELOJOEIRO (REPARACAO)</v>
      </c>
      <c r="K3153" t="s">
        <v>4005</v>
      </c>
      <c r="L3153">
        <v>0</v>
      </c>
      <c r="M3153" s="46">
        <f t="shared" si="311"/>
        <v>0</v>
      </c>
      <c r="N3153" t="str">
        <f t="shared" si="312"/>
        <v>CERAMISTA (TORNO DE PEDAL E MOTOR)</v>
      </c>
      <c r="O3153" t="s">
        <v>4038</v>
      </c>
      <c r="P3153">
        <v>0</v>
      </c>
      <c r="Q3153" s="46">
        <f t="shared" si="313"/>
        <v>0</v>
      </c>
    </row>
    <row r="3154" spans="1:17" x14ac:dyDescent="0.25">
      <c r="A3154" t="str">
        <f t="shared" si="308"/>
        <v>INSTALADOR-REPARADOR DE REDES E CABOS TELEFONICOS</v>
      </c>
      <c r="B3154" t="s">
        <v>3990</v>
      </c>
      <c r="C3154">
        <v>0</v>
      </c>
      <c r="D3154">
        <v>0</v>
      </c>
      <c r="E3154">
        <v>0</v>
      </c>
      <c r="F3154">
        <v>0</v>
      </c>
      <c r="G3154">
        <v>0</v>
      </c>
      <c r="H3154" s="46">
        <f t="shared" si="309"/>
        <v>0</v>
      </c>
      <c r="J3154" t="str">
        <f t="shared" si="310"/>
        <v>AFINADOR DE INSTRUMENTOS MUSICAIS</v>
      </c>
      <c r="K3154" t="s">
        <v>4006</v>
      </c>
      <c r="L3154">
        <v>0</v>
      </c>
      <c r="M3154" s="46">
        <f t="shared" si="311"/>
        <v>0</v>
      </c>
      <c r="N3154" t="str">
        <f t="shared" si="312"/>
        <v>CERAMISTA (TORNO SEMI-AUTOMATICO)</v>
      </c>
      <c r="O3154" t="s">
        <v>4039</v>
      </c>
      <c r="P3154">
        <v>0</v>
      </c>
      <c r="Q3154" s="46">
        <f t="shared" si="313"/>
        <v>0</v>
      </c>
    </row>
    <row r="3155" spans="1:17" x14ac:dyDescent="0.25">
      <c r="A3155" t="str">
        <f t="shared" si="308"/>
        <v>REPARADOR DE APARELHOS DE TELECOMUNICACOES EM LABORATORIO</v>
      </c>
      <c r="B3155" t="s">
        <v>3991</v>
      </c>
      <c r="C3155">
        <v>0</v>
      </c>
      <c r="D3155">
        <v>0</v>
      </c>
      <c r="E3155">
        <v>0</v>
      </c>
      <c r="F3155">
        <v>0</v>
      </c>
      <c r="G3155">
        <v>0</v>
      </c>
      <c r="H3155" s="46">
        <f t="shared" si="309"/>
        <v>0</v>
      </c>
      <c r="J3155" t="str">
        <f t="shared" si="310"/>
        <v>CONFECCIONADOR DE ACORDEAO</v>
      </c>
      <c r="K3155" t="s">
        <v>4007</v>
      </c>
      <c r="L3155">
        <v>0</v>
      </c>
      <c r="M3155" s="46">
        <f t="shared" si="311"/>
        <v>0</v>
      </c>
      <c r="N3155" t="str">
        <f t="shared" si="312"/>
        <v>CERAMISTA MODELADOR</v>
      </c>
      <c r="O3155" t="s">
        <v>4040</v>
      </c>
      <c r="P3155">
        <v>0</v>
      </c>
      <c r="Q3155" s="46">
        <f t="shared" si="313"/>
        <v>0</v>
      </c>
    </row>
    <row r="3156" spans="1:17" x14ac:dyDescent="0.25">
      <c r="A3156" t="str">
        <f t="shared" si="308"/>
        <v>EMENDADOR DE CABOS ELETRICOS E TELEFONICOS (AEREOS E SUBTERRANEOS)</v>
      </c>
      <c r="B3156" t="s">
        <v>3993</v>
      </c>
      <c r="C3156">
        <v>0</v>
      </c>
      <c r="D3156">
        <v>0</v>
      </c>
      <c r="E3156">
        <v>0</v>
      </c>
      <c r="F3156">
        <v>0</v>
      </c>
      <c r="G3156">
        <v>0</v>
      </c>
      <c r="H3156" s="46">
        <f t="shared" si="309"/>
        <v>0</v>
      </c>
      <c r="J3156" t="str">
        <f t="shared" si="310"/>
        <v>CONFECCIONADOR DE INSTRUMENTOS DE CORDA</v>
      </c>
      <c r="K3156" t="s">
        <v>4008</v>
      </c>
      <c r="L3156">
        <v>0</v>
      </c>
      <c r="M3156" s="46">
        <f t="shared" si="311"/>
        <v>0</v>
      </c>
      <c r="N3156" t="str">
        <f t="shared" si="312"/>
        <v>CERAMISTA MOLDADOR</v>
      </c>
      <c r="O3156" t="s">
        <v>4041</v>
      </c>
      <c r="P3156">
        <v>0</v>
      </c>
      <c r="Q3156" s="46">
        <f t="shared" si="313"/>
        <v>0</v>
      </c>
    </row>
    <row r="3157" spans="1:17" x14ac:dyDescent="0.25">
      <c r="A3157" t="str">
        <f t="shared" si="308"/>
        <v>EXAMINADOR DE CABOS, LINHAS ELETRICAS E TELEFONICAS</v>
      </c>
      <c r="B3157" t="s">
        <v>3994</v>
      </c>
      <c r="C3157">
        <v>0</v>
      </c>
      <c r="D3157">
        <v>0</v>
      </c>
      <c r="E3157">
        <v>0</v>
      </c>
      <c r="F3157">
        <v>0</v>
      </c>
      <c r="G3157">
        <v>0</v>
      </c>
      <c r="H3157" s="46">
        <f t="shared" si="309"/>
        <v>0</v>
      </c>
      <c r="J3157" t="str">
        <f t="shared" si="310"/>
        <v>CONFECCIONADOR DE INSTRUMENTOS DE PERCUSSAO (PELE, COURO OU PLASTICO)</v>
      </c>
      <c r="K3157" t="s">
        <v>4009</v>
      </c>
      <c r="L3157">
        <v>0</v>
      </c>
      <c r="M3157" s="46">
        <f t="shared" si="311"/>
        <v>0</v>
      </c>
      <c r="N3157" t="str">
        <f t="shared" si="312"/>
        <v>CERAMISTA PRENSADOR</v>
      </c>
      <c r="O3157" t="s">
        <v>4042</v>
      </c>
      <c r="P3157">
        <v>0</v>
      </c>
      <c r="Q3157" s="46">
        <f t="shared" si="313"/>
        <v>0</v>
      </c>
    </row>
    <row r="3158" spans="1:17" x14ac:dyDescent="0.25">
      <c r="A3158" t="str">
        <f t="shared" si="308"/>
        <v>INSTALADOR DE LINHAS ELETRICAS DE ALTA E BAIXA - TENSAO (REDE AEREA E SUBTERRANEA)</v>
      </c>
      <c r="B3158" t="s">
        <v>3995</v>
      </c>
      <c r="C3158">
        <v>0</v>
      </c>
      <c r="D3158">
        <v>0</v>
      </c>
      <c r="E3158">
        <v>0</v>
      </c>
      <c r="F3158">
        <v>0</v>
      </c>
      <c r="G3158">
        <v>0</v>
      </c>
      <c r="H3158" s="46">
        <f t="shared" si="309"/>
        <v>0</v>
      </c>
      <c r="J3158" t="str">
        <f t="shared" si="310"/>
        <v>CONFECCIONADOR DE INSTRUMENTOS DE SOPRO (MADEIRA)</v>
      </c>
      <c r="K3158" t="s">
        <v>4010</v>
      </c>
      <c r="L3158">
        <v>0</v>
      </c>
      <c r="M3158" s="46">
        <f t="shared" si="311"/>
        <v>0</v>
      </c>
      <c r="N3158" t="str">
        <f t="shared" si="312"/>
        <v>DECORADOR DE CERAMICA</v>
      </c>
      <c r="O3158" t="s">
        <v>4043</v>
      </c>
      <c r="P3158">
        <v>0</v>
      </c>
      <c r="Q3158" s="46">
        <f t="shared" si="313"/>
        <v>0</v>
      </c>
    </row>
    <row r="3159" spans="1:17" x14ac:dyDescent="0.25">
      <c r="A3159" t="str">
        <f t="shared" si="308"/>
        <v>INSTALADOR ELETRICISTA (TRACAO DE VEICULOS)</v>
      </c>
      <c r="B3159" t="s">
        <v>3996</v>
      </c>
      <c r="C3159">
        <v>0</v>
      </c>
      <c r="D3159">
        <v>0</v>
      </c>
      <c r="E3159">
        <v>0</v>
      </c>
      <c r="F3159">
        <v>0</v>
      </c>
      <c r="G3159">
        <v>0</v>
      </c>
      <c r="H3159" s="46">
        <f t="shared" si="309"/>
        <v>0</v>
      </c>
      <c r="J3159" t="str">
        <f t="shared" si="310"/>
        <v>CONFECCIONADOR DE INSTRUMENTOS DE SOPRO (METAL)</v>
      </c>
      <c r="K3159" t="s">
        <v>4011</v>
      </c>
      <c r="L3159">
        <v>0</v>
      </c>
      <c r="M3159" s="46">
        <f t="shared" si="311"/>
        <v>0</v>
      </c>
      <c r="N3159" t="str">
        <f t="shared" si="312"/>
        <v>DECORADOR DE VIDRO</v>
      </c>
      <c r="O3159" t="s">
        <v>4044</v>
      </c>
      <c r="P3159">
        <v>0</v>
      </c>
      <c r="Q3159" s="46">
        <f t="shared" si="313"/>
        <v>0</v>
      </c>
    </row>
    <row r="3160" spans="1:17" x14ac:dyDescent="0.25">
      <c r="A3160" t="str">
        <f t="shared" si="308"/>
        <v>INSTALADOR-REPARADOR DE REDES TELEFONICAS E DE COMUNICACAO DE DADOS</v>
      </c>
      <c r="B3160" t="s">
        <v>3997</v>
      </c>
      <c r="C3160">
        <v>0</v>
      </c>
      <c r="D3160">
        <v>0</v>
      </c>
      <c r="E3160">
        <v>0</v>
      </c>
      <c r="F3160">
        <v>0</v>
      </c>
      <c r="G3160">
        <v>0</v>
      </c>
      <c r="H3160" s="46">
        <f t="shared" si="309"/>
        <v>0</v>
      </c>
      <c r="J3160" t="str">
        <f t="shared" si="310"/>
        <v>CONFECCIONADOR DE ORGAO</v>
      </c>
      <c r="K3160" t="s">
        <v>4012</v>
      </c>
      <c r="L3160">
        <v>0</v>
      </c>
      <c r="M3160" s="46">
        <f t="shared" si="311"/>
        <v>0</v>
      </c>
      <c r="N3160" t="str">
        <f t="shared" si="312"/>
        <v>DECORADOR DE VIDRO A PINCEL</v>
      </c>
      <c r="O3160" t="s">
        <v>4045</v>
      </c>
      <c r="P3160">
        <v>0</v>
      </c>
      <c r="Q3160" s="46">
        <f t="shared" si="313"/>
        <v>0</v>
      </c>
    </row>
    <row r="3161" spans="1:17" x14ac:dyDescent="0.25">
      <c r="A3161" t="str">
        <f t="shared" si="308"/>
        <v>LIGADOR DE LINHAS TELEFONICAS</v>
      </c>
      <c r="B3161" t="s">
        <v>3998</v>
      </c>
      <c r="C3161">
        <v>0</v>
      </c>
      <c r="D3161">
        <v>0</v>
      </c>
      <c r="E3161">
        <v>0</v>
      </c>
      <c r="F3161">
        <v>0</v>
      </c>
      <c r="G3161">
        <v>0</v>
      </c>
      <c r="H3161" s="46">
        <f t="shared" si="309"/>
        <v>0</v>
      </c>
      <c r="J3161" t="str">
        <f t="shared" si="310"/>
        <v>CONFECCIONADOR DE PIANO</v>
      </c>
      <c r="K3161" t="s">
        <v>4013</v>
      </c>
      <c r="L3161">
        <v>0</v>
      </c>
      <c r="M3161" s="46">
        <f t="shared" si="311"/>
        <v>0</v>
      </c>
      <c r="N3161" t="str">
        <f t="shared" si="312"/>
        <v>OPERADOR DE ESMALTADEIRA</v>
      </c>
      <c r="O3161" t="s">
        <v>4046</v>
      </c>
      <c r="P3161">
        <v>0</v>
      </c>
      <c r="Q3161" s="46">
        <f t="shared" si="313"/>
        <v>0</v>
      </c>
    </row>
    <row r="3162" spans="1:17" x14ac:dyDescent="0.25">
      <c r="A3162" t="str">
        <f t="shared" si="308"/>
        <v>SUPERVISOR DA MECANICA DE PRECISAO</v>
      </c>
      <c r="B3162" t="s">
        <v>3999</v>
      </c>
      <c r="C3162">
        <v>0</v>
      </c>
      <c r="D3162">
        <v>0</v>
      </c>
      <c r="E3162">
        <v>0</v>
      </c>
      <c r="F3162">
        <v>0</v>
      </c>
      <c r="G3162">
        <v>0</v>
      </c>
      <c r="H3162" s="46">
        <f t="shared" si="309"/>
        <v>0</v>
      </c>
      <c r="J3162" t="str">
        <f t="shared" si="310"/>
        <v>SUPERVISOR DE JOALHERIA</v>
      </c>
      <c r="K3162" t="s">
        <v>4014</v>
      </c>
      <c r="L3162">
        <v>0</v>
      </c>
      <c r="M3162" s="46">
        <f t="shared" si="311"/>
        <v>0</v>
      </c>
      <c r="N3162" t="str">
        <f t="shared" si="312"/>
        <v>OPERADOR DE ESPELHAMENTO</v>
      </c>
      <c r="O3162" t="s">
        <v>4047</v>
      </c>
      <c r="P3162">
        <v>0</v>
      </c>
      <c r="Q3162" s="46">
        <f t="shared" si="313"/>
        <v>0</v>
      </c>
    </row>
    <row r="3163" spans="1:17" x14ac:dyDescent="0.25">
      <c r="A3163" t="str">
        <f t="shared" si="308"/>
        <v>SUPERVISOR DE FABRICACAO DE INSTRUMENTOS MUSICAIS</v>
      </c>
      <c r="B3163" t="s">
        <v>4000</v>
      </c>
      <c r="C3163">
        <v>0</v>
      </c>
      <c r="D3163">
        <v>0</v>
      </c>
      <c r="E3163">
        <v>0</v>
      </c>
      <c r="F3163">
        <v>0</v>
      </c>
      <c r="G3163">
        <v>0</v>
      </c>
      <c r="H3163" s="46">
        <f t="shared" si="309"/>
        <v>0</v>
      </c>
      <c r="J3163" t="str">
        <f t="shared" si="310"/>
        <v>SUPERVISOR DA INDUSTRIA DE MINERAIS NAO METALICOS (EXCETO OS DERIVADOS DE PETROLEO E CARVAO)</v>
      </c>
      <c r="K3163" t="s">
        <v>4015</v>
      </c>
      <c r="L3163">
        <v>0</v>
      </c>
      <c r="M3163" s="46">
        <f t="shared" si="311"/>
        <v>0</v>
      </c>
      <c r="N3163" t="str">
        <f t="shared" si="312"/>
        <v>PINTOR DE CERAMICA, A PINCEL</v>
      </c>
      <c r="O3163" t="s">
        <v>4048</v>
      </c>
      <c r="P3163">
        <v>0</v>
      </c>
      <c r="Q3163" s="46">
        <f t="shared" si="313"/>
        <v>0</v>
      </c>
    </row>
    <row r="3164" spans="1:17" x14ac:dyDescent="0.25">
      <c r="A3164" t="str">
        <f t="shared" si="308"/>
        <v>AJUSTADOR DE INSTRUMENTOS DE PRECISAO</v>
      </c>
      <c r="B3164" t="s">
        <v>4001</v>
      </c>
      <c r="C3164">
        <v>0</v>
      </c>
      <c r="D3164">
        <v>0</v>
      </c>
      <c r="E3164">
        <v>0</v>
      </c>
      <c r="F3164">
        <v>0</v>
      </c>
      <c r="G3164">
        <v>0</v>
      </c>
      <c r="H3164" s="46">
        <f t="shared" si="309"/>
        <v>0</v>
      </c>
      <c r="J3164" t="str">
        <f t="shared" si="310"/>
        <v>ENGASTADOR (JOIAS)</v>
      </c>
      <c r="K3164" t="s">
        <v>4016</v>
      </c>
      <c r="L3164">
        <v>0</v>
      </c>
      <c r="M3164" s="46">
        <f t="shared" si="311"/>
        <v>0</v>
      </c>
      <c r="N3164" t="str">
        <f t="shared" si="312"/>
        <v>CONTRAMESTRE DE ACABAMENTO (INDUSTRIA TEXTIL)</v>
      </c>
      <c r="O3164" t="s">
        <v>4049</v>
      </c>
      <c r="P3164">
        <v>0</v>
      </c>
      <c r="Q3164" s="46">
        <f t="shared" si="313"/>
        <v>0</v>
      </c>
    </row>
    <row r="3165" spans="1:17" x14ac:dyDescent="0.25">
      <c r="A3165" t="str">
        <f t="shared" si="308"/>
        <v>MONTADOR DE INSTRUMENTOS DE OPTICA</v>
      </c>
      <c r="B3165" t="s">
        <v>4002</v>
      </c>
      <c r="C3165">
        <v>0</v>
      </c>
      <c r="D3165">
        <v>0</v>
      </c>
      <c r="E3165">
        <v>0</v>
      </c>
      <c r="F3165">
        <v>0</v>
      </c>
      <c r="G3165">
        <v>0</v>
      </c>
      <c r="H3165" s="46">
        <f t="shared" si="309"/>
        <v>0</v>
      </c>
      <c r="J3165" t="str">
        <f t="shared" si="310"/>
        <v>JOALHEIRO</v>
      </c>
      <c r="K3165" t="s">
        <v>4017</v>
      </c>
      <c r="L3165">
        <v>0</v>
      </c>
      <c r="M3165" s="46">
        <f t="shared" si="311"/>
        <v>0</v>
      </c>
      <c r="N3165" t="str">
        <f t="shared" si="312"/>
        <v>CONTRAMESTRE DE FIACAO (INDUSTRIA TEXTIL)</v>
      </c>
      <c r="O3165" t="s">
        <v>4050</v>
      </c>
      <c r="P3165">
        <v>0</v>
      </c>
      <c r="Q3165" s="46">
        <f t="shared" si="313"/>
        <v>0</v>
      </c>
    </row>
    <row r="3166" spans="1:17" x14ac:dyDescent="0.25">
      <c r="A3166" t="str">
        <f t="shared" si="308"/>
        <v>MONTADOR DE INSTRUMENTOS DE PRECISAO</v>
      </c>
      <c r="B3166" t="s">
        <v>4003</v>
      </c>
      <c r="C3166">
        <v>0</v>
      </c>
      <c r="D3166">
        <v>0</v>
      </c>
      <c r="E3166">
        <v>0</v>
      </c>
      <c r="F3166">
        <v>0</v>
      </c>
      <c r="G3166">
        <v>0</v>
      </c>
      <c r="H3166" s="46">
        <f t="shared" si="309"/>
        <v>0</v>
      </c>
      <c r="J3166" t="str">
        <f t="shared" si="310"/>
        <v>JOALHEIRO (REPARACOES)</v>
      </c>
      <c r="K3166" t="s">
        <v>4018</v>
      </c>
      <c r="L3166">
        <v>0</v>
      </c>
      <c r="M3166" s="46">
        <f t="shared" si="311"/>
        <v>0</v>
      </c>
      <c r="N3166" t="str">
        <f t="shared" si="312"/>
        <v>CONTRAMESTRE DE MALHARIA (INDUSTRIA TEXTIL)</v>
      </c>
      <c r="O3166" t="s">
        <v>4051</v>
      </c>
      <c r="P3166">
        <v>0</v>
      </c>
      <c r="Q3166" s="46">
        <f t="shared" si="313"/>
        <v>0</v>
      </c>
    </row>
    <row r="3167" spans="1:17" x14ac:dyDescent="0.25">
      <c r="A3167" t="str">
        <f t="shared" si="308"/>
        <v>RELOJOEIRO (FABRICACAO)</v>
      </c>
      <c r="B3167" t="s">
        <v>4004</v>
      </c>
      <c r="C3167">
        <v>0</v>
      </c>
      <c r="D3167">
        <v>0</v>
      </c>
      <c r="E3167">
        <v>0</v>
      </c>
      <c r="F3167">
        <v>0</v>
      </c>
      <c r="G3167">
        <v>0</v>
      </c>
      <c r="H3167" s="46">
        <f t="shared" si="309"/>
        <v>0</v>
      </c>
      <c r="J3167" t="str">
        <f t="shared" si="310"/>
        <v>LAPIDADOR (JOIAS)</v>
      </c>
      <c r="K3167" t="s">
        <v>4019</v>
      </c>
      <c r="L3167">
        <v>0</v>
      </c>
      <c r="M3167" s="46">
        <f t="shared" si="311"/>
        <v>0</v>
      </c>
      <c r="N3167" t="str">
        <f t="shared" si="312"/>
        <v>CONTRAMESTRE DE TECELAGEM (INDUSTRIA TEXTIL)</v>
      </c>
      <c r="O3167" t="s">
        <v>4052</v>
      </c>
      <c r="P3167">
        <v>0</v>
      </c>
      <c r="Q3167" s="46">
        <f t="shared" si="313"/>
        <v>0</v>
      </c>
    </row>
    <row r="3168" spans="1:17" x14ac:dyDescent="0.25">
      <c r="A3168" t="str">
        <f t="shared" si="308"/>
        <v>RELOJOEIRO (REPARACAO)</v>
      </c>
      <c r="B3168" t="s">
        <v>4005</v>
      </c>
      <c r="C3168">
        <v>0</v>
      </c>
      <c r="D3168">
        <v>0</v>
      </c>
      <c r="E3168">
        <v>0</v>
      </c>
      <c r="F3168">
        <v>0</v>
      </c>
      <c r="G3168">
        <v>0</v>
      </c>
      <c r="H3168" s="46">
        <f t="shared" si="309"/>
        <v>0</v>
      </c>
      <c r="J3168" t="str">
        <f t="shared" si="310"/>
        <v>BATE-FOLHA A MAQUINA</v>
      </c>
      <c r="K3168" t="s">
        <v>4020</v>
      </c>
      <c r="L3168">
        <v>0</v>
      </c>
      <c r="M3168" s="46">
        <f t="shared" si="311"/>
        <v>0</v>
      </c>
      <c r="N3168" t="str">
        <f t="shared" si="312"/>
        <v>MESTRE (INDUSTRIA TEXTIL E DE CONFECCOES)</v>
      </c>
      <c r="O3168" t="s">
        <v>4053</v>
      </c>
      <c r="P3168">
        <v>0</v>
      </c>
      <c r="Q3168" s="46">
        <f t="shared" si="313"/>
        <v>0</v>
      </c>
    </row>
    <row r="3169" spans="1:17" x14ac:dyDescent="0.25">
      <c r="A3169" t="str">
        <f t="shared" si="308"/>
        <v>AFINADOR DE INSTRUMENTOS MUSICAIS</v>
      </c>
      <c r="B3169" t="s">
        <v>4006</v>
      </c>
      <c r="C3169">
        <v>0</v>
      </c>
      <c r="D3169">
        <v>0</v>
      </c>
      <c r="E3169">
        <v>0</v>
      </c>
      <c r="F3169">
        <v>0</v>
      </c>
      <c r="G3169">
        <v>0</v>
      </c>
      <c r="H3169" s="46">
        <f t="shared" si="309"/>
        <v>0</v>
      </c>
      <c r="J3169" t="str">
        <f t="shared" si="310"/>
        <v>FUNDIDOR (JOALHERIA E OURIVESARIA)</v>
      </c>
      <c r="K3169" t="s">
        <v>4021</v>
      </c>
      <c r="L3169">
        <v>0</v>
      </c>
      <c r="M3169" s="46">
        <f t="shared" si="311"/>
        <v>0</v>
      </c>
      <c r="N3169" t="str">
        <f t="shared" si="312"/>
        <v>SUPERVISOR DE CURTIMENTO</v>
      </c>
      <c r="O3169" t="s">
        <v>4054</v>
      </c>
      <c r="P3169">
        <v>0</v>
      </c>
      <c r="Q3169" s="46">
        <f t="shared" si="313"/>
        <v>0</v>
      </c>
    </row>
    <row r="3170" spans="1:17" x14ac:dyDescent="0.25">
      <c r="A3170" t="str">
        <f t="shared" si="308"/>
        <v>CONFECCIONADOR DE ACORDEAO</v>
      </c>
      <c r="B3170" t="s">
        <v>4007</v>
      </c>
      <c r="C3170">
        <v>0</v>
      </c>
      <c r="D3170">
        <v>0</v>
      </c>
      <c r="E3170">
        <v>0</v>
      </c>
      <c r="F3170">
        <v>0</v>
      </c>
      <c r="G3170">
        <v>0</v>
      </c>
      <c r="H3170" s="46">
        <f t="shared" si="309"/>
        <v>0</v>
      </c>
      <c r="J3170" t="str">
        <f t="shared" si="310"/>
        <v>GRAVADOR (JOALHERIA E OURIVESARIA)</v>
      </c>
      <c r="K3170" t="s">
        <v>4022</v>
      </c>
      <c r="L3170">
        <v>0</v>
      </c>
      <c r="M3170" s="46">
        <f t="shared" si="311"/>
        <v>0</v>
      </c>
      <c r="N3170" t="str">
        <f t="shared" si="312"/>
        <v>ENCARREGADO DE CORTE NA CONFECCAO DO VESTUARIO</v>
      </c>
      <c r="O3170" t="s">
        <v>4055</v>
      </c>
      <c r="P3170">
        <v>0</v>
      </c>
      <c r="Q3170" s="46">
        <f t="shared" si="313"/>
        <v>0</v>
      </c>
    </row>
    <row r="3171" spans="1:17" x14ac:dyDescent="0.25">
      <c r="A3171" t="str">
        <f t="shared" si="308"/>
        <v>CONFECCIONADOR DE INSTRUMENTOS DE CORDA</v>
      </c>
      <c r="B3171" t="s">
        <v>4008</v>
      </c>
      <c r="C3171">
        <v>0</v>
      </c>
      <c r="D3171">
        <v>0</v>
      </c>
      <c r="E3171">
        <v>0</v>
      </c>
      <c r="F3171">
        <v>0</v>
      </c>
      <c r="G3171">
        <v>0</v>
      </c>
      <c r="H3171" s="46">
        <f t="shared" si="309"/>
        <v>0</v>
      </c>
      <c r="J3171" t="str">
        <f t="shared" si="310"/>
        <v>LAMINADOR DE METAIS PRECIOSOS A MAO</v>
      </c>
      <c r="K3171" t="s">
        <v>4023</v>
      </c>
      <c r="L3171">
        <v>0</v>
      </c>
      <c r="M3171" s="46">
        <f t="shared" si="311"/>
        <v>0</v>
      </c>
      <c r="N3171" t="str">
        <f t="shared" si="312"/>
        <v>ENCARREGADO DE COSTURA NA CONFECCAO DO VESTUARIO</v>
      </c>
      <c r="O3171" t="s">
        <v>4056</v>
      </c>
      <c r="P3171">
        <v>0</v>
      </c>
      <c r="Q3171" s="46">
        <f t="shared" si="313"/>
        <v>0</v>
      </c>
    </row>
    <row r="3172" spans="1:17" x14ac:dyDescent="0.25">
      <c r="A3172" t="str">
        <f t="shared" si="308"/>
        <v>CONFECCIONADOR DE INSTRUMENTOS DE PERCUSSAO (PELE, COURO OU PLASTICO)</v>
      </c>
      <c r="B3172" t="s">
        <v>4009</v>
      </c>
      <c r="C3172">
        <v>0</v>
      </c>
      <c r="D3172">
        <v>0</v>
      </c>
      <c r="E3172">
        <v>0</v>
      </c>
      <c r="F3172">
        <v>0</v>
      </c>
      <c r="G3172">
        <v>0</v>
      </c>
      <c r="H3172" s="46">
        <f t="shared" si="309"/>
        <v>0</v>
      </c>
      <c r="J3172" t="str">
        <f t="shared" si="310"/>
        <v>OURIVES</v>
      </c>
      <c r="K3172" t="s">
        <v>4024</v>
      </c>
      <c r="L3172">
        <v>0</v>
      </c>
      <c r="M3172" s="46">
        <f t="shared" si="311"/>
        <v>0</v>
      </c>
      <c r="N3172" t="str">
        <f t="shared" si="312"/>
        <v>SUPERVISOR (INDUSTRIA DE CALCADOS E ARTEFATOS DE COURO)</v>
      </c>
      <c r="O3172" t="s">
        <v>4057</v>
      </c>
      <c r="P3172">
        <v>0</v>
      </c>
      <c r="Q3172" s="46">
        <f t="shared" si="313"/>
        <v>0</v>
      </c>
    </row>
    <row r="3173" spans="1:17" x14ac:dyDescent="0.25">
      <c r="A3173" t="str">
        <f t="shared" si="308"/>
        <v>CONFECCIONADOR DE INSTRUMENTOS DE SOPRO (MADEIRA)</v>
      </c>
      <c r="B3173" t="s">
        <v>4010</v>
      </c>
      <c r="C3173">
        <v>0</v>
      </c>
      <c r="D3173">
        <v>0</v>
      </c>
      <c r="E3173">
        <v>0</v>
      </c>
      <c r="F3173">
        <v>0</v>
      </c>
      <c r="G3173">
        <v>0</v>
      </c>
      <c r="H3173" s="46">
        <f t="shared" si="309"/>
        <v>0</v>
      </c>
      <c r="J3173" t="str">
        <f t="shared" si="310"/>
        <v>TREFILADOR (JOALHERIA E OURIVESARIA)</v>
      </c>
      <c r="K3173" t="s">
        <v>4025</v>
      </c>
      <c r="L3173">
        <v>0</v>
      </c>
      <c r="M3173" s="46">
        <f t="shared" si="311"/>
        <v>0</v>
      </c>
      <c r="N3173" t="str">
        <f t="shared" si="312"/>
        <v>SUPERVISOR DA CONFECCAO DE ARTEFATOS DE TECIDOS, COUROS E AFINS</v>
      </c>
      <c r="O3173" t="s">
        <v>4058</v>
      </c>
      <c r="P3173">
        <v>0</v>
      </c>
      <c r="Q3173" s="46">
        <f t="shared" si="313"/>
        <v>0</v>
      </c>
    </row>
    <row r="3174" spans="1:17" x14ac:dyDescent="0.25">
      <c r="A3174" t="str">
        <f t="shared" si="308"/>
        <v>CONFECCIONADOR DE INSTRUMENTOS DE SOPRO (METAL)</v>
      </c>
      <c r="B3174" t="s">
        <v>4011</v>
      </c>
      <c r="C3174">
        <v>0</v>
      </c>
      <c r="D3174">
        <v>0</v>
      </c>
      <c r="E3174">
        <v>0</v>
      </c>
      <c r="F3174">
        <v>0</v>
      </c>
      <c r="G3174">
        <v>0</v>
      </c>
      <c r="H3174" s="46">
        <f t="shared" si="309"/>
        <v>0</v>
      </c>
      <c r="J3174" t="str">
        <f t="shared" si="310"/>
        <v>ARTESAO MODELADOR (VIDROS)</v>
      </c>
      <c r="K3174" t="s">
        <v>4026</v>
      </c>
      <c r="L3174">
        <v>0</v>
      </c>
      <c r="M3174" s="46">
        <f t="shared" si="311"/>
        <v>0</v>
      </c>
      <c r="N3174" t="str">
        <f t="shared" si="312"/>
        <v>SUPERVISOR DAS ARTES GRAFICAS (INDUSTRIA EDITORIAL E GRAFICA)</v>
      </c>
      <c r="O3174" t="s">
        <v>4059</v>
      </c>
      <c r="P3174">
        <v>0</v>
      </c>
      <c r="Q3174" s="46">
        <f t="shared" si="313"/>
        <v>0</v>
      </c>
    </row>
    <row r="3175" spans="1:17" x14ac:dyDescent="0.25">
      <c r="A3175" t="str">
        <f t="shared" si="308"/>
        <v>CONFECCIONADOR DE ORGAO</v>
      </c>
      <c r="B3175" t="s">
        <v>4012</v>
      </c>
      <c r="C3175">
        <v>0</v>
      </c>
      <c r="D3175">
        <v>0</v>
      </c>
      <c r="E3175">
        <v>0</v>
      </c>
      <c r="F3175">
        <v>0</v>
      </c>
      <c r="G3175">
        <v>0</v>
      </c>
      <c r="H3175" s="46">
        <f t="shared" si="309"/>
        <v>0</v>
      </c>
      <c r="J3175" t="str">
        <f t="shared" si="310"/>
        <v>MOLDADOR (VIDROS)</v>
      </c>
      <c r="K3175" t="s">
        <v>4027</v>
      </c>
      <c r="L3175">
        <v>0</v>
      </c>
      <c r="M3175" s="46">
        <f t="shared" si="311"/>
        <v>0</v>
      </c>
      <c r="N3175" t="str">
        <f t="shared" si="312"/>
        <v>CLASSIFICADOR DE FIBRAS TEXTEIS</v>
      </c>
      <c r="O3175" t="s">
        <v>4061</v>
      </c>
      <c r="P3175">
        <v>0</v>
      </c>
      <c r="Q3175" s="46">
        <f t="shared" si="313"/>
        <v>0</v>
      </c>
    </row>
    <row r="3176" spans="1:17" x14ac:dyDescent="0.25">
      <c r="A3176" t="str">
        <f t="shared" si="308"/>
        <v>CONFECCIONADOR DE PIANO</v>
      </c>
      <c r="B3176" t="s">
        <v>4013</v>
      </c>
      <c r="C3176">
        <v>0</v>
      </c>
      <c r="D3176">
        <v>0</v>
      </c>
      <c r="E3176">
        <v>0</v>
      </c>
      <c r="F3176">
        <v>0</v>
      </c>
      <c r="G3176">
        <v>0</v>
      </c>
      <c r="H3176" s="46">
        <f t="shared" si="309"/>
        <v>0</v>
      </c>
      <c r="J3176" t="str">
        <f t="shared" si="310"/>
        <v>SOPRADOR DE VIDRO</v>
      </c>
      <c r="K3176" t="s">
        <v>4028</v>
      </c>
      <c r="L3176">
        <v>0</v>
      </c>
      <c r="M3176" s="46">
        <f t="shared" si="311"/>
        <v>0</v>
      </c>
      <c r="N3176" t="str">
        <f t="shared" si="312"/>
        <v>LAVADOR DE LA</v>
      </c>
      <c r="O3176" t="s">
        <v>4062</v>
      </c>
      <c r="P3176">
        <v>0</v>
      </c>
      <c r="Q3176" s="46">
        <f t="shared" si="313"/>
        <v>0</v>
      </c>
    </row>
    <row r="3177" spans="1:17" x14ac:dyDescent="0.25">
      <c r="A3177" t="str">
        <f t="shared" si="308"/>
        <v>SUPERVISOR DE JOALHERIA</v>
      </c>
      <c r="B3177" t="s">
        <v>4014</v>
      </c>
      <c r="C3177">
        <v>0</v>
      </c>
      <c r="D3177">
        <v>0</v>
      </c>
      <c r="E3177">
        <v>0</v>
      </c>
      <c r="F3177">
        <v>0</v>
      </c>
      <c r="G3177">
        <v>0</v>
      </c>
      <c r="H3177" s="46">
        <f t="shared" si="309"/>
        <v>0</v>
      </c>
      <c r="J3177" t="str">
        <f t="shared" si="310"/>
        <v>TRANSFORMADOR DE TUBOS DE VIDRO</v>
      </c>
      <c r="K3177" t="s">
        <v>4029</v>
      </c>
      <c r="L3177">
        <v>0</v>
      </c>
      <c r="M3177" s="46">
        <f t="shared" si="311"/>
        <v>0</v>
      </c>
      <c r="N3177" t="str">
        <f t="shared" si="312"/>
        <v>OPERADOR DE ABERTURA (FIACAO)</v>
      </c>
      <c r="O3177" t="s">
        <v>4063</v>
      </c>
      <c r="P3177">
        <v>0</v>
      </c>
      <c r="Q3177" s="46">
        <f t="shared" si="313"/>
        <v>0</v>
      </c>
    </row>
    <row r="3178" spans="1:17" x14ac:dyDescent="0.25">
      <c r="A3178" t="str">
        <f t="shared" si="308"/>
        <v>SUPERVISOR DA INDUSTRIA DE MINERAIS NAO METALICOS (EXCETO OS DERIVADOS DE PETROLEO E CARVAO)</v>
      </c>
      <c r="B3178" t="s">
        <v>4015</v>
      </c>
      <c r="C3178">
        <v>0</v>
      </c>
      <c r="D3178">
        <v>0</v>
      </c>
      <c r="E3178">
        <v>0</v>
      </c>
      <c r="F3178">
        <v>0</v>
      </c>
      <c r="G3178">
        <v>0</v>
      </c>
      <c r="H3178" s="46">
        <f t="shared" si="309"/>
        <v>0</v>
      </c>
      <c r="J3178" t="str">
        <f t="shared" si="310"/>
        <v>APLICADOR SERIGRAFICO EM VIDROS</v>
      </c>
      <c r="K3178" t="s">
        <v>4030</v>
      </c>
      <c r="L3178">
        <v>0</v>
      </c>
      <c r="M3178" s="46">
        <f t="shared" si="311"/>
        <v>0</v>
      </c>
      <c r="N3178" t="str">
        <f t="shared" si="312"/>
        <v>OPERADOR DE BINADEIRA</v>
      </c>
      <c r="O3178" t="s">
        <v>4064</v>
      </c>
      <c r="P3178">
        <v>0</v>
      </c>
      <c r="Q3178" s="46">
        <f t="shared" si="313"/>
        <v>0</v>
      </c>
    </row>
    <row r="3179" spans="1:17" x14ac:dyDescent="0.25">
      <c r="A3179" t="str">
        <f t="shared" si="308"/>
        <v>ENGASTADOR (JOIAS)</v>
      </c>
      <c r="B3179" t="s">
        <v>4016</v>
      </c>
      <c r="C3179">
        <v>0</v>
      </c>
      <c r="D3179">
        <v>0</v>
      </c>
      <c r="E3179">
        <v>0</v>
      </c>
      <c r="F3179">
        <v>0</v>
      </c>
      <c r="G3179">
        <v>0</v>
      </c>
      <c r="H3179" s="46">
        <f t="shared" si="309"/>
        <v>0</v>
      </c>
      <c r="J3179" t="str">
        <f t="shared" si="310"/>
        <v>CORTADOR DE VIDRO</v>
      </c>
      <c r="K3179" t="s">
        <v>4031</v>
      </c>
      <c r="L3179">
        <v>0</v>
      </c>
      <c r="M3179" s="46">
        <f t="shared" si="311"/>
        <v>0</v>
      </c>
      <c r="N3179" t="str">
        <f t="shared" si="312"/>
        <v>OPERADOR DE BOBINADEIRA</v>
      </c>
      <c r="O3179" t="s">
        <v>4065</v>
      </c>
      <c r="P3179">
        <v>0</v>
      </c>
      <c r="Q3179" s="46">
        <f t="shared" si="313"/>
        <v>0</v>
      </c>
    </row>
    <row r="3180" spans="1:17" x14ac:dyDescent="0.25">
      <c r="A3180" t="str">
        <f t="shared" si="308"/>
        <v>JOALHEIRO</v>
      </c>
      <c r="B3180" t="s">
        <v>4017</v>
      </c>
      <c r="C3180">
        <v>0</v>
      </c>
      <c r="D3180">
        <v>0</v>
      </c>
      <c r="E3180">
        <v>0</v>
      </c>
      <c r="F3180">
        <v>0</v>
      </c>
      <c r="G3180">
        <v>0</v>
      </c>
      <c r="H3180" s="46">
        <f t="shared" si="309"/>
        <v>0</v>
      </c>
      <c r="J3180" t="str">
        <f t="shared" si="310"/>
        <v>GRAVADOR DE VIDRO A AGUA-FORTE</v>
      </c>
      <c r="K3180" t="s">
        <v>4032</v>
      </c>
      <c r="L3180">
        <v>0</v>
      </c>
      <c r="M3180" s="46">
        <f t="shared" si="311"/>
        <v>0</v>
      </c>
      <c r="N3180" t="str">
        <f t="shared" si="312"/>
        <v>OPERADOR DE CARDAS</v>
      </c>
      <c r="O3180" t="s">
        <v>4066</v>
      </c>
      <c r="P3180">
        <v>0</v>
      </c>
      <c r="Q3180" s="46">
        <f t="shared" si="313"/>
        <v>0</v>
      </c>
    </row>
    <row r="3181" spans="1:17" x14ac:dyDescent="0.25">
      <c r="A3181" t="str">
        <f t="shared" si="308"/>
        <v>JOALHEIRO (REPARACOES)</v>
      </c>
      <c r="B3181" t="s">
        <v>4018</v>
      </c>
      <c r="C3181">
        <v>0</v>
      </c>
      <c r="D3181">
        <v>0</v>
      </c>
      <c r="E3181">
        <v>0</v>
      </c>
      <c r="F3181">
        <v>0</v>
      </c>
      <c r="G3181">
        <v>0</v>
      </c>
      <c r="H3181" s="46">
        <f t="shared" si="309"/>
        <v>0</v>
      </c>
      <c r="J3181" t="str">
        <f t="shared" si="310"/>
        <v>GRAVADOR DE VIDRO A ESMERIL</v>
      </c>
      <c r="K3181" t="s">
        <v>4033</v>
      </c>
      <c r="L3181">
        <v>0</v>
      </c>
      <c r="M3181" s="46">
        <f t="shared" si="311"/>
        <v>0</v>
      </c>
      <c r="N3181" t="str">
        <f t="shared" si="312"/>
        <v>OPERADOR DE CONICALEIRA</v>
      </c>
      <c r="O3181" t="s">
        <v>4067</v>
      </c>
      <c r="P3181">
        <v>0</v>
      </c>
      <c r="Q3181" s="46">
        <f t="shared" si="313"/>
        <v>0</v>
      </c>
    </row>
    <row r="3182" spans="1:17" x14ac:dyDescent="0.25">
      <c r="A3182" t="str">
        <f t="shared" si="308"/>
        <v>LAPIDADOR (JOIAS)</v>
      </c>
      <c r="B3182" t="s">
        <v>4019</v>
      </c>
      <c r="C3182">
        <v>0</v>
      </c>
      <c r="D3182">
        <v>0</v>
      </c>
      <c r="E3182">
        <v>0</v>
      </c>
      <c r="F3182">
        <v>0</v>
      </c>
      <c r="G3182">
        <v>0</v>
      </c>
      <c r="H3182" s="46">
        <f t="shared" si="309"/>
        <v>0</v>
      </c>
      <c r="J3182" t="str">
        <f t="shared" si="310"/>
        <v>GRAVADOR DE VIDRO A JATO DE AREIA</v>
      </c>
      <c r="K3182" t="s">
        <v>4034</v>
      </c>
      <c r="L3182">
        <v>0</v>
      </c>
      <c r="M3182" s="46">
        <f t="shared" si="311"/>
        <v>0</v>
      </c>
      <c r="N3182" t="str">
        <f t="shared" si="312"/>
        <v>OPERADOR DE FILATORIO</v>
      </c>
      <c r="O3182" t="s">
        <v>4068</v>
      </c>
      <c r="P3182">
        <v>0</v>
      </c>
      <c r="Q3182" s="46">
        <f t="shared" si="313"/>
        <v>0</v>
      </c>
    </row>
    <row r="3183" spans="1:17" x14ac:dyDescent="0.25">
      <c r="A3183" t="str">
        <f t="shared" si="308"/>
        <v>BATE-FOLHA A MAQUINA</v>
      </c>
      <c r="B3183" t="s">
        <v>4020</v>
      </c>
      <c r="C3183">
        <v>0</v>
      </c>
      <c r="D3183">
        <v>0</v>
      </c>
      <c r="E3183">
        <v>0</v>
      </c>
      <c r="F3183">
        <v>0</v>
      </c>
      <c r="G3183">
        <v>0</v>
      </c>
      <c r="H3183" s="46">
        <f t="shared" si="309"/>
        <v>0</v>
      </c>
      <c r="J3183" t="str">
        <f t="shared" si="310"/>
        <v>LAPIDADOR DE VIDROS E CRISTAIS</v>
      </c>
      <c r="K3183" t="s">
        <v>4035</v>
      </c>
      <c r="L3183">
        <v>0</v>
      </c>
      <c r="M3183" s="46">
        <f t="shared" si="311"/>
        <v>0</v>
      </c>
      <c r="N3183" t="str">
        <f t="shared" si="312"/>
        <v>OPERADOR DE LAMINADEIRA E REUNIDEIRA</v>
      </c>
      <c r="O3183" t="s">
        <v>4069</v>
      </c>
      <c r="P3183">
        <v>0</v>
      </c>
      <c r="Q3183" s="46">
        <f t="shared" si="313"/>
        <v>0</v>
      </c>
    </row>
    <row r="3184" spans="1:17" x14ac:dyDescent="0.25">
      <c r="A3184" t="str">
        <f t="shared" si="308"/>
        <v>FUNDIDOR (JOALHERIA E OURIVESARIA)</v>
      </c>
      <c r="B3184" t="s">
        <v>4021</v>
      </c>
      <c r="C3184">
        <v>0</v>
      </c>
      <c r="D3184">
        <v>0</v>
      </c>
      <c r="E3184">
        <v>0</v>
      </c>
      <c r="F3184">
        <v>0</v>
      </c>
      <c r="G3184">
        <v>0</v>
      </c>
      <c r="H3184" s="46">
        <f t="shared" si="309"/>
        <v>0</v>
      </c>
      <c r="J3184" t="str">
        <f t="shared" si="310"/>
        <v>SURFASSAGISTA</v>
      </c>
      <c r="K3184" t="s">
        <v>4036</v>
      </c>
      <c r="L3184">
        <v>0</v>
      </c>
      <c r="M3184" s="46">
        <f t="shared" si="311"/>
        <v>0</v>
      </c>
      <c r="N3184" t="str">
        <f t="shared" si="312"/>
        <v>OPERADOR DE MACAROQUEIRA</v>
      </c>
      <c r="O3184" t="s">
        <v>4070</v>
      </c>
      <c r="P3184">
        <v>0</v>
      </c>
      <c r="Q3184" s="46">
        <f t="shared" si="313"/>
        <v>0</v>
      </c>
    </row>
    <row r="3185" spans="1:17" x14ac:dyDescent="0.25">
      <c r="A3185" t="str">
        <f t="shared" si="308"/>
        <v>GRAVADOR (JOALHERIA E OURIVESARIA)</v>
      </c>
      <c r="B3185" t="s">
        <v>4022</v>
      </c>
      <c r="C3185">
        <v>0</v>
      </c>
      <c r="D3185">
        <v>0</v>
      </c>
      <c r="E3185">
        <v>0</v>
      </c>
      <c r="F3185">
        <v>0</v>
      </c>
      <c r="G3185">
        <v>0</v>
      </c>
      <c r="H3185" s="46">
        <f t="shared" si="309"/>
        <v>0</v>
      </c>
      <c r="J3185" t="str">
        <f t="shared" si="310"/>
        <v>CERAMISTA</v>
      </c>
      <c r="K3185" t="s">
        <v>4037</v>
      </c>
      <c r="L3185">
        <v>0</v>
      </c>
      <c r="M3185" s="46">
        <f t="shared" si="311"/>
        <v>0</v>
      </c>
      <c r="N3185" t="str">
        <f t="shared" si="312"/>
        <v>OPERADOR DE OPEN-END</v>
      </c>
      <c r="O3185" t="s">
        <v>4071</v>
      </c>
      <c r="P3185">
        <v>0</v>
      </c>
      <c r="Q3185" s="46">
        <f t="shared" si="313"/>
        <v>0</v>
      </c>
    </row>
    <row r="3186" spans="1:17" x14ac:dyDescent="0.25">
      <c r="A3186" t="str">
        <f t="shared" si="308"/>
        <v>LAMINADOR DE METAIS PRECIOSOS A MAO</v>
      </c>
      <c r="B3186" t="s">
        <v>4023</v>
      </c>
      <c r="C3186">
        <v>0</v>
      </c>
      <c r="D3186">
        <v>0</v>
      </c>
      <c r="E3186">
        <v>0</v>
      </c>
      <c r="F3186">
        <v>0</v>
      </c>
      <c r="G3186">
        <v>0</v>
      </c>
      <c r="H3186" s="46">
        <f t="shared" si="309"/>
        <v>0</v>
      </c>
      <c r="J3186" t="str">
        <f t="shared" si="310"/>
        <v>CERAMISTA (TORNO DE PEDAL E MOTOR)</v>
      </c>
      <c r="K3186" t="s">
        <v>4038</v>
      </c>
      <c r="L3186">
        <v>0</v>
      </c>
      <c r="M3186" s="46">
        <f t="shared" si="311"/>
        <v>0</v>
      </c>
      <c r="N3186" t="str">
        <f t="shared" si="312"/>
        <v>OPERADOR DE PASSADOR (FIACAO)</v>
      </c>
      <c r="O3186" t="s">
        <v>4072</v>
      </c>
      <c r="P3186">
        <v>0</v>
      </c>
      <c r="Q3186" s="46">
        <f t="shared" si="313"/>
        <v>0</v>
      </c>
    </row>
    <row r="3187" spans="1:17" x14ac:dyDescent="0.25">
      <c r="A3187" t="str">
        <f t="shared" si="308"/>
        <v>OURIVES</v>
      </c>
      <c r="B3187" t="s">
        <v>4024</v>
      </c>
      <c r="C3187">
        <v>0</v>
      </c>
      <c r="D3187">
        <v>0</v>
      </c>
      <c r="E3187">
        <v>0</v>
      </c>
      <c r="F3187">
        <v>0</v>
      </c>
      <c r="G3187">
        <v>0</v>
      </c>
      <c r="H3187" s="46">
        <f t="shared" si="309"/>
        <v>0</v>
      </c>
      <c r="J3187" t="str">
        <f t="shared" si="310"/>
        <v>CERAMISTA (TORNO SEMI-AUTOMATICO)</v>
      </c>
      <c r="K3187" t="s">
        <v>4039</v>
      </c>
      <c r="L3187">
        <v>0</v>
      </c>
      <c r="M3187" s="46">
        <f t="shared" si="311"/>
        <v>0</v>
      </c>
      <c r="N3187" t="str">
        <f t="shared" si="312"/>
        <v>OPERADOR DE PENTEADEIRA</v>
      </c>
      <c r="O3187" t="s">
        <v>4073</v>
      </c>
      <c r="P3187">
        <v>0</v>
      </c>
      <c r="Q3187" s="46">
        <f t="shared" si="313"/>
        <v>0</v>
      </c>
    </row>
    <row r="3188" spans="1:17" x14ac:dyDescent="0.25">
      <c r="A3188" t="str">
        <f t="shared" si="308"/>
        <v>TREFILADOR (JOALHERIA E OURIVESARIA)</v>
      </c>
      <c r="B3188" t="s">
        <v>4025</v>
      </c>
      <c r="C3188">
        <v>0</v>
      </c>
      <c r="D3188">
        <v>0</v>
      </c>
      <c r="E3188">
        <v>0</v>
      </c>
      <c r="F3188">
        <v>0</v>
      </c>
      <c r="G3188">
        <v>0</v>
      </c>
      <c r="H3188" s="46">
        <f t="shared" si="309"/>
        <v>0</v>
      </c>
      <c r="J3188" t="str">
        <f t="shared" si="310"/>
        <v>CERAMISTA MODELADOR</v>
      </c>
      <c r="K3188" t="s">
        <v>4040</v>
      </c>
      <c r="L3188">
        <v>0</v>
      </c>
      <c r="M3188" s="46">
        <f t="shared" si="311"/>
        <v>0</v>
      </c>
      <c r="N3188" t="str">
        <f t="shared" si="312"/>
        <v>OPERADOR DE RETORCEDEIRA</v>
      </c>
      <c r="O3188" t="s">
        <v>4074</v>
      </c>
      <c r="P3188">
        <v>0</v>
      </c>
      <c r="Q3188" s="46">
        <f t="shared" si="313"/>
        <v>0</v>
      </c>
    </row>
    <row r="3189" spans="1:17" x14ac:dyDescent="0.25">
      <c r="A3189" t="str">
        <f t="shared" si="308"/>
        <v>ARTESAO MODELADOR (VIDROS)</v>
      </c>
      <c r="B3189" t="s">
        <v>4026</v>
      </c>
      <c r="C3189">
        <v>0</v>
      </c>
      <c r="D3189">
        <v>0</v>
      </c>
      <c r="E3189">
        <v>0</v>
      </c>
      <c r="F3189">
        <v>0</v>
      </c>
      <c r="G3189">
        <v>0</v>
      </c>
      <c r="H3189" s="46">
        <f t="shared" si="309"/>
        <v>0</v>
      </c>
      <c r="J3189" t="str">
        <f t="shared" si="310"/>
        <v>CERAMISTA MOLDADOR</v>
      </c>
      <c r="K3189" t="s">
        <v>4041</v>
      </c>
      <c r="L3189">
        <v>0</v>
      </c>
      <c r="M3189" s="46">
        <f t="shared" si="311"/>
        <v>0</v>
      </c>
      <c r="N3189" t="str">
        <f t="shared" si="312"/>
        <v>TECELAO (REDES)</v>
      </c>
      <c r="O3189" t="s">
        <v>4075</v>
      </c>
      <c r="P3189">
        <v>0</v>
      </c>
      <c r="Q3189" s="46">
        <f t="shared" si="313"/>
        <v>0</v>
      </c>
    </row>
    <row r="3190" spans="1:17" x14ac:dyDescent="0.25">
      <c r="A3190" t="str">
        <f t="shared" si="308"/>
        <v>MOLDADOR (VIDROS)</v>
      </c>
      <c r="B3190" t="s">
        <v>4027</v>
      </c>
      <c r="C3190">
        <v>0</v>
      </c>
      <c r="D3190">
        <v>0</v>
      </c>
      <c r="E3190">
        <v>0</v>
      </c>
      <c r="F3190">
        <v>0</v>
      </c>
      <c r="G3190">
        <v>0</v>
      </c>
      <c r="H3190" s="46">
        <f t="shared" si="309"/>
        <v>0</v>
      </c>
      <c r="J3190" t="str">
        <f t="shared" si="310"/>
        <v>CERAMISTA PRENSADOR</v>
      </c>
      <c r="K3190" t="s">
        <v>4042</v>
      </c>
      <c r="L3190">
        <v>0</v>
      </c>
      <c r="M3190" s="46">
        <f t="shared" si="311"/>
        <v>0</v>
      </c>
      <c r="N3190" t="str">
        <f t="shared" si="312"/>
        <v>TECELAO (RENDAS E BORDADOS)</v>
      </c>
      <c r="O3190" t="s">
        <v>4076</v>
      </c>
      <c r="P3190">
        <v>0</v>
      </c>
      <c r="Q3190" s="46">
        <f t="shared" si="313"/>
        <v>0</v>
      </c>
    </row>
    <row r="3191" spans="1:17" x14ac:dyDescent="0.25">
      <c r="A3191" t="str">
        <f t="shared" si="308"/>
        <v>SOPRADOR DE VIDRO</v>
      </c>
      <c r="B3191" t="s">
        <v>4028</v>
      </c>
      <c r="C3191">
        <v>0</v>
      </c>
      <c r="D3191">
        <v>0</v>
      </c>
      <c r="E3191">
        <v>0</v>
      </c>
      <c r="F3191">
        <v>0</v>
      </c>
      <c r="G3191">
        <v>0</v>
      </c>
      <c r="H3191" s="46">
        <f t="shared" si="309"/>
        <v>0</v>
      </c>
      <c r="J3191" t="str">
        <f t="shared" si="310"/>
        <v>DECORADOR DE CERAMICA</v>
      </c>
      <c r="K3191" t="s">
        <v>4043</v>
      </c>
      <c r="L3191">
        <v>0</v>
      </c>
      <c r="M3191" s="46">
        <f t="shared" si="311"/>
        <v>0</v>
      </c>
      <c r="N3191" t="str">
        <f t="shared" si="312"/>
        <v>TECELAO (TEAR AUTOMATICO)</v>
      </c>
      <c r="O3191" t="s">
        <v>4077</v>
      </c>
      <c r="P3191">
        <v>0</v>
      </c>
      <c r="Q3191" s="46">
        <f t="shared" si="313"/>
        <v>0</v>
      </c>
    </row>
    <row r="3192" spans="1:17" x14ac:dyDescent="0.25">
      <c r="A3192" t="str">
        <f t="shared" si="308"/>
        <v>TRANSFORMADOR DE TUBOS DE VIDRO</v>
      </c>
      <c r="B3192" t="s">
        <v>4029</v>
      </c>
      <c r="C3192">
        <v>0</v>
      </c>
      <c r="D3192">
        <v>0</v>
      </c>
      <c r="E3192">
        <v>0</v>
      </c>
      <c r="F3192">
        <v>0</v>
      </c>
      <c r="G3192">
        <v>0</v>
      </c>
      <c r="H3192" s="46">
        <f t="shared" si="309"/>
        <v>0</v>
      </c>
      <c r="J3192" t="str">
        <f t="shared" si="310"/>
        <v>DECORADOR DE VIDRO</v>
      </c>
      <c r="K3192" t="s">
        <v>4044</v>
      </c>
      <c r="L3192">
        <v>0</v>
      </c>
      <c r="M3192" s="46">
        <f t="shared" si="311"/>
        <v>0</v>
      </c>
      <c r="N3192" t="str">
        <f t="shared" si="312"/>
        <v>TECELAO (TEAR JACQUARD)</v>
      </c>
      <c r="O3192" t="s">
        <v>4078</v>
      </c>
      <c r="P3192">
        <v>0</v>
      </c>
      <c r="Q3192" s="46">
        <f t="shared" si="313"/>
        <v>0</v>
      </c>
    </row>
    <row r="3193" spans="1:17" x14ac:dyDescent="0.25">
      <c r="A3193" t="str">
        <f t="shared" si="308"/>
        <v>APLICADOR SERIGRAFICO EM VIDROS</v>
      </c>
      <c r="B3193" t="s">
        <v>4030</v>
      </c>
      <c r="C3193">
        <v>0</v>
      </c>
      <c r="D3193">
        <v>0</v>
      </c>
      <c r="E3193">
        <v>0</v>
      </c>
      <c r="F3193">
        <v>0</v>
      </c>
      <c r="G3193">
        <v>0</v>
      </c>
      <c r="H3193" s="46">
        <f t="shared" si="309"/>
        <v>0</v>
      </c>
      <c r="J3193" t="str">
        <f t="shared" si="310"/>
        <v>DECORADOR DE VIDRO A PINCEL</v>
      </c>
      <c r="K3193" t="s">
        <v>4045</v>
      </c>
      <c r="L3193">
        <v>0</v>
      </c>
      <c r="M3193" s="46">
        <f t="shared" si="311"/>
        <v>0</v>
      </c>
      <c r="N3193" t="str">
        <f t="shared" si="312"/>
        <v>TECELAO (TEAR MECANICO DE MAQUINETA)</v>
      </c>
      <c r="O3193" t="s">
        <v>4079</v>
      </c>
      <c r="P3193">
        <v>0</v>
      </c>
      <c r="Q3193" s="46">
        <f t="shared" si="313"/>
        <v>0</v>
      </c>
    </row>
    <row r="3194" spans="1:17" x14ac:dyDescent="0.25">
      <c r="A3194" t="str">
        <f t="shared" si="308"/>
        <v>CORTADOR DE VIDRO</v>
      </c>
      <c r="B3194" t="s">
        <v>4031</v>
      </c>
      <c r="C3194">
        <v>0</v>
      </c>
      <c r="D3194">
        <v>0</v>
      </c>
      <c r="E3194">
        <v>0</v>
      </c>
      <c r="F3194">
        <v>0</v>
      </c>
      <c r="G3194">
        <v>0</v>
      </c>
      <c r="H3194" s="46">
        <f t="shared" si="309"/>
        <v>0</v>
      </c>
      <c r="J3194" t="str">
        <f t="shared" si="310"/>
        <v>OPERADOR DE ESMALTADEIRA</v>
      </c>
      <c r="K3194" t="s">
        <v>4046</v>
      </c>
      <c r="L3194">
        <v>0</v>
      </c>
      <c r="M3194" s="46">
        <f t="shared" si="311"/>
        <v>0</v>
      </c>
      <c r="N3194" t="str">
        <f t="shared" si="312"/>
        <v>TECELAO (TEAR MECANICO DE XADREZ)</v>
      </c>
      <c r="O3194" t="s">
        <v>4080</v>
      </c>
      <c r="P3194">
        <v>0</v>
      </c>
      <c r="Q3194" s="46">
        <f t="shared" si="313"/>
        <v>0</v>
      </c>
    </row>
    <row r="3195" spans="1:17" x14ac:dyDescent="0.25">
      <c r="A3195" t="str">
        <f t="shared" si="308"/>
        <v>GRAVADOR DE VIDRO A AGUA-FORTE</v>
      </c>
      <c r="B3195" t="s">
        <v>4032</v>
      </c>
      <c r="C3195">
        <v>0</v>
      </c>
      <c r="D3195">
        <v>0</v>
      </c>
      <c r="E3195">
        <v>0</v>
      </c>
      <c r="F3195">
        <v>0</v>
      </c>
      <c r="G3195">
        <v>0</v>
      </c>
      <c r="H3195" s="46">
        <f t="shared" si="309"/>
        <v>0</v>
      </c>
      <c r="J3195" t="str">
        <f t="shared" si="310"/>
        <v>OPERADOR DE ESPELHAMENTO</v>
      </c>
      <c r="K3195" t="s">
        <v>4047</v>
      </c>
      <c r="L3195">
        <v>0</v>
      </c>
      <c r="M3195" s="46">
        <f t="shared" si="311"/>
        <v>0</v>
      </c>
      <c r="N3195" t="str">
        <f t="shared" si="312"/>
        <v>TECELAO (TEAR MECANICO, EXCETO JACQUARD)</v>
      </c>
      <c r="O3195" t="s">
        <v>4082</v>
      </c>
      <c r="P3195">
        <v>0</v>
      </c>
      <c r="Q3195" s="46">
        <f t="shared" si="313"/>
        <v>0</v>
      </c>
    </row>
    <row r="3196" spans="1:17" x14ac:dyDescent="0.25">
      <c r="A3196" t="str">
        <f t="shared" si="308"/>
        <v>GRAVADOR DE VIDRO A ESMERIL</v>
      </c>
      <c r="B3196" t="s">
        <v>4033</v>
      </c>
      <c r="C3196">
        <v>0</v>
      </c>
      <c r="D3196">
        <v>0</v>
      </c>
      <c r="E3196">
        <v>0</v>
      </c>
      <c r="F3196">
        <v>0</v>
      </c>
      <c r="G3196">
        <v>0</v>
      </c>
      <c r="H3196" s="46">
        <f t="shared" si="309"/>
        <v>0</v>
      </c>
      <c r="J3196" t="str">
        <f t="shared" si="310"/>
        <v>PINTOR DE CERAMICA, A PINCEL</v>
      </c>
      <c r="K3196" t="s">
        <v>4048</v>
      </c>
      <c r="L3196">
        <v>0</v>
      </c>
      <c r="M3196" s="46">
        <f t="shared" si="311"/>
        <v>0</v>
      </c>
      <c r="N3196" t="str">
        <f t="shared" si="312"/>
        <v>TECELAO DE MALHAS, A MAQUINA</v>
      </c>
      <c r="O3196" t="s">
        <v>4083</v>
      </c>
      <c r="P3196">
        <v>0</v>
      </c>
      <c r="Q3196" s="46">
        <f t="shared" si="313"/>
        <v>0</v>
      </c>
    </row>
    <row r="3197" spans="1:17" x14ac:dyDescent="0.25">
      <c r="A3197" t="str">
        <f t="shared" si="308"/>
        <v>GRAVADOR DE VIDRO A JATO DE AREIA</v>
      </c>
      <c r="B3197" t="s">
        <v>4034</v>
      </c>
      <c r="C3197">
        <v>0</v>
      </c>
      <c r="D3197">
        <v>0</v>
      </c>
      <c r="E3197">
        <v>0</v>
      </c>
      <c r="F3197">
        <v>0</v>
      </c>
      <c r="G3197">
        <v>0</v>
      </c>
      <c r="H3197" s="46">
        <f t="shared" si="309"/>
        <v>0</v>
      </c>
      <c r="J3197" t="str">
        <f t="shared" si="310"/>
        <v>CONTRAMESTRE DE ACABAMENTO (INDUSTRIA TEXTIL)</v>
      </c>
      <c r="K3197" t="s">
        <v>4049</v>
      </c>
      <c r="L3197">
        <v>0</v>
      </c>
      <c r="M3197" s="46">
        <f t="shared" si="311"/>
        <v>0</v>
      </c>
      <c r="N3197" t="str">
        <f t="shared" si="312"/>
        <v>TECELAO DE MALHAS (MAQUINA CIRCULAR)</v>
      </c>
      <c r="O3197" t="s">
        <v>4084</v>
      </c>
      <c r="P3197">
        <v>0</v>
      </c>
      <c r="Q3197" s="46">
        <f t="shared" si="313"/>
        <v>0</v>
      </c>
    </row>
    <row r="3198" spans="1:17" x14ac:dyDescent="0.25">
      <c r="A3198" t="str">
        <f t="shared" si="308"/>
        <v>LAPIDADOR DE VIDROS E CRISTAIS</v>
      </c>
      <c r="B3198" t="s">
        <v>4035</v>
      </c>
      <c r="C3198">
        <v>0</v>
      </c>
      <c r="D3198">
        <v>0</v>
      </c>
      <c r="E3198">
        <v>0</v>
      </c>
      <c r="F3198">
        <v>0</v>
      </c>
      <c r="G3198">
        <v>0</v>
      </c>
      <c r="H3198" s="46">
        <f t="shared" si="309"/>
        <v>0</v>
      </c>
      <c r="J3198" t="str">
        <f t="shared" si="310"/>
        <v>CONTRAMESTRE DE FIACAO (INDUSTRIA TEXTIL)</v>
      </c>
      <c r="K3198" t="s">
        <v>4050</v>
      </c>
      <c r="L3198">
        <v>0</v>
      </c>
      <c r="M3198" s="46">
        <f t="shared" si="311"/>
        <v>0</v>
      </c>
      <c r="N3198" t="str">
        <f t="shared" si="312"/>
        <v>TECELAO DE MALHAS (MAQUINA RETILINEA)</v>
      </c>
      <c r="O3198" t="s">
        <v>4085</v>
      </c>
      <c r="P3198">
        <v>0</v>
      </c>
      <c r="Q3198" s="46">
        <f t="shared" si="313"/>
        <v>0</v>
      </c>
    </row>
    <row r="3199" spans="1:17" x14ac:dyDescent="0.25">
      <c r="A3199" t="str">
        <f t="shared" si="308"/>
        <v>SURFASSAGISTA</v>
      </c>
      <c r="B3199" t="s">
        <v>4036</v>
      </c>
      <c r="C3199">
        <v>0</v>
      </c>
      <c r="D3199">
        <v>0</v>
      </c>
      <c r="E3199">
        <v>0</v>
      </c>
      <c r="F3199">
        <v>0</v>
      </c>
      <c r="G3199">
        <v>0</v>
      </c>
      <c r="H3199" s="46">
        <f t="shared" si="309"/>
        <v>0</v>
      </c>
      <c r="J3199" t="str">
        <f t="shared" si="310"/>
        <v>CONTRAMESTRE DE MALHARIA (INDUSTRIA TEXTIL)</v>
      </c>
      <c r="K3199" t="s">
        <v>4051</v>
      </c>
      <c r="L3199">
        <v>0</v>
      </c>
      <c r="M3199" s="46">
        <f t="shared" si="311"/>
        <v>0</v>
      </c>
      <c r="N3199" t="str">
        <f t="shared" si="312"/>
        <v>TECELAO DE MEIAS, A MAQUINA</v>
      </c>
      <c r="O3199" t="s">
        <v>4086</v>
      </c>
      <c r="P3199">
        <v>0</v>
      </c>
      <c r="Q3199" s="46">
        <f t="shared" si="313"/>
        <v>0</v>
      </c>
    </row>
    <row r="3200" spans="1:17" x14ac:dyDescent="0.25">
      <c r="A3200" t="str">
        <f t="shared" si="308"/>
        <v>CERAMISTA</v>
      </c>
      <c r="B3200" t="s">
        <v>4037</v>
      </c>
      <c r="C3200">
        <v>0</v>
      </c>
      <c r="D3200">
        <v>0</v>
      </c>
      <c r="E3200">
        <v>0</v>
      </c>
      <c r="F3200">
        <v>0</v>
      </c>
      <c r="G3200">
        <v>0</v>
      </c>
      <c r="H3200" s="46">
        <f t="shared" si="309"/>
        <v>0</v>
      </c>
      <c r="J3200" t="str">
        <f t="shared" si="310"/>
        <v>CONTRAMESTRE DE TECELAGEM (INDUSTRIA TEXTIL)</v>
      </c>
      <c r="K3200" t="s">
        <v>4052</v>
      </c>
      <c r="L3200">
        <v>0</v>
      </c>
      <c r="M3200" s="46">
        <f t="shared" si="311"/>
        <v>0</v>
      </c>
      <c r="N3200" t="str">
        <f t="shared" si="312"/>
        <v>TECELAO DE MEIAS (MAQUINA CIRCULAR)</v>
      </c>
      <c r="O3200" t="s">
        <v>4087</v>
      </c>
      <c r="P3200">
        <v>0</v>
      </c>
      <c r="Q3200" s="46">
        <f t="shared" si="313"/>
        <v>0</v>
      </c>
    </row>
    <row r="3201" spans="1:17" x14ac:dyDescent="0.25">
      <c r="A3201" t="str">
        <f t="shared" si="308"/>
        <v>CERAMISTA (TORNO DE PEDAL E MOTOR)</v>
      </c>
      <c r="B3201" t="s">
        <v>4038</v>
      </c>
      <c r="C3201">
        <v>0</v>
      </c>
      <c r="D3201">
        <v>0</v>
      </c>
      <c r="E3201">
        <v>0</v>
      </c>
      <c r="F3201">
        <v>0</v>
      </c>
      <c r="G3201">
        <v>0</v>
      </c>
      <c r="H3201" s="46">
        <f t="shared" si="309"/>
        <v>0</v>
      </c>
      <c r="J3201" t="str">
        <f t="shared" si="310"/>
        <v>MESTRE (INDUSTRIA TEXTIL E DE CONFECCOES)</v>
      </c>
      <c r="K3201" t="s">
        <v>4053</v>
      </c>
      <c r="L3201">
        <v>0</v>
      </c>
      <c r="M3201" s="46">
        <f t="shared" si="311"/>
        <v>0</v>
      </c>
      <c r="N3201" t="str">
        <f t="shared" si="312"/>
        <v>TECELAO DE MEIAS (MAQUINA RETILINEA)</v>
      </c>
      <c r="O3201" t="s">
        <v>4088</v>
      </c>
      <c r="P3201">
        <v>0</v>
      </c>
      <c r="Q3201" s="46">
        <f t="shared" si="313"/>
        <v>0</v>
      </c>
    </row>
    <row r="3202" spans="1:17" x14ac:dyDescent="0.25">
      <c r="A3202" t="str">
        <f t="shared" si="308"/>
        <v>CERAMISTA (TORNO SEMI-AUTOMATICO)</v>
      </c>
      <c r="B3202" t="s">
        <v>4039</v>
      </c>
      <c r="C3202">
        <v>0</v>
      </c>
      <c r="D3202">
        <v>0</v>
      </c>
      <c r="E3202">
        <v>0</v>
      </c>
      <c r="F3202">
        <v>0</v>
      </c>
      <c r="G3202">
        <v>0</v>
      </c>
      <c r="H3202" s="46">
        <f t="shared" si="309"/>
        <v>0</v>
      </c>
      <c r="J3202" t="str">
        <f t="shared" si="310"/>
        <v>SUPERVISOR DE CURTIMENTO</v>
      </c>
      <c r="K3202" t="s">
        <v>4054</v>
      </c>
      <c r="L3202">
        <v>0</v>
      </c>
      <c r="M3202" s="46">
        <f t="shared" si="311"/>
        <v>0</v>
      </c>
      <c r="N3202" t="str">
        <f t="shared" si="312"/>
        <v>TECELAO DE TAPETES, A MAQUINA</v>
      </c>
      <c r="O3202" t="s">
        <v>4089</v>
      </c>
      <c r="P3202">
        <v>0</v>
      </c>
      <c r="Q3202" s="46">
        <f t="shared" si="313"/>
        <v>0</v>
      </c>
    </row>
    <row r="3203" spans="1:17" x14ac:dyDescent="0.25">
      <c r="A3203" t="str">
        <f t="shared" si="308"/>
        <v>CERAMISTA MODELADOR</v>
      </c>
      <c r="B3203" t="s">
        <v>4040</v>
      </c>
      <c r="C3203">
        <v>0</v>
      </c>
      <c r="D3203">
        <v>0</v>
      </c>
      <c r="E3203">
        <v>0</v>
      </c>
      <c r="F3203">
        <v>0</v>
      </c>
      <c r="G3203">
        <v>0</v>
      </c>
      <c r="H3203" s="46">
        <f t="shared" si="309"/>
        <v>0</v>
      </c>
      <c r="J3203" t="str">
        <f t="shared" si="310"/>
        <v>ENCARREGADO DE CORTE NA CONFECCAO DO VESTUARIO</v>
      </c>
      <c r="K3203" t="s">
        <v>4055</v>
      </c>
      <c r="L3203">
        <v>0</v>
      </c>
      <c r="M3203" s="46">
        <f t="shared" si="311"/>
        <v>0</v>
      </c>
      <c r="N3203" t="str">
        <f t="shared" si="312"/>
        <v>OPERADOR DE ENGOMADEIRA DE URDUME</v>
      </c>
      <c r="O3203" t="s">
        <v>4090</v>
      </c>
      <c r="P3203">
        <v>0</v>
      </c>
      <c r="Q3203" s="46">
        <f t="shared" si="313"/>
        <v>0</v>
      </c>
    </row>
    <row r="3204" spans="1:17" x14ac:dyDescent="0.25">
      <c r="A3204" t="str">
        <f t="shared" si="308"/>
        <v>CERAMISTA MOLDADOR</v>
      </c>
      <c r="B3204" t="s">
        <v>4041</v>
      </c>
      <c r="C3204">
        <v>0</v>
      </c>
      <c r="D3204">
        <v>0</v>
      </c>
      <c r="E3204">
        <v>0</v>
      </c>
      <c r="F3204">
        <v>0</v>
      </c>
      <c r="G3204">
        <v>0</v>
      </c>
      <c r="H3204" s="46">
        <f t="shared" si="309"/>
        <v>0</v>
      </c>
      <c r="J3204" t="str">
        <f t="shared" si="310"/>
        <v>ENCARREGADO DE COSTURA NA CONFECCAO DO VESTUARIO</v>
      </c>
      <c r="K3204" t="s">
        <v>4056</v>
      </c>
      <c r="L3204">
        <v>0</v>
      </c>
      <c r="M3204" s="46">
        <f t="shared" si="311"/>
        <v>0</v>
      </c>
      <c r="N3204" t="str">
        <f t="shared" si="312"/>
        <v>OPERADOR DE ESPULADEIRA</v>
      </c>
      <c r="O3204" t="s">
        <v>4091</v>
      </c>
      <c r="P3204">
        <v>0</v>
      </c>
      <c r="Q3204" s="46">
        <f t="shared" si="313"/>
        <v>0</v>
      </c>
    </row>
    <row r="3205" spans="1:17" x14ac:dyDescent="0.25">
      <c r="A3205" t="str">
        <f t="shared" si="308"/>
        <v>CERAMISTA PRENSADOR</v>
      </c>
      <c r="B3205" t="s">
        <v>4042</v>
      </c>
      <c r="C3205">
        <v>0</v>
      </c>
      <c r="D3205">
        <v>0</v>
      </c>
      <c r="E3205">
        <v>0</v>
      </c>
      <c r="F3205">
        <v>0</v>
      </c>
      <c r="G3205">
        <v>0</v>
      </c>
      <c r="H3205" s="46">
        <f t="shared" si="309"/>
        <v>0</v>
      </c>
      <c r="J3205" t="str">
        <f t="shared" si="310"/>
        <v>SUPERVISOR (INDUSTRIA DE CALCADOS E ARTEFATOS DE COURO)</v>
      </c>
      <c r="K3205" t="s">
        <v>4057</v>
      </c>
      <c r="L3205">
        <v>0</v>
      </c>
      <c r="M3205" s="46">
        <f t="shared" si="311"/>
        <v>0</v>
      </c>
      <c r="N3205" t="str">
        <f t="shared" si="312"/>
        <v>OPERADOR DE MAQUINA DE CORDOALHA</v>
      </c>
      <c r="O3205" t="s">
        <v>4092</v>
      </c>
      <c r="P3205">
        <v>0</v>
      </c>
      <c r="Q3205" s="46">
        <f t="shared" si="313"/>
        <v>0</v>
      </c>
    </row>
    <row r="3206" spans="1:17" x14ac:dyDescent="0.25">
      <c r="A3206" t="str">
        <f t="shared" si="308"/>
        <v>DECORADOR DE CERAMICA</v>
      </c>
      <c r="B3206" t="s">
        <v>4043</v>
      </c>
      <c r="C3206">
        <v>0</v>
      </c>
      <c r="D3206">
        <v>0</v>
      </c>
      <c r="E3206">
        <v>0</v>
      </c>
      <c r="F3206">
        <v>0</v>
      </c>
      <c r="G3206">
        <v>0</v>
      </c>
      <c r="H3206" s="46">
        <f t="shared" si="309"/>
        <v>0</v>
      </c>
      <c r="J3206" t="str">
        <f t="shared" si="310"/>
        <v>SUPERVISOR DA CONFECCAO DE ARTEFATOS DE TECIDOS, COUROS E AFINS</v>
      </c>
      <c r="K3206" t="s">
        <v>4058</v>
      </c>
      <c r="L3206">
        <v>0</v>
      </c>
      <c r="M3206" s="46">
        <f t="shared" si="311"/>
        <v>0</v>
      </c>
      <c r="N3206" t="str">
        <f t="shared" si="312"/>
        <v>OPERADOR DE URDIDEIRA</v>
      </c>
      <c r="O3206" t="s">
        <v>4093</v>
      </c>
      <c r="P3206">
        <v>0</v>
      </c>
      <c r="Q3206" s="46">
        <f t="shared" si="313"/>
        <v>0</v>
      </c>
    </row>
    <row r="3207" spans="1:17" x14ac:dyDescent="0.25">
      <c r="A3207" t="str">
        <f t="shared" si="308"/>
        <v>DECORADOR DE VIDRO</v>
      </c>
      <c r="B3207" t="s">
        <v>4044</v>
      </c>
      <c r="C3207">
        <v>0</v>
      </c>
      <c r="D3207">
        <v>0</v>
      </c>
      <c r="E3207">
        <v>0</v>
      </c>
      <c r="F3207">
        <v>0</v>
      </c>
      <c r="G3207">
        <v>0</v>
      </c>
      <c r="H3207" s="46">
        <f t="shared" si="309"/>
        <v>0</v>
      </c>
      <c r="J3207" t="str">
        <f t="shared" si="310"/>
        <v>SUPERVISOR DAS ARTES GRAFICAS (INDUSTRIA EDITORIAL E GRAFICA)</v>
      </c>
      <c r="K3207" t="s">
        <v>4059</v>
      </c>
      <c r="L3207">
        <v>0</v>
      </c>
      <c r="M3207" s="46">
        <f t="shared" si="311"/>
        <v>0</v>
      </c>
      <c r="N3207" t="str">
        <f t="shared" si="312"/>
        <v>PASSAMANEIRO A MAQUINA</v>
      </c>
      <c r="O3207" t="s">
        <v>4094</v>
      </c>
      <c r="P3207">
        <v>0</v>
      </c>
      <c r="Q3207" s="46">
        <f t="shared" si="313"/>
        <v>0</v>
      </c>
    </row>
    <row r="3208" spans="1:17" x14ac:dyDescent="0.25">
      <c r="A3208" t="str">
        <f t="shared" si="308"/>
        <v>DECORADOR DE VIDRO A PINCEL</v>
      </c>
      <c r="B3208" t="s">
        <v>4045</v>
      </c>
      <c r="C3208">
        <v>0</v>
      </c>
      <c r="D3208">
        <v>0</v>
      </c>
      <c r="E3208">
        <v>0</v>
      </c>
      <c r="F3208">
        <v>0</v>
      </c>
      <c r="G3208">
        <v>0</v>
      </c>
      <c r="H3208" s="46">
        <f t="shared" si="309"/>
        <v>0</v>
      </c>
      <c r="J3208" t="str">
        <f t="shared" si="310"/>
        <v>OPERADOR POLIVALENTE DA INDUSTRIA TEXTIL</v>
      </c>
      <c r="K3208" t="s">
        <v>4060</v>
      </c>
      <c r="L3208">
        <v>0</v>
      </c>
      <c r="M3208" s="46">
        <f t="shared" si="311"/>
        <v>0</v>
      </c>
      <c r="N3208" t="str">
        <f t="shared" si="312"/>
        <v>REMETEDOR DE FIOS</v>
      </c>
      <c r="O3208" t="s">
        <v>4095</v>
      </c>
      <c r="P3208">
        <v>0</v>
      </c>
      <c r="Q3208" s="46">
        <f t="shared" si="313"/>
        <v>0</v>
      </c>
    </row>
    <row r="3209" spans="1:17" x14ac:dyDescent="0.25">
      <c r="A3209" t="str">
        <f t="shared" si="308"/>
        <v>OPERADOR DE ESMALTADEIRA</v>
      </c>
      <c r="B3209" t="s">
        <v>4046</v>
      </c>
      <c r="C3209">
        <v>0</v>
      </c>
      <c r="D3209">
        <v>0</v>
      </c>
      <c r="E3209">
        <v>0</v>
      </c>
      <c r="F3209">
        <v>0</v>
      </c>
      <c r="G3209">
        <v>0</v>
      </c>
      <c r="H3209" s="46">
        <f t="shared" si="309"/>
        <v>0</v>
      </c>
      <c r="J3209" t="str">
        <f t="shared" si="310"/>
        <v>CLASSIFICADOR DE FIBRAS TEXTEIS</v>
      </c>
      <c r="K3209" t="s">
        <v>4061</v>
      </c>
      <c r="L3209">
        <v>0</v>
      </c>
      <c r="M3209" s="46">
        <f t="shared" si="311"/>
        <v>0</v>
      </c>
      <c r="N3209" t="str">
        <f t="shared" si="312"/>
        <v>PICOTADOR DE CARTOES JACQUARD</v>
      </c>
      <c r="O3209" t="s">
        <v>4096</v>
      </c>
      <c r="P3209">
        <v>0</v>
      </c>
      <c r="Q3209" s="46">
        <f t="shared" si="313"/>
        <v>0</v>
      </c>
    </row>
    <row r="3210" spans="1:17" x14ac:dyDescent="0.25">
      <c r="A3210" t="str">
        <f t="shared" si="308"/>
        <v>OPERADOR DE ESPELHAMENTO</v>
      </c>
      <c r="B3210" t="s">
        <v>4047</v>
      </c>
      <c r="C3210">
        <v>0</v>
      </c>
      <c r="D3210">
        <v>0</v>
      </c>
      <c r="E3210">
        <v>0</v>
      </c>
      <c r="F3210">
        <v>0</v>
      </c>
      <c r="G3210">
        <v>0</v>
      </c>
      <c r="H3210" s="46">
        <f t="shared" si="309"/>
        <v>0</v>
      </c>
      <c r="J3210" t="str">
        <f t="shared" si="310"/>
        <v>LAVADOR DE LA</v>
      </c>
      <c r="K3210" t="s">
        <v>4062</v>
      </c>
      <c r="L3210">
        <v>0</v>
      </c>
      <c r="M3210" s="46">
        <f t="shared" si="311"/>
        <v>0</v>
      </c>
      <c r="N3210" t="str">
        <f t="shared" si="312"/>
        <v>ALVEJADOR (TECIDOS)</v>
      </c>
      <c r="O3210" t="s">
        <v>4097</v>
      </c>
      <c r="P3210">
        <v>0</v>
      </c>
      <c r="Q3210" s="46">
        <f t="shared" si="313"/>
        <v>0</v>
      </c>
    </row>
    <row r="3211" spans="1:17" x14ac:dyDescent="0.25">
      <c r="A3211" t="str">
        <f t="shared" si="308"/>
        <v>PINTOR DE CERAMICA, A PINCEL</v>
      </c>
      <c r="B3211" t="s">
        <v>4048</v>
      </c>
      <c r="C3211">
        <v>0</v>
      </c>
      <c r="D3211">
        <v>0</v>
      </c>
      <c r="E3211">
        <v>0</v>
      </c>
      <c r="F3211">
        <v>0</v>
      </c>
      <c r="G3211">
        <v>0</v>
      </c>
      <c r="H3211" s="46">
        <f t="shared" si="309"/>
        <v>0</v>
      </c>
      <c r="J3211" t="str">
        <f t="shared" si="310"/>
        <v>OPERADOR DE ABERTURA (FIACAO)</v>
      </c>
      <c r="K3211" t="s">
        <v>4063</v>
      </c>
      <c r="L3211">
        <v>0</v>
      </c>
      <c r="M3211" s="46">
        <f t="shared" si="311"/>
        <v>0</v>
      </c>
      <c r="N3211" t="str">
        <f t="shared" si="312"/>
        <v>ESTAMPADOR DE TECIDO</v>
      </c>
      <c r="O3211" t="s">
        <v>4098</v>
      </c>
      <c r="P3211">
        <v>0</v>
      </c>
      <c r="Q3211" s="46">
        <f t="shared" si="313"/>
        <v>0</v>
      </c>
    </row>
    <row r="3212" spans="1:17" x14ac:dyDescent="0.25">
      <c r="A3212" t="str">
        <f t="shared" si="308"/>
        <v>CONTRAMESTRE DE ACABAMENTO (INDUSTRIA TEXTIL)</v>
      </c>
      <c r="B3212" t="s">
        <v>4049</v>
      </c>
      <c r="C3212">
        <v>0</v>
      </c>
      <c r="D3212">
        <v>0</v>
      </c>
      <c r="E3212">
        <v>0</v>
      </c>
      <c r="F3212">
        <v>0</v>
      </c>
      <c r="G3212">
        <v>0</v>
      </c>
      <c r="H3212" s="46">
        <f t="shared" si="309"/>
        <v>0</v>
      </c>
      <c r="J3212" t="str">
        <f t="shared" si="310"/>
        <v>OPERADOR DE BINADEIRA</v>
      </c>
      <c r="K3212" t="s">
        <v>4064</v>
      </c>
      <c r="L3212">
        <v>0</v>
      </c>
      <c r="M3212" s="46">
        <f t="shared" si="311"/>
        <v>0</v>
      </c>
      <c r="N3212" t="str">
        <f t="shared" si="312"/>
        <v>OPERADOR DE CALANDRAS (TECIDOS)</v>
      </c>
      <c r="O3212" t="s">
        <v>4099</v>
      </c>
      <c r="P3212">
        <v>0</v>
      </c>
      <c r="Q3212" s="46">
        <f t="shared" si="313"/>
        <v>0</v>
      </c>
    </row>
    <row r="3213" spans="1:17" x14ac:dyDescent="0.25">
      <c r="A3213" t="str">
        <f t="shared" si="308"/>
        <v>CONTRAMESTRE DE FIACAO (INDUSTRIA TEXTIL)</v>
      </c>
      <c r="B3213" t="s">
        <v>4050</v>
      </c>
      <c r="C3213">
        <v>0</v>
      </c>
      <c r="D3213">
        <v>0</v>
      </c>
      <c r="E3213">
        <v>0</v>
      </c>
      <c r="F3213">
        <v>0</v>
      </c>
      <c r="G3213">
        <v>0</v>
      </c>
      <c r="H3213" s="46">
        <f t="shared" si="309"/>
        <v>0</v>
      </c>
      <c r="J3213" t="str">
        <f t="shared" si="310"/>
        <v>OPERADOR DE BOBINADEIRA</v>
      </c>
      <c r="K3213" t="s">
        <v>4065</v>
      </c>
      <c r="L3213">
        <v>0</v>
      </c>
      <c r="M3213" s="46">
        <f t="shared" si="311"/>
        <v>0</v>
      </c>
      <c r="N3213" t="str">
        <f t="shared" si="312"/>
        <v>OPERADOR DE CHAMUSCADEIRA DE TECIDOS</v>
      </c>
      <c r="O3213" t="s">
        <v>4100</v>
      </c>
      <c r="P3213">
        <v>0</v>
      </c>
      <c r="Q3213" s="46">
        <f t="shared" si="313"/>
        <v>0</v>
      </c>
    </row>
    <row r="3214" spans="1:17" x14ac:dyDescent="0.25">
      <c r="A3214" t="str">
        <f t="shared" ref="A3214:A3277" si="314">MID(B3214,8,100)</f>
        <v>CONTRAMESTRE DE MALHARIA (INDUSTRIA TEXTIL)</v>
      </c>
      <c r="B3214" t="s">
        <v>4051</v>
      </c>
      <c r="C3214">
        <v>0</v>
      </c>
      <c r="D3214">
        <v>0</v>
      </c>
      <c r="E3214">
        <v>0</v>
      </c>
      <c r="F3214">
        <v>0</v>
      </c>
      <c r="G3214">
        <v>0</v>
      </c>
      <c r="H3214" s="46">
        <f t="shared" ref="H3214:H3277" si="315">G3214*100/G$3765</f>
        <v>0</v>
      </c>
      <c r="J3214" t="str">
        <f t="shared" ref="J3214:J3277" si="316">MID(K3214,8,100)</f>
        <v>OPERADOR DE CONICALEIRA</v>
      </c>
      <c r="K3214" t="s">
        <v>4067</v>
      </c>
      <c r="L3214">
        <v>0</v>
      </c>
      <c r="M3214" s="46">
        <f t="shared" ref="M3214:M3277" si="317">L3214*100/L$3765</f>
        <v>0</v>
      </c>
      <c r="N3214" t="str">
        <f t="shared" ref="N3214:N3277" si="318">MID(O3214,8,100)</f>
        <v>OPERADOR DE IMPERMEABILIZADOR DE TECIDOS</v>
      </c>
      <c r="O3214" t="s">
        <v>4101</v>
      </c>
      <c r="P3214">
        <v>0</v>
      </c>
      <c r="Q3214" s="46">
        <f t="shared" ref="Q3214:Q3277" si="319">P3214*100/P$3765</f>
        <v>0</v>
      </c>
    </row>
    <row r="3215" spans="1:17" x14ac:dyDescent="0.25">
      <c r="A3215" t="str">
        <f t="shared" si="314"/>
        <v>CONTRAMESTRE DE TECELAGEM (INDUSTRIA TEXTIL)</v>
      </c>
      <c r="B3215" t="s">
        <v>4052</v>
      </c>
      <c r="C3215">
        <v>0</v>
      </c>
      <c r="D3215">
        <v>0</v>
      </c>
      <c r="E3215">
        <v>0</v>
      </c>
      <c r="F3215">
        <v>0</v>
      </c>
      <c r="G3215">
        <v>0</v>
      </c>
      <c r="H3215" s="46">
        <f t="shared" si="315"/>
        <v>0</v>
      </c>
      <c r="J3215" t="str">
        <f t="shared" si="316"/>
        <v>OPERADOR DE FILATORIO</v>
      </c>
      <c r="K3215" t="s">
        <v>4068</v>
      </c>
      <c r="L3215">
        <v>0</v>
      </c>
      <c r="M3215" s="46">
        <f t="shared" si="317"/>
        <v>0</v>
      </c>
      <c r="N3215" t="str">
        <f t="shared" si="318"/>
        <v>OPERADOR DE MAQUINA DE LAVAR FIOS E TECIDOS</v>
      </c>
      <c r="O3215" t="s">
        <v>4102</v>
      </c>
      <c r="P3215">
        <v>0</v>
      </c>
      <c r="Q3215" s="46">
        <f t="shared" si="319"/>
        <v>0</v>
      </c>
    </row>
    <row r="3216" spans="1:17" x14ac:dyDescent="0.25">
      <c r="A3216" t="str">
        <f t="shared" si="314"/>
        <v>MESTRE (INDUSTRIA TEXTIL E DE CONFECCOES)</v>
      </c>
      <c r="B3216" t="s">
        <v>4053</v>
      </c>
      <c r="C3216">
        <v>0</v>
      </c>
      <c r="D3216">
        <v>0</v>
      </c>
      <c r="E3216">
        <v>0</v>
      </c>
      <c r="F3216">
        <v>0</v>
      </c>
      <c r="G3216">
        <v>0</v>
      </c>
      <c r="H3216" s="46">
        <f t="shared" si="315"/>
        <v>0</v>
      </c>
      <c r="J3216" t="str">
        <f t="shared" si="316"/>
        <v>OPERADOR DE LAMINADEIRA E REUNIDEIRA</v>
      </c>
      <c r="K3216" t="s">
        <v>4069</v>
      </c>
      <c r="L3216">
        <v>0</v>
      </c>
      <c r="M3216" s="46">
        <f t="shared" si="317"/>
        <v>0</v>
      </c>
      <c r="N3216" t="str">
        <f t="shared" si="318"/>
        <v>OPERADOR DE RAMEUSE</v>
      </c>
      <c r="O3216" t="s">
        <v>4103</v>
      </c>
      <c r="P3216">
        <v>0</v>
      </c>
      <c r="Q3216" s="46">
        <f t="shared" si="319"/>
        <v>0</v>
      </c>
    </row>
    <row r="3217" spans="1:17" x14ac:dyDescent="0.25">
      <c r="A3217" t="str">
        <f t="shared" si="314"/>
        <v>SUPERVISOR DE CURTIMENTO</v>
      </c>
      <c r="B3217" t="s">
        <v>4054</v>
      </c>
      <c r="C3217">
        <v>0</v>
      </c>
      <c r="D3217">
        <v>0</v>
      </c>
      <c r="E3217">
        <v>0</v>
      </c>
      <c r="F3217">
        <v>0</v>
      </c>
      <c r="G3217">
        <v>0</v>
      </c>
      <c r="H3217" s="46">
        <f t="shared" si="315"/>
        <v>0</v>
      </c>
      <c r="J3217" t="str">
        <f t="shared" si="316"/>
        <v>OPERADOR DE MACAROQUEIRA</v>
      </c>
      <c r="K3217" t="s">
        <v>4070</v>
      </c>
      <c r="L3217">
        <v>0</v>
      </c>
      <c r="M3217" s="46">
        <f t="shared" si="317"/>
        <v>0</v>
      </c>
      <c r="N3217" t="str">
        <f t="shared" si="318"/>
        <v>INSPETOR DE ESTAMPARIA (PRODUCAO TEXTIL)</v>
      </c>
      <c r="O3217" t="s">
        <v>4104</v>
      </c>
      <c r="P3217">
        <v>0</v>
      </c>
      <c r="Q3217" s="46">
        <f t="shared" si="319"/>
        <v>0</v>
      </c>
    </row>
    <row r="3218" spans="1:17" x14ac:dyDescent="0.25">
      <c r="A3218" t="str">
        <f t="shared" si="314"/>
        <v>ENCARREGADO DE CORTE NA CONFECCAO DO VESTUARIO</v>
      </c>
      <c r="B3218" t="s">
        <v>4055</v>
      </c>
      <c r="C3218">
        <v>0</v>
      </c>
      <c r="D3218">
        <v>0</v>
      </c>
      <c r="E3218">
        <v>0</v>
      </c>
      <c r="F3218">
        <v>0</v>
      </c>
      <c r="G3218">
        <v>0</v>
      </c>
      <c r="H3218" s="46">
        <f t="shared" si="315"/>
        <v>0</v>
      </c>
      <c r="J3218" t="str">
        <f t="shared" si="316"/>
        <v>OPERADOR DE OPEN-END</v>
      </c>
      <c r="K3218" t="s">
        <v>4071</v>
      </c>
      <c r="L3218">
        <v>0</v>
      </c>
      <c r="M3218" s="46">
        <f t="shared" si="317"/>
        <v>0</v>
      </c>
      <c r="N3218" t="str">
        <f t="shared" si="318"/>
        <v>REVISOR DE FIOS (PRODUCAO TEXTIL)</v>
      </c>
      <c r="O3218" t="s">
        <v>4105</v>
      </c>
      <c r="P3218">
        <v>0</v>
      </c>
      <c r="Q3218" s="46">
        <f t="shared" si="319"/>
        <v>0</v>
      </c>
    </row>
    <row r="3219" spans="1:17" x14ac:dyDescent="0.25">
      <c r="A3219" t="str">
        <f t="shared" si="314"/>
        <v>ENCARREGADO DE COSTURA NA CONFECCAO DO VESTUARIO</v>
      </c>
      <c r="B3219" t="s">
        <v>4056</v>
      </c>
      <c r="C3219">
        <v>0</v>
      </c>
      <c r="D3219">
        <v>0</v>
      </c>
      <c r="E3219">
        <v>0</v>
      </c>
      <c r="F3219">
        <v>0</v>
      </c>
      <c r="G3219">
        <v>0</v>
      </c>
      <c r="H3219" s="46">
        <f t="shared" si="315"/>
        <v>0</v>
      </c>
      <c r="J3219" t="str">
        <f t="shared" si="316"/>
        <v>OPERADOR DE PASSADOR (FIACAO)</v>
      </c>
      <c r="K3219" t="s">
        <v>4072</v>
      </c>
      <c r="L3219">
        <v>0</v>
      </c>
      <c r="M3219" s="46">
        <f t="shared" si="317"/>
        <v>0</v>
      </c>
      <c r="N3219" t="str">
        <f t="shared" si="318"/>
        <v>REVISOR DE TECIDOS ACABADOS</v>
      </c>
      <c r="O3219" t="s">
        <v>4106</v>
      </c>
      <c r="P3219">
        <v>0</v>
      </c>
      <c r="Q3219" s="46">
        <f t="shared" si="319"/>
        <v>0</v>
      </c>
    </row>
    <row r="3220" spans="1:17" x14ac:dyDescent="0.25">
      <c r="A3220" t="str">
        <f t="shared" si="314"/>
        <v>SUPERVISOR (INDUSTRIA DE CALCADOS E ARTEFATOS DE COURO)</v>
      </c>
      <c r="B3220" t="s">
        <v>4057</v>
      </c>
      <c r="C3220">
        <v>0</v>
      </c>
      <c r="D3220">
        <v>0</v>
      </c>
      <c r="E3220">
        <v>0</v>
      </c>
      <c r="F3220">
        <v>0</v>
      </c>
      <c r="G3220">
        <v>0</v>
      </c>
      <c r="H3220" s="46">
        <f t="shared" si="315"/>
        <v>0</v>
      </c>
      <c r="J3220" t="str">
        <f t="shared" si="316"/>
        <v>OPERADOR DE PENTEADEIRA</v>
      </c>
      <c r="K3220" t="s">
        <v>4073</v>
      </c>
      <c r="L3220">
        <v>0</v>
      </c>
      <c r="M3220" s="46">
        <f t="shared" si="317"/>
        <v>0</v>
      </c>
      <c r="N3220" t="str">
        <f t="shared" si="318"/>
        <v>REVISOR DE TECIDOS CRUS</v>
      </c>
      <c r="O3220" t="s">
        <v>4107</v>
      </c>
      <c r="P3220">
        <v>0</v>
      </c>
      <c r="Q3220" s="46">
        <f t="shared" si="319"/>
        <v>0</v>
      </c>
    </row>
    <row r="3221" spans="1:17" x14ac:dyDescent="0.25">
      <c r="A3221" t="str">
        <f t="shared" si="314"/>
        <v>SUPERVISOR DA CONFECCAO DE ARTEFATOS DE TECIDOS, COUROS E AFINS</v>
      </c>
      <c r="B3221" t="s">
        <v>4058</v>
      </c>
      <c r="C3221">
        <v>0</v>
      </c>
      <c r="D3221">
        <v>0</v>
      </c>
      <c r="E3221">
        <v>0</v>
      </c>
      <c r="F3221">
        <v>0</v>
      </c>
      <c r="G3221">
        <v>0</v>
      </c>
      <c r="H3221" s="46">
        <f t="shared" si="315"/>
        <v>0</v>
      </c>
      <c r="J3221" t="str">
        <f t="shared" si="316"/>
        <v>OPERADOR DE RETORCEDEIRA</v>
      </c>
      <c r="K3221" t="s">
        <v>4074</v>
      </c>
      <c r="L3221">
        <v>0</v>
      </c>
      <c r="M3221" s="46">
        <f t="shared" si="317"/>
        <v>0</v>
      </c>
      <c r="N3221" t="str">
        <f t="shared" si="318"/>
        <v>TRABALHADOR POLIVALENTE DO CURTIMENTO DE COUROS E PELES</v>
      </c>
      <c r="O3221" t="s">
        <v>4108</v>
      </c>
      <c r="P3221">
        <v>0</v>
      </c>
      <c r="Q3221" s="46">
        <f t="shared" si="319"/>
        <v>0</v>
      </c>
    </row>
    <row r="3222" spans="1:17" x14ac:dyDescent="0.25">
      <c r="A3222" t="str">
        <f t="shared" si="314"/>
        <v>SUPERVISOR DAS ARTES GRAFICAS (INDUSTRIA EDITORIAL E GRAFICA)</v>
      </c>
      <c r="B3222" t="s">
        <v>4059</v>
      </c>
      <c r="C3222">
        <v>0</v>
      </c>
      <c r="D3222">
        <v>0</v>
      </c>
      <c r="E3222">
        <v>0</v>
      </c>
      <c r="F3222">
        <v>0</v>
      </c>
      <c r="G3222">
        <v>0</v>
      </c>
      <c r="H3222" s="46">
        <f t="shared" si="315"/>
        <v>0</v>
      </c>
      <c r="J3222" t="str">
        <f t="shared" si="316"/>
        <v>TECELAO (REDES)</v>
      </c>
      <c r="K3222" t="s">
        <v>4075</v>
      </c>
      <c r="L3222">
        <v>0</v>
      </c>
      <c r="M3222" s="46">
        <f t="shared" si="317"/>
        <v>0</v>
      </c>
      <c r="N3222" t="str">
        <f t="shared" si="318"/>
        <v>CLASSIFICADOR DE PELES</v>
      </c>
      <c r="O3222" t="s">
        <v>4109</v>
      </c>
      <c r="P3222">
        <v>0</v>
      </c>
      <c r="Q3222" s="46">
        <f t="shared" si="319"/>
        <v>0</v>
      </c>
    </row>
    <row r="3223" spans="1:17" x14ac:dyDescent="0.25">
      <c r="A3223" t="str">
        <f t="shared" si="314"/>
        <v>CLASSIFICADOR DE FIBRAS TEXTEIS</v>
      </c>
      <c r="B3223" t="s">
        <v>4061</v>
      </c>
      <c r="C3223">
        <v>0</v>
      </c>
      <c r="D3223">
        <v>0</v>
      </c>
      <c r="E3223">
        <v>0</v>
      </c>
      <c r="F3223">
        <v>0</v>
      </c>
      <c r="G3223">
        <v>0</v>
      </c>
      <c r="H3223" s="46">
        <f t="shared" si="315"/>
        <v>0</v>
      </c>
      <c r="J3223" t="str">
        <f t="shared" si="316"/>
        <v>TECELAO (RENDAS E BORDADOS)</v>
      </c>
      <c r="K3223" t="s">
        <v>4076</v>
      </c>
      <c r="L3223">
        <v>0</v>
      </c>
      <c r="M3223" s="46">
        <f t="shared" si="317"/>
        <v>0</v>
      </c>
      <c r="N3223" t="str">
        <f t="shared" si="318"/>
        <v>DESCARNADOR DE COUROS E PELES, A MAQUINA</v>
      </c>
      <c r="O3223" t="s">
        <v>4110</v>
      </c>
      <c r="P3223">
        <v>0</v>
      </c>
      <c r="Q3223" s="46">
        <f t="shared" si="319"/>
        <v>0</v>
      </c>
    </row>
    <row r="3224" spans="1:17" x14ac:dyDescent="0.25">
      <c r="A3224" t="str">
        <f t="shared" si="314"/>
        <v>LAVADOR DE LA</v>
      </c>
      <c r="B3224" t="s">
        <v>4062</v>
      </c>
      <c r="C3224">
        <v>0</v>
      </c>
      <c r="D3224">
        <v>0</v>
      </c>
      <c r="E3224">
        <v>0</v>
      </c>
      <c r="F3224">
        <v>0</v>
      </c>
      <c r="G3224">
        <v>0</v>
      </c>
      <c r="H3224" s="46">
        <f t="shared" si="315"/>
        <v>0</v>
      </c>
      <c r="J3224" t="str">
        <f t="shared" si="316"/>
        <v>TECELAO (TEAR AUTOMATICO)</v>
      </c>
      <c r="K3224" t="s">
        <v>4077</v>
      </c>
      <c r="L3224">
        <v>0</v>
      </c>
      <c r="M3224" s="46">
        <f t="shared" si="317"/>
        <v>0</v>
      </c>
      <c r="N3224" t="str">
        <f t="shared" si="318"/>
        <v>ESTIRADOR DE COUROS E PELES (PREPARACAO)</v>
      </c>
      <c r="O3224" t="s">
        <v>4111</v>
      </c>
      <c r="P3224">
        <v>0</v>
      </c>
      <c r="Q3224" s="46">
        <f t="shared" si="319"/>
        <v>0</v>
      </c>
    </row>
    <row r="3225" spans="1:17" x14ac:dyDescent="0.25">
      <c r="A3225" t="str">
        <f t="shared" si="314"/>
        <v>OPERADOR DE ABERTURA (FIACAO)</v>
      </c>
      <c r="B3225" t="s">
        <v>4063</v>
      </c>
      <c r="C3225">
        <v>0</v>
      </c>
      <c r="D3225">
        <v>0</v>
      </c>
      <c r="E3225">
        <v>0</v>
      </c>
      <c r="F3225">
        <v>0</v>
      </c>
      <c r="G3225">
        <v>0</v>
      </c>
      <c r="H3225" s="46">
        <f t="shared" si="315"/>
        <v>0</v>
      </c>
      <c r="J3225" t="str">
        <f t="shared" si="316"/>
        <v>TECELAO (TEAR JACQUARD)</v>
      </c>
      <c r="K3225" t="s">
        <v>4078</v>
      </c>
      <c r="L3225">
        <v>0</v>
      </c>
      <c r="M3225" s="46">
        <f t="shared" si="317"/>
        <v>0</v>
      </c>
      <c r="N3225" t="str">
        <f t="shared" si="318"/>
        <v>FULONEIRO</v>
      </c>
      <c r="O3225" t="s">
        <v>4112</v>
      </c>
      <c r="P3225">
        <v>0</v>
      </c>
      <c r="Q3225" s="46">
        <f t="shared" si="319"/>
        <v>0</v>
      </c>
    </row>
    <row r="3226" spans="1:17" x14ac:dyDescent="0.25">
      <c r="A3226" t="str">
        <f t="shared" si="314"/>
        <v>OPERADOR DE BINADEIRA</v>
      </c>
      <c r="B3226" t="s">
        <v>4064</v>
      </c>
      <c r="C3226">
        <v>0</v>
      </c>
      <c r="D3226">
        <v>0</v>
      </c>
      <c r="E3226">
        <v>0</v>
      </c>
      <c r="F3226">
        <v>0</v>
      </c>
      <c r="G3226">
        <v>0</v>
      </c>
      <c r="H3226" s="46">
        <f t="shared" si="315"/>
        <v>0</v>
      </c>
      <c r="J3226" t="str">
        <f t="shared" si="316"/>
        <v>TECELAO (TEAR MECANICO DE MAQUINETA)</v>
      </c>
      <c r="K3226" t="s">
        <v>4079</v>
      </c>
      <c r="L3226">
        <v>0</v>
      </c>
      <c r="M3226" s="46">
        <f t="shared" si="317"/>
        <v>0</v>
      </c>
      <c r="N3226" t="str">
        <f t="shared" si="318"/>
        <v>RACHADOR DE COUROS E PELES</v>
      </c>
      <c r="O3226" t="s">
        <v>4113</v>
      </c>
      <c r="P3226">
        <v>0</v>
      </c>
      <c r="Q3226" s="46">
        <f t="shared" si="319"/>
        <v>0</v>
      </c>
    </row>
    <row r="3227" spans="1:17" x14ac:dyDescent="0.25">
      <c r="A3227" t="str">
        <f t="shared" si="314"/>
        <v>OPERADOR DE BOBINADEIRA</v>
      </c>
      <c r="B3227" t="s">
        <v>4065</v>
      </c>
      <c r="C3227">
        <v>0</v>
      </c>
      <c r="D3227">
        <v>0</v>
      </c>
      <c r="E3227">
        <v>0</v>
      </c>
      <c r="F3227">
        <v>0</v>
      </c>
      <c r="G3227">
        <v>0</v>
      </c>
      <c r="H3227" s="46">
        <f t="shared" si="315"/>
        <v>0</v>
      </c>
      <c r="J3227" t="str">
        <f t="shared" si="316"/>
        <v>TECELAO (TEAR MECANICO DE XADREZ)</v>
      </c>
      <c r="K3227" t="s">
        <v>4080</v>
      </c>
      <c r="L3227">
        <v>0</v>
      </c>
      <c r="M3227" s="46">
        <f t="shared" si="317"/>
        <v>0</v>
      </c>
      <c r="N3227" t="str">
        <f t="shared" si="318"/>
        <v>CURTIDOR (COUROS E PELES)</v>
      </c>
      <c r="O3227" t="s">
        <v>4114</v>
      </c>
      <c r="P3227">
        <v>0</v>
      </c>
      <c r="Q3227" s="46">
        <f t="shared" si="319"/>
        <v>0</v>
      </c>
    </row>
    <row r="3228" spans="1:17" x14ac:dyDescent="0.25">
      <c r="A3228" t="str">
        <f t="shared" si="314"/>
        <v>OPERADOR DE CONICALEIRA</v>
      </c>
      <c r="B3228" t="s">
        <v>4067</v>
      </c>
      <c r="C3228">
        <v>0</v>
      </c>
      <c r="D3228">
        <v>0</v>
      </c>
      <c r="E3228">
        <v>0</v>
      </c>
      <c r="F3228">
        <v>0</v>
      </c>
      <c r="G3228">
        <v>0</v>
      </c>
      <c r="H3228" s="46">
        <f t="shared" si="315"/>
        <v>0</v>
      </c>
      <c r="J3228" t="str">
        <f t="shared" si="316"/>
        <v>TECELAO (TEAR MECANICO LISO)</v>
      </c>
      <c r="K3228" t="s">
        <v>4081</v>
      </c>
      <c r="L3228">
        <v>0</v>
      </c>
      <c r="M3228" s="46">
        <f t="shared" si="317"/>
        <v>0</v>
      </c>
      <c r="N3228" t="str">
        <f t="shared" si="318"/>
        <v>CLASSIFICADOR DE COUROS</v>
      </c>
      <c r="O3228" t="s">
        <v>4115</v>
      </c>
      <c r="P3228">
        <v>0</v>
      </c>
      <c r="Q3228" s="46">
        <f t="shared" si="319"/>
        <v>0</v>
      </c>
    </row>
    <row r="3229" spans="1:17" x14ac:dyDescent="0.25">
      <c r="A3229" t="str">
        <f t="shared" si="314"/>
        <v>OPERADOR DE FILATORIO</v>
      </c>
      <c r="B3229" t="s">
        <v>4068</v>
      </c>
      <c r="C3229">
        <v>0</v>
      </c>
      <c r="D3229">
        <v>0</v>
      </c>
      <c r="E3229">
        <v>0</v>
      </c>
      <c r="F3229">
        <v>0</v>
      </c>
      <c r="G3229">
        <v>0</v>
      </c>
      <c r="H3229" s="46">
        <f t="shared" si="315"/>
        <v>0</v>
      </c>
      <c r="J3229" t="str">
        <f t="shared" si="316"/>
        <v>TECELAO (TEAR MECANICO, EXCETO JACQUARD)</v>
      </c>
      <c r="K3229" t="s">
        <v>4082</v>
      </c>
      <c r="L3229">
        <v>0</v>
      </c>
      <c r="M3229" s="46">
        <f t="shared" si="317"/>
        <v>0</v>
      </c>
      <c r="N3229" t="str">
        <f t="shared" si="318"/>
        <v>ENXUGADOR DE COUROS</v>
      </c>
      <c r="O3229" t="s">
        <v>4116</v>
      </c>
      <c r="P3229">
        <v>0</v>
      </c>
      <c r="Q3229" s="46">
        <f t="shared" si="319"/>
        <v>0</v>
      </c>
    </row>
    <row r="3230" spans="1:17" x14ac:dyDescent="0.25">
      <c r="A3230" t="str">
        <f t="shared" si="314"/>
        <v>OPERADOR DE LAMINADEIRA E REUNIDEIRA</v>
      </c>
      <c r="B3230" t="s">
        <v>4069</v>
      </c>
      <c r="C3230">
        <v>0</v>
      </c>
      <c r="D3230">
        <v>0</v>
      </c>
      <c r="E3230">
        <v>0</v>
      </c>
      <c r="F3230">
        <v>0</v>
      </c>
      <c r="G3230">
        <v>0</v>
      </c>
      <c r="H3230" s="46">
        <f t="shared" si="315"/>
        <v>0</v>
      </c>
      <c r="J3230" t="str">
        <f t="shared" si="316"/>
        <v>TECELAO DE MALHAS, A MAQUINA</v>
      </c>
      <c r="K3230" t="s">
        <v>4083</v>
      </c>
      <c r="L3230">
        <v>0</v>
      </c>
      <c r="M3230" s="46">
        <f t="shared" si="317"/>
        <v>0</v>
      </c>
      <c r="N3230" t="str">
        <f t="shared" si="318"/>
        <v>REBAIXADOR DE COUROS</v>
      </c>
      <c r="O3230" t="s">
        <v>4117</v>
      </c>
      <c r="P3230">
        <v>0</v>
      </c>
      <c r="Q3230" s="46">
        <f t="shared" si="319"/>
        <v>0</v>
      </c>
    </row>
    <row r="3231" spans="1:17" x14ac:dyDescent="0.25">
      <c r="A3231" t="str">
        <f t="shared" si="314"/>
        <v>OPERADOR DE MACAROQUEIRA</v>
      </c>
      <c r="B3231" t="s">
        <v>4070</v>
      </c>
      <c r="C3231">
        <v>0</v>
      </c>
      <c r="D3231">
        <v>0</v>
      </c>
      <c r="E3231">
        <v>0</v>
      </c>
      <c r="F3231">
        <v>0</v>
      </c>
      <c r="G3231">
        <v>0</v>
      </c>
      <c r="H3231" s="46">
        <f t="shared" si="315"/>
        <v>0</v>
      </c>
      <c r="J3231" t="str">
        <f t="shared" si="316"/>
        <v>TECELAO DE MALHAS (MAQUINA CIRCULAR)</v>
      </c>
      <c r="K3231" t="s">
        <v>4084</v>
      </c>
      <c r="L3231">
        <v>0</v>
      </c>
      <c r="M3231" s="46">
        <f t="shared" si="317"/>
        <v>0</v>
      </c>
      <c r="N3231" t="str">
        <f t="shared" si="318"/>
        <v>ESTIRADOR DE COUROS E PELES (ACABAMENTO)</v>
      </c>
      <c r="O3231" t="s">
        <v>4118</v>
      </c>
      <c r="P3231">
        <v>0</v>
      </c>
      <c r="Q3231" s="46">
        <f t="shared" si="319"/>
        <v>0</v>
      </c>
    </row>
    <row r="3232" spans="1:17" x14ac:dyDescent="0.25">
      <c r="A3232" t="str">
        <f t="shared" si="314"/>
        <v>OPERADOR DE OPEN-END</v>
      </c>
      <c r="B3232" t="s">
        <v>4071</v>
      </c>
      <c r="C3232">
        <v>0</v>
      </c>
      <c r="D3232">
        <v>0</v>
      </c>
      <c r="E3232">
        <v>0</v>
      </c>
      <c r="F3232">
        <v>0</v>
      </c>
      <c r="G3232">
        <v>0</v>
      </c>
      <c r="H3232" s="46">
        <f t="shared" si="315"/>
        <v>0</v>
      </c>
      <c r="J3232" t="str">
        <f t="shared" si="316"/>
        <v>TECELAO DE MALHAS (MAQUINA RETILINEA)</v>
      </c>
      <c r="K3232" t="s">
        <v>4085</v>
      </c>
      <c r="L3232">
        <v>0</v>
      </c>
      <c r="M3232" s="46">
        <f t="shared" si="317"/>
        <v>0</v>
      </c>
      <c r="N3232" t="str">
        <f t="shared" si="318"/>
        <v>FULONEIRO NO ACABAMENTO DE COUROS E PELES</v>
      </c>
      <c r="O3232" t="s">
        <v>4119</v>
      </c>
      <c r="P3232">
        <v>0</v>
      </c>
      <c r="Q3232" s="46">
        <f t="shared" si="319"/>
        <v>0</v>
      </c>
    </row>
    <row r="3233" spans="1:17" x14ac:dyDescent="0.25">
      <c r="A3233" t="str">
        <f t="shared" si="314"/>
        <v>OPERADOR DE PASSADOR (FIACAO)</v>
      </c>
      <c r="B3233" t="s">
        <v>4072</v>
      </c>
      <c r="C3233">
        <v>0</v>
      </c>
      <c r="D3233">
        <v>0</v>
      </c>
      <c r="E3233">
        <v>0</v>
      </c>
      <c r="F3233">
        <v>0</v>
      </c>
      <c r="G3233">
        <v>0</v>
      </c>
      <c r="H3233" s="46">
        <f t="shared" si="315"/>
        <v>0</v>
      </c>
      <c r="J3233" t="str">
        <f t="shared" si="316"/>
        <v>TECELAO DE MEIAS, A MAQUINA</v>
      </c>
      <c r="K3233" t="s">
        <v>4086</v>
      </c>
      <c r="L3233">
        <v>0</v>
      </c>
      <c r="M3233" s="46">
        <f t="shared" si="317"/>
        <v>0</v>
      </c>
      <c r="N3233" t="str">
        <f t="shared" si="318"/>
        <v>LIXADOR DE COUROS E PELES</v>
      </c>
      <c r="O3233" t="s">
        <v>4120</v>
      </c>
      <c r="P3233">
        <v>0</v>
      </c>
      <c r="Q3233" s="46">
        <f t="shared" si="319"/>
        <v>0</v>
      </c>
    </row>
    <row r="3234" spans="1:17" x14ac:dyDescent="0.25">
      <c r="A3234" t="str">
        <f t="shared" si="314"/>
        <v>OPERADOR DE PENTEADEIRA</v>
      </c>
      <c r="B3234" t="s">
        <v>4073</v>
      </c>
      <c r="C3234">
        <v>0</v>
      </c>
      <c r="D3234">
        <v>0</v>
      </c>
      <c r="E3234">
        <v>0</v>
      </c>
      <c r="F3234">
        <v>0</v>
      </c>
      <c r="G3234">
        <v>0</v>
      </c>
      <c r="H3234" s="46">
        <f t="shared" si="315"/>
        <v>0</v>
      </c>
      <c r="J3234" t="str">
        <f t="shared" si="316"/>
        <v>TECELAO DE MEIAS (MAQUINA CIRCULAR)</v>
      </c>
      <c r="K3234" t="s">
        <v>4087</v>
      </c>
      <c r="L3234">
        <v>0</v>
      </c>
      <c r="M3234" s="46">
        <f t="shared" si="317"/>
        <v>0</v>
      </c>
      <c r="N3234" t="str">
        <f t="shared" si="318"/>
        <v>MATIZADOR DE COUROS E PELES</v>
      </c>
      <c r="O3234" t="s">
        <v>4121</v>
      </c>
      <c r="P3234">
        <v>0</v>
      </c>
      <c r="Q3234" s="46">
        <f t="shared" si="319"/>
        <v>0</v>
      </c>
    </row>
    <row r="3235" spans="1:17" x14ac:dyDescent="0.25">
      <c r="A3235" t="str">
        <f t="shared" si="314"/>
        <v>OPERADOR DE RETORCEDEIRA</v>
      </c>
      <c r="B3235" t="s">
        <v>4074</v>
      </c>
      <c r="C3235">
        <v>0</v>
      </c>
      <c r="D3235">
        <v>0</v>
      </c>
      <c r="E3235">
        <v>0</v>
      </c>
      <c r="F3235">
        <v>0</v>
      </c>
      <c r="G3235">
        <v>0</v>
      </c>
      <c r="H3235" s="46">
        <f t="shared" si="315"/>
        <v>0</v>
      </c>
      <c r="J3235" t="str">
        <f t="shared" si="316"/>
        <v>TECELAO DE MEIAS (MAQUINA RETILINEA)</v>
      </c>
      <c r="K3235" t="s">
        <v>4088</v>
      </c>
      <c r="L3235">
        <v>0</v>
      </c>
      <c r="M3235" s="46">
        <f t="shared" si="317"/>
        <v>0</v>
      </c>
      <c r="N3235" t="str">
        <f t="shared" si="318"/>
        <v>OPERADOR DE MAQUINAS DO ACABAMENTO DE COUROS E PELES</v>
      </c>
      <c r="O3235" t="s">
        <v>4122</v>
      </c>
      <c r="P3235">
        <v>0</v>
      </c>
      <c r="Q3235" s="46">
        <f t="shared" si="319"/>
        <v>0</v>
      </c>
    </row>
    <row r="3236" spans="1:17" x14ac:dyDescent="0.25">
      <c r="A3236" t="str">
        <f t="shared" si="314"/>
        <v>TECELAO (REDES)</v>
      </c>
      <c r="B3236" t="s">
        <v>4075</v>
      </c>
      <c r="C3236">
        <v>0</v>
      </c>
      <c r="D3236">
        <v>0</v>
      </c>
      <c r="E3236">
        <v>0</v>
      </c>
      <c r="F3236">
        <v>0</v>
      </c>
      <c r="G3236">
        <v>0</v>
      </c>
      <c r="H3236" s="46">
        <f t="shared" si="315"/>
        <v>0</v>
      </c>
      <c r="J3236" t="str">
        <f t="shared" si="316"/>
        <v>TECELAO DE TAPETES, A MAQUINA</v>
      </c>
      <c r="K3236" t="s">
        <v>4089</v>
      </c>
      <c r="L3236">
        <v>0</v>
      </c>
      <c r="M3236" s="46">
        <f t="shared" si="317"/>
        <v>0</v>
      </c>
      <c r="N3236" t="str">
        <f t="shared" si="318"/>
        <v>PRENSADOR DE COUROS E PELES</v>
      </c>
      <c r="O3236" t="s">
        <v>4123</v>
      </c>
      <c r="P3236">
        <v>0</v>
      </c>
      <c r="Q3236" s="46">
        <f t="shared" si="319"/>
        <v>0</v>
      </c>
    </row>
    <row r="3237" spans="1:17" x14ac:dyDescent="0.25">
      <c r="A3237" t="str">
        <f t="shared" si="314"/>
        <v>TECELAO (RENDAS E BORDADOS)</v>
      </c>
      <c r="B3237" t="s">
        <v>4076</v>
      </c>
      <c r="C3237">
        <v>0</v>
      </c>
      <c r="D3237">
        <v>0</v>
      </c>
      <c r="E3237">
        <v>0</v>
      </c>
      <c r="F3237">
        <v>0</v>
      </c>
      <c r="G3237">
        <v>0</v>
      </c>
      <c r="H3237" s="46">
        <f t="shared" si="315"/>
        <v>0</v>
      </c>
      <c r="J3237" t="str">
        <f t="shared" si="316"/>
        <v>OPERADOR DE ENGOMADEIRA DE URDUME</v>
      </c>
      <c r="K3237" t="s">
        <v>4090</v>
      </c>
      <c r="L3237">
        <v>0</v>
      </c>
      <c r="M3237" s="46">
        <f t="shared" si="317"/>
        <v>0</v>
      </c>
      <c r="N3237" t="str">
        <f t="shared" si="318"/>
        <v>PALECIONADOR DE COUROS E PELES</v>
      </c>
      <c r="O3237" t="s">
        <v>4124</v>
      </c>
      <c r="P3237">
        <v>0</v>
      </c>
      <c r="Q3237" s="46">
        <f t="shared" si="319"/>
        <v>0</v>
      </c>
    </row>
    <row r="3238" spans="1:17" x14ac:dyDescent="0.25">
      <c r="A3238" t="str">
        <f t="shared" si="314"/>
        <v>TECELAO (TEAR AUTOMATICO)</v>
      </c>
      <c r="B3238" t="s">
        <v>4077</v>
      </c>
      <c r="C3238">
        <v>0</v>
      </c>
      <c r="D3238">
        <v>0</v>
      </c>
      <c r="E3238">
        <v>0</v>
      </c>
      <c r="F3238">
        <v>0</v>
      </c>
      <c r="G3238">
        <v>0</v>
      </c>
      <c r="H3238" s="46">
        <f t="shared" si="315"/>
        <v>0</v>
      </c>
      <c r="J3238" t="str">
        <f t="shared" si="316"/>
        <v>OPERADOR DE ESPULADEIRA</v>
      </c>
      <c r="K3238" t="s">
        <v>4091</v>
      </c>
      <c r="L3238">
        <v>0</v>
      </c>
      <c r="M3238" s="46">
        <f t="shared" si="317"/>
        <v>0</v>
      </c>
      <c r="N3238" t="str">
        <f t="shared" si="318"/>
        <v>PREPARADOR DE COUROS CURTIDOS</v>
      </c>
      <c r="O3238" t="s">
        <v>4125</v>
      </c>
      <c r="P3238">
        <v>0</v>
      </c>
      <c r="Q3238" s="46">
        <f t="shared" si="319"/>
        <v>0</v>
      </c>
    </row>
    <row r="3239" spans="1:17" x14ac:dyDescent="0.25">
      <c r="A3239" t="str">
        <f t="shared" si="314"/>
        <v>TECELAO (TEAR JACQUARD)</v>
      </c>
      <c r="B3239" t="s">
        <v>4078</v>
      </c>
      <c r="C3239">
        <v>0</v>
      </c>
      <c r="D3239">
        <v>0</v>
      </c>
      <c r="E3239">
        <v>0</v>
      </c>
      <c r="F3239">
        <v>0</v>
      </c>
      <c r="G3239">
        <v>0</v>
      </c>
      <c r="H3239" s="46">
        <f t="shared" si="315"/>
        <v>0</v>
      </c>
      <c r="J3239" t="str">
        <f t="shared" si="316"/>
        <v>OPERADOR DE MAQUINA DE CORDOALHA</v>
      </c>
      <c r="K3239" t="s">
        <v>4092</v>
      </c>
      <c r="L3239">
        <v>0</v>
      </c>
      <c r="M3239" s="46">
        <f t="shared" si="317"/>
        <v>0</v>
      </c>
      <c r="N3239" t="str">
        <f t="shared" si="318"/>
        <v>VAQUEADOR DE COUROS E PELES</v>
      </c>
      <c r="O3239" t="s">
        <v>4126</v>
      </c>
      <c r="P3239">
        <v>0</v>
      </c>
      <c r="Q3239" s="46">
        <f t="shared" si="319"/>
        <v>0</v>
      </c>
    </row>
    <row r="3240" spans="1:17" x14ac:dyDescent="0.25">
      <c r="A3240" t="str">
        <f t="shared" si="314"/>
        <v>TECELAO (TEAR MECANICO DE MAQUINETA)</v>
      </c>
      <c r="B3240" t="s">
        <v>4079</v>
      </c>
      <c r="C3240">
        <v>0</v>
      </c>
      <c r="D3240">
        <v>0</v>
      </c>
      <c r="E3240">
        <v>0</v>
      </c>
      <c r="F3240">
        <v>0</v>
      </c>
      <c r="G3240">
        <v>0</v>
      </c>
      <c r="H3240" s="46">
        <f t="shared" si="315"/>
        <v>0</v>
      </c>
      <c r="J3240" t="str">
        <f t="shared" si="316"/>
        <v>OPERADOR DE URDIDEIRA</v>
      </c>
      <c r="K3240" t="s">
        <v>4093</v>
      </c>
      <c r="L3240">
        <v>0</v>
      </c>
      <c r="M3240" s="46">
        <f t="shared" si="317"/>
        <v>0</v>
      </c>
      <c r="N3240" t="str">
        <f t="shared" si="318"/>
        <v>ALFAIATE</v>
      </c>
      <c r="O3240" t="s">
        <v>4127</v>
      </c>
      <c r="P3240">
        <v>0</v>
      </c>
      <c r="Q3240" s="46">
        <f t="shared" si="319"/>
        <v>0</v>
      </c>
    </row>
    <row r="3241" spans="1:17" x14ac:dyDescent="0.25">
      <c r="A3241" t="str">
        <f t="shared" si="314"/>
        <v>TECELAO (TEAR MECANICO DE XADREZ)</v>
      </c>
      <c r="B3241" t="s">
        <v>4080</v>
      </c>
      <c r="C3241">
        <v>0</v>
      </c>
      <c r="D3241">
        <v>0</v>
      </c>
      <c r="E3241">
        <v>0</v>
      </c>
      <c r="F3241">
        <v>0</v>
      </c>
      <c r="G3241">
        <v>0</v>
      </c>
      <c r="H3241" s="46">
        <f t="shared" si="315"/>
        <v>0</v>
      </c>
      <c r="J3241" t="str">
        <f t="shared" si="316"/>
        <v>PASSAMANEIRO A MAQUINA</v>
      </c>
      <c r="K3241" t="s">
        <v>4094</v>
      </c>
      <c r="L3241">
        <v>0</v>
      </c>
      <c r="M3241" s="46">
        <f t="shared" si="317"/>
        <v>0</v>
      </c>
      <c r="N3241" t="str">
        <f t="shared" si="318"/>
        <v>COSTUREIRA DE REPARACAO DE ROUPAS</v>
      </c>
      <c r="O3241" t="s">
        <v>4129</v>
      </c>
      <c r="P3241">
        <v>0</v>
      </c>
      <c r="Q3241" s="46">
        <f t="shared" si="319"/>
        <v>0</v>
      </c>
    </row>
    <row r="3242" spans="1:17" x14ac:dyDescent="0.25">
      <c r="A3242" t="str">
        <f t="shared" si="314"/>
        <v>TECELAO (TEAR MECANICO, EXCETO JACQUARD)</v>
      </c>
      <c r="B3242" t="s">
        <v>4082</v>
      </c>
      <c r="C3242">
        <v>0</v>
      </c>
      <c r="D3242">
        <v>0</v>
      </c>
      <c r="E3242">
        <v>0</v>
      </c>
      <c r="F3242">
        <v>0</v>
      </c>
      <c r="G3242">
        <v>0</v>
      </c>
      <c r="H3242" s="46">
        <f t="shared" si="315"/>
        <v>0</v>
      </c>
      <c r="J3242" t="str">
        <f t="shared" si="316"/>
        <v>REMETEDOR DE FIOS</v>
      </c>
      <c r="K3242" t="s">
        <v>4095</v>
      </c>
      <c r="L3242">
        <v>0</v>
      </c>
      <c r="M3242" s="46">
        <f t="shared" si="317"/>
        <v>0</v>
      </c>
      <c r="N3242" t="str">
        <f t="shared" si="318"/>
        <v>COSTUREIRO DE ROUPA DE COURO E PELE</v>
      </c>
      <c r="O3242" t="s">
        <v>4130</v>
      </c>
      <c r="P3242">
        <v>0</v>
      </c>
      <c r="Q3242" s="46">
        <f t="shared" si="319"/>
        <v>0</v>
      </c>
    </row>
    <row r="3243" spans="1:17" x14ac:dyDescent="0.25">
      <c r="A3243" t="str">
        <f t="shared" si="314"/>
        <v>TECELAO DE MALHAS, A MAQUINA</v>
      </c>
      <c r="B3243" t="s">
        <v>4083</v>
      </c>
      <c r="C3243">
        <v>0</v>
      </c>
      <c r="D3243">
        <v>0</v>
      </c>
      <c r="E3243">
        <v>0</v>
      </c>
      <c r="F3243">
        <v>0</v>
      </c>
      <c r="G3243">
        <v>0</v>
      </c>
      <c r="H3243" s="46">
        <f t="shared" si="315"/>
        <v>0</v>
      </c>
      <c r="J3243" t="str">
        <f t="shared" si="316"/>
        <v>PICOTADOR DE CARTOES JACQUARD</v>
      </c>
      <c r="K3243" t="s">
        <v>4096</v>
      </c>
      <c r="L3243">
        <v>0</v>
      </c>
      <c r="M3243" s="46">
        <f t="shared" si="317"/>
        <v>0</v>
      </c>
      <c r="N3243" t="str">
        <f t="shared" si="318"/>
        <v>CORTADOR DE ROUPAS</v>
      </c>
      <c r="O3243" t="s">
        <v>4132</v>
      </c>
      <c r="P3243">
        <v>0</v>
      </c>
      <c r="Q3243" s="46">
        <f t="shared" si="319"/>
        <v>0</v>
      </c>
    </row>
    <row r="3244" spans="1:17" x14ac:dyDescent="0.25">
      <c r="A3244" t="str">
        <f t="shared" si="314"/>
        <v>TECELAO DE MALHAS (MAQUINA CIRCULAR)</v>
      </c>
      <c r="B3244" t="s">
        <v>4084</v>
      </c>
      <c r="C3244">
        <v>0</v>
      </c>
      <c r="D3244">
        <v>0</v>
      </c>
      <c r="E3244">
        <v>0</v>
      </c>
      <c r="F3244">
        <v>0</v>
      </c>
      <c r="G3244">
        <v>0</v>
      </c>
      <c r="H3244" s="46">
        <f t="shared" si="315"/>
        <v>0</v>
      </c>
      <c r="J3244" t="str">
        <f t="shared" si="316"/>
        <v>ALVEJADOR (TECIDOS)</v>
      </c>
      <c r="K3244" t="s">
        <v>4097</v>
      </c>
      <c r="L3244">
        <v>0</v>
      </c>
      <c r="M3244" s="46">
        <f t="shared" si="317"/>
        <v>0</v>
      </c>
      <c r="N3244" t="str">
        <f t="shared" si="318"/>
        <v>ENFESTADOR DE ROUPAS</v>
      </c>
      <c r="O3244" t="s">
        <v>4133</v>
      </c>
      <c r="P3244">
        <v>0</v>
      </c>
      <c r="Q3244" s="46">
        <f t="shared" si="319"/>
        <v>0</v>
      </c>
    </row>
    <row r="3245" spans="1:17" x14ac:dyDescent="0.25">
      <c r="A3245" t="str">
        <f t="shared" si="314"/>
        <v>TECELAO DE MALHAS (MAQUINA RETILINEA)</v>
      </c>
      <c r="B3245" t="s">
        <v>4085</v>
      </c>
      <c r="C3245">
        <v>0</v>
      </c>
      <c r="D3245">
        <v>0</v>
      </c>
      <c r="E3245">
        <v>0</v>
      </c>
      <c r="F3245">
        <v>0</v>
      </c>
      <c r="G3245">
        <v>0</v>
      </c>
      <c r="H3245" s="46">
        <f t="shared" si="315"/>
        <v>0</v>
      </c>
      <c r="J3245" t="str">
        <f t="shared" si="316"/>
        <v>ESTAMPADOR DE TECIDO</v>
      </c>
      <c r="K3245" t="s">
        <v>4098</v>
      </c>
      <c r="L3245">
        <v>0</v>
      </c>
      <c r="M3245" s="46">
        <f t="shared" si="317"/>
        <v>0</v>
      </c>
      <c r="N3245" t="str">
        <f t="shared" si="318"/>
        <v>RISCADOR DE ROUPAS</v>
      </c>
      <c r="O3245" t="s">
        <v>4134</v>
      </c>
      <c r="P3245">
        <v>0</v>
      </c>
      <c r="Q3245" s="46">
        <f t="shared" si="319"/>
        <v>0</v>
      </c>
    </row>
    <row r="3246" spans="1:17" x14ac:dyDescent="0.25">
      <c r="A3246" t="str">
        <f t="shared" si="314"/>
        <v>TECELAO DE MEIAS, A MAQUINA</v>
      </c>
      <c r="B3246" t="s">
        <v>4086</v>
      </c>
      <c r="C3246">
        <v>0</v>
      </c>
      <c r="D3246">
        <v>0</v>
      </c>
      <c r="E3246">
        <v>0</v>
      </c>
      <c r="F3246">
        <v>0</v>
      </c>
      <c r="G3246">
        <v>0</v>
      </c>
      <c r="H3246" s="46">
        <f t="shared" si="315"/>
        <v>0</v>
      </c>
      <c r="J3246" t="str">
        <f t="shared" si="316"/>
        <v>OPERADOR DE CALANDRAS (TECIDOS)</v>
      </c>
      <c r="K3246" t="s">
        <v>4099</v>
      </c>
      <c r="L3246">
        <v>0</v>
      </c>
      <c r="M3246" s="46">
        <f t="shared" si="317"/>
        <v>0</v>
      </c>
      <c r="N3246" t="str">
        <f t="shared" si="318"/>
        <v>AJUDANTE DE CONFECCAO</v>
      </c>
      <c r="O3246" t="s">
        <v>4135</v>
      </c>
      <c r="P3246">
        <v>0</v>
      </c>
      <c r="Q3246" s="46">
        <f t="shared" si="319"/>
        <v>0</v>
      </c>
    </row>
    <row r="3247" spans="1:17" x14ac:dyDescent="0.25">
      <c r="A3247" t="str">
        <f t="shared" si="314"/>
        <v>TECELAO DE MEIAS (MAQUINA CIRCULAR)</v>
      </c>
      <c r="B3247" t="s">
        <v>4087</v>
      </c>
      <c r="C3247">
        <v>0</v>
      </c>
      <c r="D3247">
        <v>0</v>
      </c>
      <c r="E3247">
        <v>0</v>
      </c>
      <c r="F3247">
        <v>0</v>
      </c>
      <c r="G3247">
        <v>0</v>
      </c>
      <c r="H3247" s="46">
        <f t="shared" si="315"/>
        <v>0</v>
      </c>
      <c r="J3247" t="str">
        <f t="shared" si="316"/>
        <v>OPERADOR DE CHAMUSCADEIRA DE TECIDOS</v>
      </c>
      <c r="K3247" t="s">
        <v>4100</v>
      </c>
      <c r="L3247">
        <v>0</v>
      </c>
      <c r="M3247" s="46">
        <f t="shared" si="317"/>
        <v>0</v>
      </c>
      <c r="N3247" t="str">
        <f t="shared" si="318"/>
        <v>COSTUREIRO DE ROUPAS DE COURO E PELE, A MAQUINA NA CONFECCAO EM SERIE</v>
      </c>
      <c r="O3247" t="s">
        <v>4136</v>
      </c>
      <c r="P3247">
        <v>0</v>
      </c>
      <c r="Q3247" s="46">
        <f t="shared" si="319"/>
        <v>0</v>
      </c>
    </row>
    <row r="3248" spans="1:17" x14ac:dyDescent="0.25">
      <c r="A3248" t="str">
        <f t="shared" si="314"/>
        <v>TECELAO DE MEIAS (MAQUINA RETILINEA)</v>
      </c>
      <c r="B3248" t="s">
        <v>4088</v>
      </c>
      <c r="C3248">
        <v>0</v>
      </c>
      <c r="D3248">
        <v>0</v>
      </c>
      <c r="E3248">
        <v>0</v>
      </c>
      <c r="F3248">
        <v>0</v>
      </c>
      <c r="G3248">
        <v>0</v>
      </c>
      <c r="H3248" s="46">
        <f t="shared" si="315"/>
        <v>0</v>
      </c>
      <c r="J3248" t="str">
        <f t="shared" si="316"/>
        <v>OPERADOR DE IMPERMEABILIZADOR DE TECIDOS</v>
      </c>
      <c r="K3248" t="s">
        <v>4101</v>
      </c>
      <c r="L3248">
        <v>0</v>
      </c>
      <c r="M3248" s="46">
        <f t="shared" si="317"/>
        <v>0</v>
      </c>
      <c r="N3248" t="str">
        <f t="shared" si="318"/>
        <v>COSTUREIRO, A MAQUINA NA CONFECCAO EM SERIE</v>
      </c>
      <c r="O3248" t="s">
        <v>4138</v>
      </c>
      <c r="P3248">
        <v>0</v>
      </c>
      <c r="Q3248" s="46">
        <f t="shared" si="319"/>
        <v>0</v>
      </c>
    </row>
    <row r="3249" spans="1:17" x14ac:dyDescent="0.25">
      <c r="A3249" t="str">
        <f t="shared" si="314"/>
        <v>TECELAO DE TAPETES, A MAQUINA</v>
      </c>
      <c r="B3249" t="s">
        <v>4089</v>
      </c>
      <c r="C3249">
        <v>0</v>
      </c>
      <c r="D3249">
        <v>0</v>
      </c>
      <c r="E3249">
        <v>0</v>
      </c>
      <c r="F3249">
        <v>0</v>
      </c>
      <c r="G3249">
        <v>0</v>
      </c>
      <c r="H3249" s="46">
        <f t="shared" si="315"/>
        <v>0</v>
      </c>
      <c r="J3249" t="str">
        <f t="shared" si="316"/>
        <v>OPERADOR DE MAQUINA DE LAVAR FIOS E TECIDOS</v>
      </c>
      <c r="K3249" t="s">
        <v>4102</v>
      </c>
      <c r="L3249">
        <v>0</v>
      </c>
      <c r="M3249" s="46">
        <f t="shared" si="317"/>
        <v>0</v>
      </c>
      <c r="N3249" t="str">
        <f t="shared" si="318"/>
        <v>ARREMATADEIRA</v>
      </c>
      <c r="O3249" t="s">
        <v>4139</v>
      </c>
      <c r="P3249">
        <v>0</v>
      </c>
      <c r="Q3249" s="46">
        <f t="shared" si="319"/>
        <v>0</v>
      </c>
    </row>
    <row r="3250" spans="1:17" x14ac:dyDescent="0.25">
      <c r="A3250" t="str">
        <f t="shared" si="314"/>
        <v>OPERADOR DE ENGOMADEIRA DE URDUME</v>
      </c>
      <c r="B3250" t="s">
        <v>4090</v>
      </c>
      <c r="C3250">
        <v>0</v>
      </c>
      <c r="D3250">
        <v>0</v>
      </c>
      <c r="E3250">
        <v>0</v>
      </c>
      <c r="F3250">
        <v>0</v>
      </c>
      <c r="G3250">
        <v>0</v>
      </c>
      <c r="H3250" s="46">
        <f t="shared" si="315"/>
        <v>0</v>
      </c>
      <c r="J3250" t="str">
        <f t="shared" si="316"/>
        <v>OPERADOR DE RAMEUSE</v>
      </c>
      <c r="K3250" t="s">
        <v>4103</v>
      </c>
      <c r="L3250">
        <v>0</v>
      </c>
      <c r="M3250" s="46">
        <f t="shared" si="317"/>
        <v>0</v>
      </c>
      <c r="N3250" t="str">
        <f t="shared" si="318"/>
        <v>BORDADOR, A MAQUINA</v>
      </c>
      <c r="O3250" t="s">
        <v>4140</v>
      </c>
      <c r="P3250">
        <v>0</v>
      </c>
      <c r="Q3250" s="46">
        <f t="shared" si="319"/>
        <v>0</v>
      </c>
    </row>
    <row r="3251" spans="1:17" x14ac:dyDescent="0.25">
      <c r="A3251" t="str">
        <f t="shared" si="314"/>
        <v>OPERADOR DE ESPULADEIRA</v>
      </c>
      <c r="B3251" t="s">
        <v>4091</v>
      </c>
      <c r="C3251">
        <v>0</v>
      </c>
      <c r="D3251">
        <v>0</v>
      </c>
      <c r="E3251">
        <v>0</v>
      </c>
      <c r="F3251">
        <v>0</v>
      </c>
      <c r="G3251">
        <v>0</v>
      </c>
      <c r="H3251" s="46">
        <f t="shared" si="315"/>
        <v>0</v>
      </c>
      <c r="J3251" t="str">
        <f t="shared" si="316"/>
        <v>INSPETOR DE ESTAMPARIA (PRODUCAO TEXTIL)</v>
      </c>
      <c r="K3251" t="s">
        <v>4104</v>
      </c>
      <c r="L3251">
        <v>0</v>
      </c>
      <c r="M3251" s="46">
        <f t="shared" si="317"/>
        <v>0</v>
      </c>
      <c r="N3251" t="str">
        <f t="shared" si="318"/>
        <v>MARCADOR DE PECAS CONFECCIONADAS PARA BORDAR</v>
      </c>
      <c r="O3251" t="s">
        <v>4141</v>
      </c>
      <c r="P3251">
        <v>0</v>
      </c>
      <c r="Q3251" s="46">
        <f t="shared" si="319"/>
        <v>0</v>
      </c>
    </row>
    <row r="3252" spans="1:17" x14ac:dyDescent="0.25">
      <c r="A3252" t="str">
        <f t="shared" si="314"/>
        <v>OPERADOR DE MAQUINA DE CORDOALHA</v>
      </c>
      <c r="B3252" t="s">
        <v>4092</v>
      </c>
      <c r="C3252">
        <v>0</v>
      </c>
      <c r="D3252">
        <v>0</v>
      </c>
      <c r="E3252">
        <v>0</v>
      </c>
      <c r="F3252">
        <v>0</v>
      </c>
      <c r="G3252">
        <v>0</v>
      </c>
      <c r="H3252" s="46">
        <f t="shared" si="315"/>
        <v>0</v>
      </c>
      <c r="J3252" t="str">
        <f t="shared" si="316"/>
        <v>REVISOR DE FIOS (PRODUCAO TEXTIL)</v>
      </c>
      <c r="K3252" t="s">
        <v>4105</v>
      </c>
      <c r="L3252">
        <v>0</v>
      </c>
      <c r="M3252" s="46">
        <f t="shared" si="317"/>
        <v>0</v>
      </c>
      <c r="N3252" t="str">
        <f t="shared" si="318"/>
        <v>OPERADOR DE MAQUINA DE COSTURA DE ACABAMENTO</v>
      </c>
      <c r="O3252" t="s">
        <v>4142</v>
      </c>
      <c r="P3252">
        <v>0</v>
      </c>
      <c r="Q3252" s="46">
        <f t="shared" si="319"/>
        <v>0</v>
      </c>
    </row>
    <row r="3253" spans="1:17" x14ac:dyDescent="0.25">
      <c r="A3253" t="str">
        <f t="shared" si="314"/>
        <v>OPERADOR DE URDIDEIRA</v>
      </c>
      <c r="B3253" t="s">
        <v>4093</v>
      </c>
      <c r="C3253">
        <v>0</v>
      </c>
      <c r="D3253">
        <v>0</v>
      </c>
      <c r="E3253">
        <v>0</v>
      </c>
      <c r="F3253">
        <v>0</v>
      </c>
      <c r="G3253">
        <v>0</v>
      </c>
      <c r="H3253" s="46">
        <f t="shared" si="315"/>
        <v>0</v>
      </c>
      <c r="J3253" t="str">
        <f t="shared" si="316"/>
        <v>REVISOR DE TECIDOS ACABADOS</v>
      </c>
      <c r="K3253" t="s">
        <v>4106</v>
      </c>
      <c r="L3253">
        <v>0</v>
      </c>
      <c r="M3253" s="46">
        <f t="shared" si="317"/>
        <v>0</v>
      </c>
      <c r="N3253" t="str">
        <f t="shared" si="318"/>
        <v>PASSADEIRA DE PECAS CONFECCIONADAS</v>
      </c>
      <c r="O3253" t="s">
        <v>4143</v>
      </c>
      <c r="P3253">
        <v>0</v>
      </c>
      <c r="Q3253" s="46">
        <f t="shared" si="319"/>
        <v>0</v>
      </c>
    </row>
    <row r="3254" spans="1:17" x14ac:dyDescent="0.25">
      <c r="A3254" t="str">
        <f t="shared" si="314"/>
        <v>PASSAMANEIRO A MAQUINA</v>
      </c>
      <c r="B3254" t="s">
        <v>4094</v>
      </c>
      <c r="C3254">
        <v>0</v>
      </c>
      <c r="D3254">
        <v>0</v>
      </c>
      <c r="E3254">
        <v>0</v>
      </c>
      <c r="F3254">
        <v>0</v>
      </c>
      <c r="G3254">
        <v>0</v>
      </c>
      <c r="H3254" s="46">
        <f t="shared" si="315"/>
        <v>0</v>
      </c>
      <c r="J3254" t="str">
        <f t="shared" si="316"/>
        <v>REVISOR DE TECIDOS CRUS</v>
      </c>
      <c r="K3254" t="s">
        <v>4107</v>
      </c>
      <c r="L3254">
        <v>0</v>
      </c>
      <c r="M3254" s="46">
        <f t="shared" si="317"/>
        <v>0</v>
      </c>
      <c r="N3254" t="str">
        <f t="shared" si="318"/>
        <v>TRABALHADOR POLIVALENTE DA CONFECCAO DE CALCADOS</v>
      </c>
      <c r="O3254" t="s">
        <v>4144</v>
      </c>
      <c r="P3254">
        <v>0</v>
      </c>
      <c r="Q3254" s="46">
        <f t="shared" si="319"/>
        <v>0</v>
      </c>
    </row>
    <row r="3255" spans="1:17" x14ac:dyDescent="0.25">
      <c r="A3255" t="str">
        <f t="shared" si="314"/>
        <v>REMETEDOR DE FIOS</v>
      </c>
      <c r="B3255" t="s">
        <v>4095</v>
      </c>
      <c r="C3255">
        <v>0</v>
      </c>
      <c r="D3255">
        <v>0</v>
      </c>
      <c r="E3255">
        <v>0</v>
      </c>
      <c r="F3255">
        <v>0</v>
      </c>
      <c r="G3255">
        <v>0</v>
      </c>
      <c r="H3255" s="46">
        <f t="shared" si="315"/>
        <v>0</v>
      </c>
      <c r="J3255" t="str">
        <f t="shared" si="316"/>
        <v>TRABALHADOR POLIVALENTE DO CURTIMENTO DE COUROS E PELES</v>
      </c>
      <c r="K3255" t="s">
        <v>4108</v>
      </c>
      <c r="L3255">
        <v>0</v>
      </c>
      <c r="M3255" s="46">
        <f t="shared" si="317"/>
        <v>0</v>
      </c>
      <c r="N3255" t="str">
        <f t="shared" si="318"/>
        <v>CORTADOR DE CALCADOS, A MAQUINA (EXCETO SOLAS E PALMILHAS)</v>
      </c>
      <c r="O3255" t="s">
        <v>4145</v>
      </c>
      <c r="P3255">
        <v>0</v>
      </c>
      <c r="Q3255" s="46">
        <f t="shared" si="319"/>
        <v>0</v>
      </c>
    </row>
    <row r="3256" spans="1:17" x14ac:dyDescent="0.25">
      <c r="A3256" t="str">
        <f t="shared" si="314"/>
        <v>PICOTADOR DE CARTOES JACQUARD</v>
      </c>
      <c r="B3256" t="s">
        <v>4096</v>
      </c>
      <c r="C3256">
        <v>0</v>
      </c>
      <c r="D3256">
        <v>0</v>
      </c>
      <c r="E3256">
        <v>0</v>
      </c>
      <c r="F3256">
        <v>0</v>
      </c>
      <c r="G3256">
        <v>0</v>
      </c>
      <c r="H3256" s="46">
        <f t="shared" si="315"/>
        <v>0</v>
      </c>
      <c r="J3256" t="str">
        <f t="shared" si="316"/>
        <v>CLASSIFICADOR DE PELES</v>
      </c>
      <c r="K3256" t="s">
        <v>4109</v>
      </c>
      <c r="L3256">
        <v>0</v>
      </c>
      <c r="M3256" s="46">
        <f t="shared" si="317"/>
        <v>0</v>
      </c>
      <c r="N3256" t="str">
        <f t="shared" si="318"/>
        <v>CORTADOR DE SOLAS E PALMILHAS, A MAQUINA</v>
      </c>
      <c r="O3256" t="s">
        <v>4146</v>
      </c>
      <c r="P3256">
        <v>0</v>
      </c>
      <c r="Q3256" s="46">
        <f t="shared" si="319"/>
        <v>0</v>
      </c>
    </row>
    <row r="3257" spans="1:17" x14ac:dyDescent="0.25">
      <c r="A3257" t="str">
        <f t="shared" si="314"/>
        <v>ALVEJADOR (TECIDOS)</v>
      </c>
      <c r="B3257" t="s">
        <v>4097</v>
      </c>
      <c r="C3257">
        <v>0</v>
      </c>
      <c r="D3257">
        <v>0</v>
      </c>
      <c r="E3257">
        <v>0</v>
      </c>
      <c r="F3257">
        <v>0</v>
      </c>
      <c r="G3257">
        <v>0</v>
      </c>
      <c r="H3257" s="46">
        <f t="shared" si="315"/>
        <v>0</v>
      </c>
      <c r="J3257" t="str">
        <f t="shared" si="316"/>
        <v>DESCARNADOR DE COUROS E PELES, A MAQUINA</v>
      </c>
      <c r="K3257" t="s">
        <v>4110</v>
      </c>
      <c r="L3257">
        <v>0</v>
      </c>
      <c r="M3257" s="46">
        <f t="shared" si="317"/>
        <v>0</v>
      </c>
      <c r="N3257" t="str">
        <f t="shared" si="318"/>
        <v>PREPARADOR DE CALCADOS</v>
      </c>
      <c r="O3257" t="s">
        <v>4147</v>
      </c>
      <c r="P3257">
        <v>0</v>
      </c>
      <c r="Q3257" s="46">
        <f t="shared" si="319"/>
        <v>0</v>
      </c>
    </row>
    <row r="3258" spans="1:17" x14ac:dyDescent="0.25">
      <c r="A3258" t="str">
        <f t="shared" si="314"/>
        <v>ESTAMPADOR DE TECIDO</v>
      </c>
      <c r="B3258" t="s">
        <v>4098</v>
      </c>
      <c r="C3258">
        <v>0</v>
      </c>
      <c r="D3258">
        <v>0</v>
      </c>
      <c r="E3258">
        <v>0</v>
      </c>
      <c r="F3258">
        <v>0</v>
      </c>
      <c r="G3258">
        <v>0</v>
      </c>
      <c r="H3258" s="46">
        <f t="shared" si="315"/>
        <v>0</v>
      </c>
      <c r="J3258" t="str">
        <f t="shared" si="316"/>
        <v>ESTIRADOR DE COUROS E PELES (PREPARACAO)</v>
      </c>
      <c r="K3258" t="s">
        <v>4111</v>
      </c>
      <c r="L3258">
        <v>0</v>
      </c>
      <c r="M3258" s="46">
        <f t="shared" si="317"/>
        <v>0</v>
      </c>
      <c r="N3258" t="str">
        <f t="shared" si="318"/>
        <v>PREPARADOR DE SOLAS E PALMILHAS</v>
      </c>
      <c r="O3258" t="s">
        <v>4148</v>
      </c>
      <c r="P3258">
        <v>0</v>
      </c>
      <c r="Q3258" s="46">
        <f t="shared" si="319"/>
        <v>0</v>
      </c>
    </row>
    <row r="3259" spans="1:17" x14ac:dyDescent="0.25">
      <c r="A3259" t="str">
        <f t="shared" si="314"/>
        <v>OPERADOR DE CALANDRAS (TECIDOS)</v>
      </c>
      <c r="B3259" t="s">
        <v>4099</v>
      </c>
      <c r="C3259">
        <v>0</v>
      </c>
      <c r="D3259">
        <v>0</v>
      </c>
      <c r="E3259">
        <v>0</v>
      </c>
      <c r="F3259">
        <v>0</v>
      </c>
      <c r="G3259">
        <v>0</v>
      </c>
      <c r="H3259" s="46">
        <f t="shared" si="315"/>
        <v>0</v>
      </c>
      <c r="J3259" t="str">
        <f t="shared" si="316"/>
        <v>FULONEIRO</v>
      </c>
      <c r="K3259" t="s">
        <v>4112</v>
      </c>
      <c r="L3259">
        <v>0</v>
      </c>
      <c r="M3259" s="46">
        <f t="shared" si="317"/>
        <v>0</v>
      </c>
      <c r="N3259" t="str">
        <f t="shared" si="318"/>
        <v>MONTADOR DE CALCADOS</v>
      </c>
      <c r="O3259" t="s">
        <v>4150</v>
      </c>
      <c r="P3259">
        <v>0</v>
      </c>
      <c r="Q3259" s="46">
        <f t="shared" si="319"/>
        <v>0</v>
      </c>
    </row>
    <row r="3260" spans="1:17" x14ac:dyDescent="0.25">
      <c r="A3260" t="str">
        <f t="shared" si="314"/>
        <v>OPERADOR DE CHAMUSCADEIRA DE TECIDOS</v>
      </c>
      <c r="B3260" t="s">
        <v>4100</v>
      </c>
      <c r="C3260">
        <v>0</v>
      </c>
      <c r="D3260">
        <v>0</v>
      </c>
      <c r="E3260">
        <v>0</v>
      </c>
      <c r="F3260">
        <v>0</v>
      </c>
      <c r="G3260">
        <v>0</v>
      </c>
      <c r="H3260" s="46">
        <f t="shared" si="315"/>
        <v>0</v>
      </c>
      <c r="J3260" t="str">
        <f t="shared" si="316"/>
        <v>RACHADOR DE COUROS E PELES</v>
      </c>
      <c r="K3260" t="s">
        <v>4113</v>
      </c>
      <c r="L3260">
        <v>0</v>
      </c>
      <c r="M3260" s="46">
        <f t="shared" si="317"/>
        <v>0</v>
      </c>
      <c r="N3260" t="str">
        <f t="shared" si="318"/>
        <v>CONFECCIONADOR DE ARTEFATOS DE COURO (EXCETO SAPATOS)</v>
      </c>
      <c r="O3260" t="s">
        <v>4152</v>
      </c>
      <c r="P3260">
        <v>0</v>
      </c>
      <c r="Q3260" s="46">
        <f t="shared" si="319"/>
        <v>0</v>
      </c>
    </row>
    <row r="3261" spans="1:17" x14ac:dyDescent="0.25">
      <c r="A3261" t="str">
        <f t="shared" si="314"/>
        <v>OPERADOR DE IMPERMEABILIZADOR DE TECIDOS</v>
      </c>
      <c r="B3261" t="s">
        <v>4101</v>
      </c>
      <c r="C3261">
        <v>0</v>
      </c>
      <c r="D3261">
        <v>0</v>
      </c>
      <c r="E3261">
        <v>0</v>
      </c>
      <c r="F3261">
        <v>0</v>
      </c>
      <c r="G3261">
        <v>0</v>
      </c>
      <c r="H3261" s="46">
        <f t="shared" si="315"/>
        <v>0</v>
      </c>
      <c r="J3261" t="str">
        <f t="shared" si="316"/>
        <v>CURTIDOR (COUROS E PELES)</v>
      </c>
      <c r="K3261" t="s">
        <v>4114</v>
      </c>
      <c r="L3261">
        <v>0</v>
      </c>
      <c r="M3261" s="46">
        <f t="shared" si="317"/>
        <v>0</v>
      </c>
      <c r="N3261" t="str">
        <f t="shared" si="318"/>
        <v>CHAPELEIRO DE SENHORAS</v>
      </c>
      <c r="O3261" t="s">
        <v>4153</v>
      </c>
      <c r="P3261">
        <v>0</v>
      </c>
      <c r="Q3261" s="46">
        <f t="shared" si="319"/>
        <v>0</v>
      </c>
    </row>
    <row r="3262" spans="1:17" x14ac:dyDescent="0.25">
      <c r="A3262" t="str">
        <f t="shared" si="314"/>
        <v>OPERADOR DE MAQUINA DE LAVAR FIOS E TECIDOS</v>
      </c>
      <c r="B3262" t="s">
        <v>4102</v>
      </c>
      <c r="C3262">
        <v>0</v>
      </c>
      <c r="D3262">
        <v>0</v>
      </c>
      <c r="E3262">
        <v>0</v>
      </c>
      <c r="F3262">
        <v>0</v>
      </c>
      <c r="G3262">
        <v>0</v>
      </c>
      <c r="H3262" s="46">
        <f t="shared" si="315"/>
        <v>0</v>
      </c>
      <c r="J3262" t="str">
        <f t="shared" si="316"/>
        <v>CLASSIFICADOR DE COUROS</v>
      </c>
      <c r="K3262" t="s">
        <v>4115</v>
      </c>
      <c r="L3262">
        <v>0</v>
      </c>
      <c r="M3262" s="46">
        <f t="shared" si="317"/>
        <v>0</v>
      </c>
      <c r="N3262" t="str">
        <f t="shared" si="318"/>
        <v>BONELEIRO</v>
      </c>
      <c r="O3262" t="s">
        <v>4154</v>
      </c>
      <c r="P3262">
        <v>0</v>
      </c>
      <c r="Q3262" s="46">
        <f t="shared" si="319"/>
        <v>0</v>
      </c>
    </row>
    <row r="3263" spans="1:17" x14ac:dyDescent="0.25">
      <c r="A3263" t="str">
        <f t="shared" si="314"/>
        <v>OPERADOR DE RAMEUSE</v>
      </c>
      <c r="B3263" t="s">
        <v>4103</v>
      </c>
      <c r="C3263">
        <v>0</v>
      </c>
      <c r="D3263">
        <v>0</v>
      </c>
      <c r="E3263">
        <v>0</v>
      </c>
      <c r="F3263">
        <v>0</v>
      </c>
      <c r="G3263">
        <v>0</v>
      </c>
      <c r="H3263" s="46">
        <f t="shared" si="315"/>
        <v>0</v>
      </c>
      <c r="J3263" t="str">
        <f t="shared" si="316"/>
        <v>ENXUGADOR DE COUROS</v>
      </c>
      <c r="K3263" t="s">
        <v>4116</v>
      </c>
      <c r="L3263">
        <v>0</v>
      </c>
      <c r="M3263" s="46">
        <f t="shared" si="317"/>
        <v>0</v>
      </c>
      <c r="N3263" t="str">
        <f t="shared" si="318"/>
        <v>CORTADOR DE ARTEFATOS DE COURO (EXCETO ROUPAS E CALCADOS)</v>
      </c>
      <c r="O3263" t="s">
        <v>4155</v>
      </c>
      <c r="P3263">
        <v>0</v>
      </c>
      <c r="Q3263" s="46">
        <f t="shared" si="319"/>
        <v>0</v>
      </c>
    </row>
    <row r="3264" spans="1:17" x14ac:dyDescent="0.25">
      <c r="A3264" t="str">
        <f t="shared" si="314"/>
        <v>INSPETOR DE ESTAMPARIA (PRODUCAO TEXTIL)</v>
      </c>
      <c r="B3264" t="s">
        <v>4104</v>
      </c>
      <c r="C3264">
        <v>0</v>
      </c>
      <c r="D3264">
        <v>0</v>
      </c>
      <c r="E3264">
        <v>0</v>
      </c>
      <c r="F3264">
        <v>0</v>
      </c>
      <c r="G3264">
        <v>0</v>
      </c>
      <c r="H3264" s="46">
        <f t="shared" si="315"/>
        <v>0</v>
      </c>
      <c r="J3264" t="str">
        <f t="shared" si="316"/>
        <v>REBAIXADOR DE COUROS</v>
      </c>
      <c r="K3264" t="s">
        <v>4117</v>
      </c>
      <c r="L3264">
        <v>0</v>
      </c>
      <c r="M3264" s="46">
        <f t="shared" si="317"/>
        <v>0</v>
      </c>
      <c r="N3264" t="str">
        <f t="shared" si="318"/>
        <v>CORTADOR DE TAPECARIA</v>
      </c>
      <c r="O3264" t="s">
        <v>4156</v>
      </c>
      <c r="P3264">
        <v>0</v>
      </c>
      <c r="Q3264" s="46">
        <f t="shared" si="319"/>
        <v>0</v>
      </c>
    </row>
    <row r="3265" spans="1:17" x14ac:dyDescent="0.25">
      <c r="A3265" t="str">
        <f t="shared" si="314"/>
        <v>REVISOR DE FIOS (PRODUCAO TEXTIL)</v>
      </c>
      <c r="B3265" t="s">
        <v>4105</v>
      </c>
      <c r="C3265">
        <v>0</v>
      </c>
      <c r="D3265">
        <v>0</v>
      </c>
      <c r="E3265">
        <v>0</v>
      </c>
      <c r="F3265">
        <v>0</v>
      </c>
      <c r="G3265">
        <v>0</v>
      </c>
      <c r="H3265" s="46">
        <f t="shared" si="315"/>
        <v>0</v>
      </c>
      <c r="J3265" t="str">
        <f t="shared" si="316"/>
        <v>ESTIRADOR DE COUROS E PELES (ACABAMENTO)</v>
      </c>
      <c r="K3265" t="s">
        <v>4118</v>
      </c>
      <c r="L3265">
        <v>0</v>
      </c>
      <c r="M3265" s="46">
        <f t="shared" si="317"/>
        <v>0</v>
      </c>
      <c r="N3265" t="str">
        <f t="shared" si="318"/>
        <v>COLCHOEIRO (CONFECCAO DE COLCHOES)</v>
      </c>
      <c r="O3265" t="s">
        <v>4157</v>
      </c>
      <c r="P3265">
        <v>0</v>
      </c>
      <c r="Q3265" s="46">
        <f t="shared" si="319"/>
        <v>0</v>
      </c>
    </row>
    <row r="3266" spans="1:17" x14ac:dyDescent="0.25">
      <c r="A3266" t="str">
        <f t="shared" si="314"/>
        <v>REVISOR DE TECIDOS ACABADOS</v>
      </c>
      <c r="B3266" t="s">
        <v>4106</v>
      </c>
      <c r="C3266">
        <v>0</v>
      </c>
      <c r="D3266">
        <v>0</v>
      </c>
      <c r="E3266">
        <v>0</v>
      </c>
      <c r="F3266">
        <v>0</v>
      </c>
      <c r="G3266">
        <v>0</v>
      </c>
      <c r="H3266" s="46">
        <f t="shared" si="315"/>
        <v>0</v>
      </c>
      <c r="J3266" t="str">
        <f t="shared" si="316"/>
        <v>FULONEIRO NO ACABAMENTO DE COUROS E PELES</v>
      </c>
      <c r="K3266" t="s">
        <v>4119</v>
      </c>
      <c r="L3266">
        <v>0</v>
      </c>
      <c r="M3266" s="46">
        <f t="shared" si="317"/>
        <v>0</v>
      </c>
      <c r="N3266" t="str">
        <f t="shared" si="318"/>
        <v>CONFECCIONADOR DE BRINQUEDOS DE PANO</v>
      </c>
      <c r="O3266" t="s">
        <v>4158</v>
      </c>
      <c r="P3266">
        <v>0</v>
      </c>
      <c r="Q3266" s="46">
        <f t="shared" si="319"/>
        <v>0</v>
      </c>
    </row>
    <row r="3267" spans="1:17" x14ac:dyDescent="0.25">
      <c r="A3267" t="str">
        <f t="shared" si="314"/>
        <v>REVISOR DE TECIDOS CRUS</v>
      </c>
      <c r="B3267" t="s">
        <v>4107</v>
      </c>
      <c r="C3267">
        <v>0</v>
      </c>
      <c r="D3267">
        <v>0</v>
      </c>
      <c r="E3267">
        <v>0</v>
      </c>
      <c r="F3267">
        <v>0</v>
      </c>
      <c r="G3267">
        <v>0</v>
      </c>
      <c r="H3267" s="46">
        <f t="shared" si="315"/>
        <v>0</v>
      </c>
      <c r="J3267" t="str">
        <f t="shared" si="316"/>
        <v>LIXADOR DE COUROS E PELES</v>
      </c>
      <c r="K3267" t="s">
        <v>4120</v>
      </c>
      <c r="L3267">
        <v>0</v>
      </c>
      <c r="M3267" s="46">
        <f t="shared" si="317"/>
        <v>0</v>
      </c>
      <c r="N3267" t="str">
        <f t="shared" si="318"/>
        <v>CONFECCIONADOR DE VELAS NAUTICAS, BARRACAS E TOLDOS</v>
      </c>
      <c r="O3267" t="s">
        <v>4159</v>
      </c>
      <c r="P3267">
        <v>0</v>
      </c>
      <c r="Q3267" s="46">
        <f t="shared" si="319"/>
        <v>0</v>
      </c>
    </row>
    <row r="3268" spans="1:17" x14ac:dyDescent="0.25">
      <c r="A3268" t="str">
        <f t="shared" si="314"/>
        <v>TRABALHADOR POLIVALENTE DO CURTIMENTO DE COUROS E PELES</v>
      </c>
      <c r="B3268" t="s">
        <v>4108</v>
      </c>
      <c r="C3268">
        <v>0</v>
      </c>
      <c r="D3268">
        <v>0</v>
      </c>
      <c r="E3268">
        <v>0</v>
      </c>
      <c r="F3268">
        <v>0</v>
      </c>
      <c r="G3268">
        <v>0</v>
      </c>
      <c r="H3268" s="46">
        <f t="shared" si="315"/>
        <v>0</v>
      </c>
      <c r="J3268" t="str">
        <f t="shared" si="316"/>
        <v>MATIZADOR DE COUROS E PELES</v>
      </c>
      <c r="K3268" t="s">
        <v>4121</v>
      </c>
      <c r="L3268">
        <v>0</v>
      </c>
      <c r="M3268" s="46">
        <f t="shared" si="317"/>
        <v>0</v>
      </c>
      <c r="N3268" t="str">
        <f t="shared" si="318"/>
        <v>ESTOFADOR DE AVIOES</v>
      </c>
      <c r="O3268" t="s">
        <v>4160</v>
      </c>
      <c r="P3268">
        <v>0</v>
      </c>
      <c r="Q3268" s="46">
        <f t="shared" si="319"/>
        <v>0</v>
      </c>
    </row>
    <row r="3269" spans="1:17" x14ac:dyDescent="0.25">
      <c r="A3269" t="str">
        <f t="shared" si="314"/>
        <v>CLASSIFICADOR DE PELES</v>
      </c>
      <c r="B3269" t="s">
        <v>4109</v>
      </c>
      <c r="C3269">
        <v>0</v>
      </c>
      <c r="D3269">
        <v>0</v>
      </c>
      <c r="E3269">
        <v>0</v>
      </c>
      <c r="F3269">
        <v>0</v>
      </c>
      <c r="G3269">
        <v>0</v>
      </c>
      <c r="H3269" s="46">
        <f t="shared" si="315"/>
        <v>0</v>
      </c>
      <c r="J3269" t="str">
        <f t="shared" si="316"/>
        <v>OPERADOR DE MAQUINAS DO ACABAMENTO DE COUROS E PELES</v>
      </c>
      <c r="K3269" t="s">
        <v>4122</v>
      </c>
      <c r="L3269">
        <v>0</v>
      </c>
      <c r="M3269" s="46">
        <f t="shared" si="317"/>
        <v>0</v>
      </c>
      <c r="N3269" t="str">
        <f t="shared" si="318"/>
        <v>ESTOFADOR DE MOVEIS</v>
      </c>
      <c r="O3269" t="s">
        <v>4161</v>
      </c>
      <c r="P3269">
        <v>0</v>
      </c>
      <c r="Q3269" s="46">
        <f t="shared" si="319"/>
        <v>0</v>
      </c>
    </row>
    <row r="3270" spans="1:17" x14ac:dyDescent="0.25">
      <c r="A3270" t="str">
        <f t="shared" si="314"/>
        <v>DESCARNADOR DE COUROS E PELES, A MAQUINA</v>
      </c>
      <c r="B3270" t="s">
        <v>4110</v>
      </c>
      <c r="C3270">
        <v>0</v>
      </c>
      <c r="D3270">
        <v>0</v>
      </c>
      <c r="E3270">
        <v>0</v>
      </c>
      <c r="F3270">
        <v>0</v>
      </c>
      <c r="G3270">
        <v>0</v>
      </c>
      <c r="H3270" s="46">
        <f t="shared" si="315"/>
        <v>0</v>
      </c>
      <c r="J3270" t="str">
        <f t="shared" si="316"/>
        <v>PRENSADOR DE COUROS E PELES</v>
      </c>
      <c r="K3270" t="s">
        <v>4123</v>
      </c>
      <c r="L3270">
        <v>0</v>
      </c>
      <c r="M3270" s="46">
        <f t="shared" si="317"/>
        <v>0</v>
      </c>
      <c r="N3270" t="str">
        <f t="shared" si="318"/>
        <v>COSTURADOR DE ARTEFATOS DE COURO, A MAQUINA (EXCETO ROUPAS E CALCADOS)</v>
      </c>
      <c r="O3270" t="s">
        <v>4162</v>
      </c>
      <c r="P3270">
        <v>0</v>
      </c>
      <c r="Q3270" s="46">
        <f t="shared" si="319"/>
        <v>0</v>
      </c>
    </row>
    <row r="3271" spans="1:17" x14ac:dyDescent="0.25">
      <c r="A3271" t="str">
        <f t="shared" si="314"/>
        <v>ESTIRADOR DE COUROS E PELES (PREPARACAO)</v>
      </c>
      <c r="B3271" t="s">
        <v>4111</v>
      </c>
      <c r="C3271">
        <v>0</v>
      </c>
      <c r="D3271">
        <v>0</v>
      </c>
      <c r="E3271">
        <v>0</v>
      </c>
      <c r="F3271">
        <v>0</v>
      </c>
      <c r="G3271">
        <v>0</v>
      </c>
      <c r="H3271" s="46">
        <f t="shared" si="315"/>
        <v>0</v>
      </c>
      <c r="J3271" t="str">
        <f t="shared" si="316"/>
        <v>PALECIONADOR DE COUROS E PELES</v>
      </c>
      <c r="K3271" t="s">
        <v>4124</v>
      </c>
      <c r="L3271">
        <v>0</v>
      </c>
      <c r="M3271" s="46">
        <f t="shared" si="317"/>
        <v>0</v>
      </c>
      <c r="N3271" t="str">
        <f t="shared" si="318"/>
        <v>MONTADOR DE ARTEFATOS DE COURO (EXCETO ROUPAS E CALCADOS)</v>
      </c>
      <c r="O3271" t="s">
        <v>4163</v>
      </c>
      <c r="P3271">
        <v>0</v>
      </c>
      <c r="Q3271" s="46">
        <f t="shared" si="319"/>
        <v>0</v>
      </c>
    </row>
    <row r="3272" spans="1:17" x14ac:dyDescent="0.25">
      <c r="A3272" t="str">
        <f t="shared" si="314"/>
        <v>FULONEIRO</v>
      </c>
      <c r="B3272" t="s">
        <v>4112</v>
      </c>
      <c r="C3272">
        <v>0</v>
      </c>
      <c r="D3272">
        <v>0</v>
      </c>
      <c r="E3272">
        <v>0</v>
      </c>
      <c r="F3272">
        <v>0</v>
      </c>
      <c r="G3272">
        <v>0</v>
      </c>
      <c r="H3272" s="46">
        <f t="shared" si="315"/>
        <v>0</v>
      </c>
      <c r="J3272" t="str">
        <f t="shared" si="316"/>
        <v>PREPARADOR DE COUROS CURTIDOS</v>
      </c>
      <c r="K3272" t="s">
        <v>4125</v>
      </c>
      <c r="L3272">
        <v>0</v>
      </c>
      <c r="M3272" s="46">
        <f t="shared" si="317"/>
        <v>0</v>
      </c>
      <c r="N3272" t="str">
        <f t="shared" si="318"/>
        <v>TRABALHADOR DO ACABAMENTO DE ARTEFATOS DE TECIDOS E COUROS</v>
      </c>
      <c r="O3272" t="s">
        <v>4164</v>
      </c>
      <c r="P3272">
        <v>0</v>
      </c>
      <c r="Q3272" s="46">
        <f t="shared" si="319"/>
        <v>0</v>
      </c>
    </row>
    <row r="3273" spans="1:17" x14ac:dyDescent="0.25">
      <c r="A3273" t="str">
        <f t="shared" si="314"/>
        <v>RACHADOR DE COUROS E PELES</v>
      </c>
      <c r="B3273" t="s">
        <v>4113</v>
      </c>
      <c r="C3273">
        <v>0</v>
      </c>
      <c r="D3273">
        <v>0</v>
      </c>
      <c r="E3273">
        <v>0</v>
      </c>
      <c r="F3273">
        <v>0</v>
      </c>
      <c r="G3273">
        <v>0</v>
      </c>
      <c r="H3273" s="46">
        <f t="shared" si="315"/>
        <v>0</v>
      </c>
      <c r="J3273" t="str">
        <f t="shared" si="316"/>
        <v>VAQUEADOR DE COUROS E PELES</v>
      </c>
      <c r="K3273" t="s">
        <v>4126</v>
      </c>
      <c r="L3273">
        <v>0</v>
      </c>
      <c r="M3273" s="46">
        <f t="shared" si="317"/>
        <v>0</v>
      </c>
      <c r="N3273" t="str">
        <f t="shared" si="318"/>
        <v>COPIADOR DE CHAPA</v>
      </c>
      <c r="O3273" t="s">
        <v>4165</v>
      </c>
      <c r="P3273">
        <v>0</v>
      </c>
      <c r="Q3273" s="46">
        <f t="shared" si="319"/>
        <v>0</v>
      </c>
    </row>
    <row r="3274" spans="1:17" x14ac:dyDescent="0.25">
      <c r="A3274" t="str">
        <f t="shared" si="314"/>
        <v>CURTIDOR (COUROS E PELES)</v>
      </c>
      <c r="B3274" t="s">
        <v>4114</v>
      </c>
      <c r="C3274">
        <v>0</v>
      </c>
      <c r="D3274">
        <v>0</v>
      </c>
      <c r="E3274">
        <v>0</v>
      </c>
      <c r="F3274">
        <v>0</v>
      </c>
      <c r="G3274">
        <v>0</v>
      </c>
      <c r="H3274" s="46">
        <f t="shared" si="315"/>
        <v>0</v>
      </c>
      <c r="J3274" t="str">
        <f t="shared" si="316"/>
        <v>ALFAIATE</v>
      </c>
      <c r="K3274" t="s">
        <v>4127</v>
      </c>
      <c r="L3274">
        <v>0</v>
      </c>
      <c r="M3274" s="46">
        <f t="shared" si="317"/>
        <v>0</v>
      </c>
      <c r="N3274" t="str">
        <f t="shared" si="318"/>
        <v>GRAVADOR DE MATRIZ PARA FLEXOGRAFIA (CLICHERISTA)</v>
      </c>
      <c r="O3274" t="s">
        <v>4166</v>
      </c>
      <c r="P3274">
        <v>0</v>
      </c>
      <c r="Q3274" s="46">
        <f t="shared" si="319"/>
        <v>0</v>
      </c>
    </row>
    <row r="3275" spans="1:17" x14ac:dyDescent="0.25">
      <c r="A3275" t="str">
        <f t="shared" si="314"/>
        <v>CLASSIFICADOR DE COUROS</v>
      </c>
      <c r="B3275" t="s">
        <v>4115</v>
      </c>
      <c r="C3275">
        <v>0</v>
      </c>
      <c r="D3275">
        <v>0</v>
      </c>
      <c r="E3275">
        <v>0</v>
      </c>
      <c r="F3275">
        <v>0</v>
      </c>
      <c r="G3275">
        <v>0</v>
      </c>
      <c r="H3275" s="46">
        <f t="shared" si="315"/>
        <v>0</v>
      </c>
      <c r="J3275" t="str">
        <f t="shared" si="316"/>
        <v>COSTUREIRA DE PECAS SOB ENCOMENDA</v>
      </c>
      <c r="K3275" t="s">
        <v>4128</v>
      </c>
      <c r="L3275">
        <v>0</v>
      </c>
      <c r="M3275" s="46">
        <f t="shared" si="317"/>
        <v>0</v>
      </c>
      <c r="N3275" t="str">
        <f t="shared" si="318"/>
        <v>EDITOR DE TEXTO E IMAGEM</v>
      </c>
      <c r="O3275" t="s">
        <v>4167</v>
      </c>
      <c r="P3275">
        <v>0</v>
      </c>
      <c r="Q3275" s="46">
        <f t="shared" si="319"/>
        <v>0</v>
      </c>
    </row>
    <row r="3276" spans="1:17" x14ac:dyDescent="0.25">
      <c r="A3276" t="str">
        <f t="shared" si="314"/>
        <v>ENXUGADOR DE COUROS</v>
      </c>
      <c r="B3276" t="s">
        <v>4116</v>
      </c>
      <c r="C3276">
        <v>0</v>
      </c>
      <c r="D3276">
        <v>0</v>
      </c>
      <c r="E3276">
        <v>0</v>
      </c>
      <c r="F3276">
        <v>0</v>
      </c>
      <c r="G3276">
        <v>0</v>
      </c>
      <c r="H3276" s="46">
        <f t="shared" si="315"/>
        <v>0</v>
      </c>
      <c r="J3276" t="str">
        <f t="shared" si="316"/>
        <v>COSTUREIRA DE REPARACAO DE ROUPAS</v>
      </c>
      <c r="K3276" t="s">
        <v>4129</v>
      </c>
      <c r="L3276">
        <v>0</v>
      </c>
      <c r="M3276" s="46">
        <f t="shared" si="317"/>
        <v>0</v>
      </c>
      <c r="N3276" t="str">
        <f t="shared" si="318"/>
        <v>MONTADOR DE FOTOLITO (ANALOGICO E DIGITAL)</v>
      </c>
      <c r="O3276" t="s">
        <v>4168</v>
      </c>
      <c r="P3276">
        <v>0</v>
      </c>
      <c r="Q3276" s="46">
        <f t="shared" si="319"/>
        <v>0</v>
      </c>
    </row>
    <row r="3277" spans="1:17" x14ac:dyDescent="0.25">
      <c r="A3277" t="str">
        <f t="shared" si="314"/>
        <v>REBAIXADOR DE COUROS</v>
      </c>
      <c r="B3277" t="s">
        <v>4117</v>
      </c>
      <c r="C3277">
        <v>0</v>
      </c>
      <c r="D3277">
        <v>0</v>
      </c>
      <c r="E3277">
        <v>0</v>
      </c>
      <c r="F3277">
        <v>0</v>
      </c>
      <c r="G3277">
        <v>0</v>
      </c>
      <c r="H3277" s="46">
        <f t="shared" si="315"/>
        <v>0</v>
      </c>
      <c r="J3277" t="str">
        <f t="shared" si="316"/>
        <v>COSTUREIRO DE ROUPA DE COURO E PELE</v>
      </c>
      <c r="K3277" t="s">
        <v>4130</v>
      </c>
      <c r="L3277">
        <v>0</v>
      </c>
      <c r="M3277" s="46">
        <f t="shared" si="317"/>
        <v>0</v>
      </c>
      <c r="N3277" t="str">
        <f t="shared" si="318"/>
        <v>GRAVADOR DE MATRIZ PARA ROTOGRAVURA (ELETROMECANICO E QUIMICO)</v>
      </c>
      <c r="O3277" t="s">
        <v>4169</v>
      </c>
      <c r="P3277">
        <v>0</v>
      </c>
      <c r="Q3277" s="46">
        <f t="shared" si="319"/>
        <v>0</v>
      </c>
    </row>
    <row r="3278" spans="1:17" x14ac:dyDescent="0.25">
      <c r="A3278" t="str">
        <f t="shared" ref="A3278:A3341" si="320">MID(B3278,8,100)</f>
        <v>ESTIRADOR DE COUROS E PELES (ACABAMENTO)</v>
      </c>
      <c r="B3278" t="s">
        <v>4118</v>
      </c>
      <c r="C3278">
        <v>0</v>
      </c>
      <c r="D3278">
        <v>0</v>
      </c>
      <c r="E3278">
        <v>0</v>
      </c>
      <c r="F3278">
        <v>0</v>
      </c>
      <c r="G3278">
        <v>0</v>
      </c>
      <c r="H3278" s="46">
        <f t="shared" ref="H3278:H3341" si="321">G3278*100/G$3765</f>
        <v>0</v>
      </c>
      <c r="J3278" t="str">
        <f t="shared" ref="J3278:J3341" si="322">MID(K3278,8,100)</f>
        <v>AUXILIAR DE CORTE (PREPARACAO DA CONFECCAO DE ROUPAS)</v>
      </c>
      <c r="K3278" t="s">
        <v>4131</v>
      </c>
      <c r="L3278">
        <v>0</v>
      </c>
      <c r="M3278" s="46">
        <f t="shared" ref="M3278:M3341" si="323">L3278*100/L$3765</f>
        <v>0</v>
      </c>
      <c r="N3278" t="str">
        <f t="shared" ref="N3278:N3341" si="324">MID(O3278,8,100)</f>
        <v>GRAVADOR DE MATRIZ CALCOGRAFICA</v>
      </c>
      <c r="O3278" t="s">
        <v>4170</v>
      </c>
      <c r="P3278">
        <v>0</v>
      </c>
      <c r="Q3278" s="46">
        <f t="shared" ref="Q3278:Q3341" si="325">P3278*100/P$3765</f>
        <v>0</v>
      </c>
    </row>
    <row r="3279" spans="1:17" x14ac:dyDescent="0.25">
      <c r="A3279" t="str">
        <f t="shared" si="320"/>
        <v>FULONEIRO NO ACABAMENTO DE COUROS E PELES</v>
      </c>
      <c r="B3279" t="s">
        <v>4119</v>
      </c>
      <c r="C3279">
        <v>0</v>
      </c>
      <c r="D3279">
        <v>0</v>
      </c>
      <c r="E3279">
        <v>0</v>
      </c>
      <c r="F3279">
        <v>0</v>
      </c>
      <c r="G3279">
        <v>0</v>
      </c>
      <c r="H3279" s="46">
        <f t="shared" si="321"/>
        <v>0</v>
      </c>
      <c r="J3279" t="str">
        <f t="shared" si="322"/>
        <v>CORTADOR DE ROUPAS</v>
      </c>
      <c r="K3279" t="s">
        <v>4132</v>
      </c>
      <c r="L3279">
        <v>0</v>
      </c>
      <c r="M3279" s="46">
        <f t="shared" si="323"/>
        <v>0</v>
      </c>
      <c r="N3279" t="str">
        <f t="shared" si="324"/>
        <v>GRAVADOR DE MATRIZ SERIGRAFICA</v>
      </c>
      <c r="O3279" t="s">
        <v>4171</v>
      </c>
      <c r="P3279">
        <v>0</v>
      </c>
      <c r="Q3279" s="46">
        <f t="shared" si="325"/>
        <v>0</v>
      </c>
    </row>
    <row r="3280" spans="1:17" x14ac:dyDescent="0.25">
      <c r="A3280" t="str">
        <f t="shared" si="320"/>
        <v>LIXADOR DE COUROS E PELES</v>
      </c>
      <c r="B3280" t="s">
        <v>4120</v>
      </c>
      <c r="C3280">
        <v>0</v>
      </c>
      <c r="D3280">
        <v>0</v>
      </c>
      <c r="E3280">
        <v>0</v>
      </c>
      <c r="F3280">
        <v>0</v>
      </c>
      <c r="G3280">
        <v>0</v>
      </c>
      <c r="H3280" s="46">
        <f t="shared" si="321"/>
        <v>0</v>
      </c>
      <c r="J3280" t="str">
        <f t="shared" si="322"/>
        <v>ENFESTADOR DE ROUPAS</v>
      </c>
      <c r="K3280" t="s">
        <v>4133</v>
      </c>
      <c r="L3280">
        <v>0</v>
      </c>
      <c r="M3280" s="46">
        <f t="shared" si="323"/>
        <v>0</v>
      </c>
      <c r="N3280" t="str">
        <f t="shared" si="324"/>
        <v>OPERADOR DE SISTEMAS DE PROVA (ANALOGICO E DIGITAL)</v>
      </c>
      <c r="O3280" t="s">
        <v>4172</v>
      </c>
      <c r="P3280">
        <v>0</v>
      </c>
      <c r="Q3280" s="46">
        <f t="shared" si="325"/>
        <v>0</v>
      </c>
    </row>
    <row r="3281" spans="1:17" x14ac:dyDescent="0.25">
      <c r="A3281" t="str">
        <f t="shared" si="320"/>
        <v>MATIZADOR DE COUROS E PELES</v>
      </c>
      <c r="B3281" t="s">
        <v>4121</v>
      </c>
      <c r="C3281">
        <v>0</v>
      </c>
      <c r="D3281">
        <v>0</v>
      </c>
      <c r="E3281">
        <v>0</v>
      </c>
      <c r="F3281">
        <v>0</v>
      </c>
      <c r="G3281">
        <v>0</v>
      </c>
      <c r="H3281" s="46">
        <f t="shared" si="321"/>
        <v>0</v>
      </c>
      <c r="J3281" t="str">
        <f t="shared" si="322"/>
        <v>RISCADOR DE ROUPAS</v>
      </c>
      <c r="K3281" t="s">
        <v>4134</v>
      </c>
      <c r="L3281">
        <v>0</v>
      </c>
      <c r="M3281" s="46">
        <f t="shared" si="323"/>
        <v>0</v>
      </c>
      <c r="N3281" t="str">
        <f t="shared" si="324"/>
        <v>OPERADOR DE PROCESSO DE TRATAMENTO DE IMAGEM</v>
      </c>
      <c r="O3281" t="s">
        <v>4173</v>
      </c>
      <c r="P3281">
        <v>0</v>
      </c>
      <c r="Q3281" s="46">
        <f t="shared" si="325"/>
        <v>0</v>
      </c>
    </row>
    <row r="3282" spans="1:17" x14ac:dyDescent="0.25">
      <c r="A3282" t="str">
        <f t="shared" si="320"/>
        <v>OPERADOR DE MAQUINAS DO ACABAMENTO DE COUROS E PELES</v>
      </c>
      <c r="B3282" t="s">
        <v>4122</v>
      </c>
      <c r="C3282">
        <v>0</v>
      </c>
      <c r="D3282">
        <v>0</v>
      </c>
      <c r="E3282">
        <v>0</v>
      </c>
      <c r="F3282">
        <v>0</v>
      </c>
      <c r="G3282">
        <v>0</v>
      </c>
      <c r="H3282" s="46">
        <f t="shared" si="321"/>
        <v>0</v>
      </c>
      <c r="J3282" t="str">
        <f t="shared" si="322"/>
        <v>COSTUREIRO DE ROUPAS DE COURO E PELE, A MAQUINA NA CONFECCAO EM SERIE</v>
      </c>
      <c r="K3282" t="s">
        <v>4136</v>
      </c>
      <c r="L3282">
        <v>0</v>
      </c>
      <c r="M3282" s="46">
        <f t="shared" si="323"/>
        <v>0</v>
      </c>
      <c r="N3282" t="str">
        <f t="shared" si="324"/>
        <v>PROGRAMADOR VISUAL GRAFICO</v>
      </c>
      <c r="O3282" t="s">
        <v>4174</v>
      </c>
      <c r="P3282">
        <v>0</v>
      </c>
      <c r="Q3282" s="46">
        <f t="shared" si="325"/>
        <v>0</v>
      </c>
    </row>
    <row r="3283" spans="1:17" x14ac:dyDescent="0.25">
      <c r="A3283" t="str">
        <f t="shared" si="320"/>
        <v>PRENSADOR DE COUROS E PELES</v>
      </c>
      <c r="B3283" t="s">
        <v>4123</v>
      </c>
      <c r="C3283">
        <v>0</v>
      </c>
      <c r="D3283">
        <v>0</v>
      </c>
      <c r="E3283">
        <v>0</v>
      </c>
      <c r="F3283">
        <v>0</v>
      </c>
      <c r="G3283">
        <v>0</v>
      </c>
      <c r="H3283" s="46">
        <f t="shared" si="321"/>
        <v>0</v>
      </c>
      <c r="J3283" t="str">
        <f t="shared" si="322"/>
        <v>COSTUREIRO NA CONFECCAO EM SERIE</v>
      </c>
      <c r="K3283" t="s">
        <v>4137</v>
      </c>
      <c r="L3283">
        <v>0</v>
      </c>
      <c r="M3283" s="46">
        <f t="shared" si="323"/>
        <v>0</v>
      </c>
      <c r="N3283" t="str">
        <f t="shared" si="324"/>
        <v>IMPRESSOR (SERIGRAFIA)</v>
      </c>
      <c r="O3283" t="s">
        <v>4175</v>
      </c>
      <c r="P3283">
        <v>0</v>
      </c>
      <c r="Q3283" s="46">
        <f t="shared" si="325"/>
        <v>0</v>
      </c>
    </row>
    <row r="3284" spans="1:17" x14ac:dyDescent="0.25">
      <c r="A3284" t="str">
        <f t="shared" si="320"/>
        <v>PALECIONADOR DE COUROS E PELES</v>
      </c>
      <c r="B3284" t="s">
        <v>4124</v>
      </c>
      <c r="C3284">
        <v>0</v>
      </c>
      <c r="D3284">
        <v>0</v>
      </c>
      <c r="E3284">
        <v>0</v>
      </c>
      <c r="F3284">
        <v>0</v>
      </c>
      <c r="G3284">
        <v>0</v>
      </c>
      <c r="H3284" s="46">
        <f t="shared" si="321"/>
        <v>0</v>
      </c>
      <c r="J3284" t="str">
        <f t="shared" si="322"/>
        <v>COSTUREIRO, A MAQUINA NA CONFECCAO EM SERIE</v>
      </c>
      <c r="K3284" t="s">
        <v>4138</v>
      </c>
      <c r="L3284">
        <v>0</v>
      </c>
      <c r="M3284" s="46">
        <f t="shared" si="323"/>
        <v>0</v>
      </c>
      <c r="N3284" t="str">
        <f t="shared" si="324"/>
        <v>IMPRESSOR CALCOGRAFICO</v>
      </c>
      <c r="O3284" t="s">
        <v>4176</v>
      </c>
      <c r="P3284">
        <v>0</v>
      </c>
      <c r="Q3284" s="46">
        <f t="shared" si="325"/>
        <v>0</v>
      </c>
    </row>
    <row r="3285" spans="1:17" x14ac:dyDescent="0.25">
      <c r="A3285" t="str">
        <f t="shared" si="320"/>
        <v>PREPARADOR DE COUROS CURTIDOS</v>
      </c>
      <c r="B3285" t="s">
        <v>4125</v>
      </c>
      <c r="C3285">
        <v>0</v>
      </c>
      <c r="D3285">
        <v>0</v>
      </c>
      <c r="E3285">
        <v>0</v>
      </c>
      <c r="F3285">
        <v>0</v>
      </c>
      <c r="G3285">
        <v>0</v>
      </c>
      <c r="H3285" s="46">
        <f t="shared" si="321"/>
        <v>0</v>
      </c>
      <c r="J3285" t="str">
        <f t="shared" si="322"/>
        <v>ARREMATADEIRA</v>
      </c>
      <c r="K3285" t="s">
        <v>4139</v>
      </c>
      <c r="L3285">
        <v>0</v>
      </c>
      <c r="M3285" s="46">
        <f t="shared" si="323"/>
        <v>0</v>
      </c>
      <c r="N3285" t="str">
        <f t="shared" si="324"/>
        <v>IMPRESSOR DE OFSETE (PLANO E ROTATIVO)</v>
      </c>
      <c r="O3285" t="s">
        <v>4177</v>
      </c>
      <c r="P3285">
        <v>0</v>
      </c>
      <c r="Q3285" s="46">
        <f t="shared" si="325"/>
        <v>0</v>
      </c>
    </row>
    <row r="3286" spans="1:17" x14ac:dyDescent="0.25">
      <c r="A3286" t="str">
        <f t="shared" si="320"/>
        <v>VAQUEADOR DE COUROS E PELES</v>
      </c>
      <c r="B3286" t="s">
        <v>4126</v>
      </c>
      <c r="C3286">
        <v>0</v>
      </c>
      <c r="D3286">
        <v>0</v>
      </c>
      <c r="E3286">
        <v>0</v>
      </c>
      <c r="F3286">
        <v>0</v>
      </c>
      <c r="G3286">
        <v>0</v>
      </c>
      <c r="H3286" s="46">
        <f t="shared" si="321"/>
        <v>0</v>
      </c>
      <c r="J3286" t="str">
        <f t="shared" si="322"/>
        <v>BORDADOR, A MAQUINA</v>
      </c>
      <c r="K3286" t="s">
        <v>4140</v>
      </c>
      <c r="L3286">
        <v>0</v>
      </c>
      <c r="M3286" s="46">
        <f t="shared" si="323"/>
        <v>0</v>
      </c>
      <c r="N3286" t="str">
        <f t="shared" si="324"/>
        <v>IMPRESSOR DE ROTATIVA</v>
      </c>
      <c r="O3286" t="s">
        <v>4178</v>
      </c>
      <c r="P3286">
        <v>0</v>
      </c>
      <c r="Q3286" s="46">
        <f t="shared" si="325"/>
        <v>0</v>
      </c>
    </row>
    <row r="3287" spans="1:17" x14ac:dyDescent="0.25">
      <c r="A3287" t="str">
        <f t="shared" si="320"/>
        <v>ALFAIATE</v>
      </c>
      <c r="B3287" t="s">
        <v>4127</v>
      </c>
      <c r="C3287">
        <v>0</v>
      </c>
      <c r="D3287">
        <v>0</v>
      </c>
      <c r="E3287">
        <v>0</v>
      </c>
      <c r="F3287">
        <v>0</v>
      </c>
      <c r="G3287">
        <v>0</v>
      </c>
      <c r="H3287" s="46">
        <f t="shared" si="321"/>
        <v>0</v>
      </c>
      <c r="J3287" t="str">
        <f t="shared" si="322"/>
        <v>MARCADOR DE PECAS CONFECCIONADAS PARA BORDAR</v>
      </c>
      <c r="K3287" t="s">
        <v>4141</v>
      </c>
      <c r="L3287">
        <v>0</v>
      </c>
      <c r="M3287" s="46">
        <f t="shared" si="323"/>
        <v>0</v>
      </c>
      <c r="N3287" t="str">
        <f t="shared" si="324"/>
        <v>IMPRESSOR DE ROTOGRAVURA</v>
      </c>
      <c r="O3287" t="s">
        <v>4179</v>
      </c>
      <c r="P3287">
        <v>0</v>
      </c>
      <c r="Q3287" s="46">
        <f t="shared" si="325"/>
        <v>0</v>
      </c>
    </row>
    <row r="3288" spans="1:17" x14ac:dyDescent="0.25">
      <c r="A3288" t="str">
        <f t="shared" si="320"/>
        <v>COSTUREIRA DE REPARACAO DE ROUPAS</v>
      </c>
      <c r="B3288" t="s">
        <v>4129</v>
      </c>
      <c r="C3288">
        <v>0</v>
      </c>
      <c r="D3288">
        <v>0</v>
      </c>
      <c r="E3288">
        <v>0</v>
      </c>
      <c r="F3288">
        <v>0</v>
      </c>
      <c r="G3288">
        <v>0</v>
      </c>
      <c r="H3288" s="46">
        <f t="shared" si="321"/>
        <v>0</v>
      </c>
      <c r="J3288" t="str">
        <f t="shared" si="322"/>
        <v>PASSADEIRA DE PECAS CONFECCIONADAS</v>
      </c>
      <c r="K3288" t="s">
        <v>4143</v>
      </c>
      <c r="L3288">
        <v>0</v>
      </c>
      <c r="M3288" s="46">
        <f t="shared" si="323"/>
        <v>0</v>
      </c>
      <c r="N3288" t="str">
        <f t="shared" si="324"/>
        <v>IMPRESSOR DIGITAL</v>
      </c>
      <c r="O3288" t="s">
        <v>4180</v>
      </c>
      <c r="P3288">
        <v>0</v>
      </c>
      <c r="Q3288" s="46">
        <f t="shared" si="325"/>
        <v>0</v>
      </c>
    </row>
    <row r="3289" spans="1:17" x14ac:dyDescent="0.25">
      <c r="A3289" t="str">
        <f t="shared" si="320"/>
        <v>COSTUREIRO DE ROUPA DE COURO E PELE</v>
      </c>
      <c r="B3289" t="s">
        <v>4130</v>
      </c>
      <c r="C3289">
        <v>0</v>
      </c>
      <c r="D3289">
        <v>0</v>
      </c>
      <c r="E3289">
        <v>0</v>
      </c>
      <c r="F3289">
        <v>0</v>
      </c>
      <c r="G3289">
        <v>0</v>
      </c>
      <c r="H3289" s="46">
        <f t="shared" si="321"/>
        <v>0</v>
      </c>
      <c r="J3289" t="str">
        <f t="shared" si="322"/>
        <v>TRABALHADOR POLIVALENTE DA CONFECCAO DE CALCADOS</v>
      </c>
      <c r="K3289" t="s">
        <v>4144</v>
      </c>
      <c r="L3289">
        <v>0</v>
      </c>
      <c r="M3289" s="46">
        <f t="shared" si="323"/>
        <v>0</v>
      </c>
      <c r="N3289" t="str">
        <f t="shared" si="324"/>
        <v>IMPRESSOR FLEXOGRAFICO</v>
      </c>
      <c r="O3289" t="s">
        <v>4181</v>
      </c>
      <c r="P3289">
        <v>0</v>
      </c>
      <c r="Q3289" s="46">
        <f t="shared" si="325"/>
        <v>0</v>
      </c>
    </row>
    <row r="3290" spans="1:17" x14ac:dyDescent="0.25">
      <c r="A3290" t="str">
        <f t="shared" si="320"/>
        <v>CORTADOR DE ROUPAS</v>
      </c>
      <c r="B3290" t="s">
        <v>4132</v>
      </c>
      <c r="C3290">
        <v>0</v>
      </c>
      <c r="D3290">
        <v>0</v>
      </c>
      <c r="E3290">
        <v>0</v>
      </c>
      <c r="F3290">
        <v>0</v>
      </c>
      <c r="G3290">
        <v>0</v>
      </c>
      <c r="H3290" s="46">
        <f t="shared" si="321"/>
        <v>0</v>
      </c>
      <c r="J3290" t="str">
        <f t="shared" si="322"/>
        <v>CORTADOR DE CALCADOS, A MAQUINA (EXCETO SOLAS E PALMILHAS)</v>
      </c>
      <c r="K3290" t="s">
        <v>4145</v>
      </c>
      <c r="L3290">
        <v>0</v>
      </c>
      <c r="M3290" s="46">
        <f t="shared" si="323"/>
        <v>0</v>
      </c>
      <c r="N3290" t="str">
        <f t="shared" si="324"/>
        <v>IMPRESSOR LETTERSET</v>
      </c>
      <c r="O3290" t="s">
        <v>4182</v>
      </c>
      <c r="P3290">
        <v>0</v>
      </c>
      <c r="Q3290" s="46">
        <f t="shared" si="325"/>
        <v>0</v>
      </c>
    </row>
    <row r="3291" spans="1:17" x14ac:dyDescent="0.25">
      <c r="A3291" t="str">
        <f t="shared" si="320"/>
        <v>ENFESTADOR DE ROUPAS</v>
      </c>
      <c r="B3291" t="s">
        <v>4133</v>
      </c>
      <c r="C3291">
        <v>0</v>
      </c>
      <c r="D3291">
        <v>0</v>
      </c>
      <c r="E3291">
        <v>0</v>
      </c>
      <c r="F3291">
        <v>0</v>
      </c>
      <c r="G3291">
        <v>0</v>
      </c>
      <c r="H3291" s="46">
        <f t="shared" si="321"/>
        <v>0</v>
      </c>
      <c r="J3291" t="str">
        <f t="shared" si="322"/>
        <v>CORTADOR DE SOLAS E PALMILHAS, A MAQUINA</v>
      </c>
      <c r="K3291" t="s">
        <v>4146</v>
      </c>
      <c r="L3291">
        <v>0</v>
      </c>
      <c r="M3291" s="46">
        <f t="shared" si="323"/>
        <v>0</v>
      </c>
      <c r="N3291" t="str">
        <f t="shared" si="324"/>
        <v>IMPRESSOR TAMPOGRAFICO</v>
      </c>
      <c r="O3291" t="s">
        <v>4183</v>
      </c>
      <c r="P3291">
        <v>0</v>
      </c>
      <c r="Q3291" s="46">
        <f t="shared" si="325"/>
        <v>0</v>
      </c>
    </row>
    <row r="3292" spans="1:17" x14ac:dyDescent="0.25">
      <c r="A3292" t="str">
        <f t="shared" si="320"/>
        <v>RISCADOR DE ROUPAS</v>
      </c>
      <c r="B3292" t="s">
        <v>4134</v>
      </c>
      <c r="C3292">
        <v>0</v>
      </c>
      <c r="D3292">
        <v>0</v>
      </c>
      <c r="E3292">
        <v>0</v>
      </c>
      <c r="F3292">
        <v>0</v>
      </c>
      <c r="G3292">
        <v>0</v>
      </c>
      <c r="H3292" s="46">
        <f t="shared" si="321"/>
        <v>0</v>
      </c>
      <c r="J3292" t="str">
        <f t="shared" si="322"/>
        <v>PREPARADOR DE CALCADOS</v>
      </c>
      <c r="K3292" t="s">
        <v>4147</v>
      </c>
      <c r="L3292">
        <v>0</v>
      </c>
      <c r="M3292" s="46">
        <f t="shared" si="323"/>
        <v>0</v>
      </c>
      <c r="N3292" t="str">
        <f t="shared" si="324"/>
        <v>IMPRESSOR TIPOGRAFICO</v>
      </c>
      <c r="O3292" t="s">
        <v>4184</v>
      </c>
      <c r="P3292">
        <v>0</v>
      </c>
      <c r="Q3292" s="46">
        <f t="shared" si="325"/>
        <v>0</v>
      </c>
    </row>
    <row r="3293" spans="1:17" x14ac:dyDescent="0.25">
      <c r="A3293" t="str">
        <f t="shared" si="320"/>
        <v>COSTUREIRO DE ROUPAS DE COURO E PELE, A MAQUINA NA CONFECCAO EM SERIE</v>
      </c>
      <c r="B3293" t="s">
        <v>4136</v>
      </c>
      <c r="C3293">
        <v>0</v>
      </c>
      <c r="D3293">
        <v>0</v>
      </c>
      <c r="E3293">
        <v>0</v>
      </c>
      <c r="F3293">
        <v>0</v>
      </c>
      <c r="G3293">
        <v>0</v>
      </c>
      <c r="H3293" s="46">
        <f t="shared" si="321"/>
        <v>0</v>
      </c>
      <c r="J3293" t="str">
        <f t="shared" si="322"/>
        <v>PREPARADOR DE SOLAS E PALMILHAS</v>
      </c>
      <c r="K3293" t="s">
        <v>4148</v>
      </c>
      <c r="L3293">
        <v>0</v>
      </c>
      <c r="M3293" s="46">
        <f t="shared" si="323"/>
        <v>0</v>
      </c>
      <c r="N3293" t="str">
        <f t="shared" si="324"/>
        <v>ACABADOR DE EMBALAGENS (FLEXIVEIS E CARTOTECNICAS)</v>
      </c>
      <c r="O3293" t="s">
        <v>4185</v>
      </c>
      <c r="P3293">
        <v>0</v>
      </c>
      <c r="Q3293" s="46">
        <f t="shared" si="325"/>
        <v>0</v>
      </c>
    </row>
    <row r="3294" spans="1:17" x14ac:dyDescent="0.25">
      <c r="A3294" t="str">
        <f t="shared" si="320"/>
        <v>COSTUREIRO, A MAQUINA NA CONFECCAO EM SERIE</v>
      </c>
      <c r="B3294" t="s">
        <v>4138</v>
      </c>
      <c r="C3294">
        <v>0</v>
      </c>
      <c r="D3294">
        <v>0</v>
      </c>
      <c r="E3294">
        <v>0</v>
      </c>
      <c r="F3294">
        <v>0</v>
      </c>
      <c r="G3294">
        <v>0</v>
      </c>
      <c r="H3294" s="46">
        <f t="shared" si="321"/>
        <v>0</v>
      </c>
      <c r="J3294" t="str">
        <f t="shared" si="322"/>
        <v>MONTADOR DE CALCADOS</v>
      </c>
      <c r="K3294" t="s">
        <v>4150</v>
      </c>
      <c r="L3294">
        <v>0</v>
      </c>
      <c r="M3294" s="46">
        <f t="shared" si="323"/>
        <v>0</v>
      </c>
      <c r="N3294" t="str">
        <f t="shared" si="324"/>
        <v>IMPRESSOR DE CORTE E VINCO</v>
      </c>
      <c r="O3294" t="s">
        <v>4186</v>
      </c>
      <c r="P3294">
        <v>0</v>
      </c>
      <c r="Q3294" s="46">
        <f t="shared" si="325"/>
        <v>0</v>
      </c>
    </row>
    <row r="3295" spans="1:17" x14ac:dyDescent="0.25">
      <c r="A3295" t="str">
        <f t="shared" si="320"/>
        <v>ARREMATADEIRA</v>
      </c>
      <c r="B3295" t="s">
        <v>4139</v>
      </c>
      <c r="C3295">
        <v>0</v>
      </c>
      <c r="D3295">
        <v>0</v>
      </c>
      <c r="E3295">
        <v>0</v>
      </c>
      <c r="F3295">
        <v>0</v>
      </c>
      <c r="G3295">
        <v>0</v>
      </c>
      <c r="H3295" s="46">
        <f t="shared" si="321"/>
        <v>0</v>
      </c>
      <c r="J3295" t="str">
        <f t="shared" si="322"/>
        <v>ACABADOR DE CALCADOS</v>
      </c>
      <c r="K3295" t="s">
        <v>4151</v>
      </c>
      <c r="L3295">
        <v>0</v>
      </c>
      <c r="M3295" s="46">
        <f t="shared" si="323"/>
        <v>0</v>
      </c>
      <c r="N3295" t="str">
        <f t="shared" si="324"/>
        <v>OPERADOR DE ACABAMENTO (INDUSTRIA GRAFICA)</v>
      </c>
      <c r="O3295" t="s">
        <v>4187</v>
      </c>
      <c r="P3295">
        <v>0</v>
      </c>
      <c r="Q3295" s="46">
        <f t="shared" si="325"/>
        <v>0</v>
      </c>
    </row>
    <row r="3296" spans="1:17" x14ac:dyDescent="0.25">
      <c r="A3296" t="str">
        <f t="shared" si="320"/>
        <v>BORDADOR, A MAQUINA</v>
      </c>
      <c r="B3296" t="s">
        <v>4140</v>
      </c>
      <c r="C3296">
        <v>0</v>
      </c>
      <c r="D3296">
        <v>0</v>
      </c>
      <c r="E3296">
        <v>0</v>
      </c>
      <c r="F3296">
        <v>0</v>
      </c>
      <c r="G3296">
        <v>0</v>
      </c>
      <c r="H3296" s="46">
        <f t="shared" si="321"/>
        <v>0</v>
      </c>
      <c r="J3296" t="str">
        <f t="shared" si="322"/>
        <v>CONFECCIONADOR DE ARTEFATOS DE COURO (EXCETO SAPATOS)</v>
      </c>
      <c r="K3296" t="s">
        <v>4152</v>
      </c>
      <c r="L3296">
        <v>0</v>
      </c>
      <c r="M3296" s="46">
        <f t="shared" si="323"/>
        <v>0</v>
      </c>
      <c r="N3296" t="str">
        <f t="shared" si="324"/>
        <v>OPERADOR DE GUILHOTINA (CORTE DE PAPEL)</v>
      </c>
      <c r="O3296" t="s">
        <v>4188</v>
      </c>
      <c r="P3296">
        <v>0</v>
      </c>
      <c r="Q3296" s="46">
        <f t="shared" si="325"/>
        <v>0</v>
      </c>
    </row>
    <row r="3297" spans="1:17" x14ac:dyDescent="0.25">
      <c r="A3297" t="str">
        <f t="shared" si="320"/>
        <v>MARCADOR DE PECAS CONFECCIONADAS PARA BORDAR</v>
      </c>
      <c r="B3297" t="s">
        <v>4141</v>
      </c>
      <c r="C3297">
        <v>0</v>
      </c>
      <c r="D3297">
        <v>0</v>
      </c>
      <c r="E3297">
        <v>0</v>
      </c>
      <c r="F3297">
        <v>0</v>
      </c>
      <c r="G3297">
        <v>0</v>
      </c>
      <c r="H3297" s="46">
        <f t="shared" si="321"/>
        <v>0</v>
      </c>
      <c r="J3297" t="str">
        <f t="shared" si="322"/>
        <v>CHAPELEIRO DE SENHORAS</v>
      </c>
      <c r="K3297" t="s">
        <v>4153</v>
      </c>
      <c r="L3297">
        <v>0</v>
      </c>
      <c r="M3297" s="46">
        <f t="shared" si="323"/>
        <v>0</v>
      </c>
      <c r="N3297" t="str">
        <f t="shared" si="324"/>
        <v>PREPARADOR DE MATRIZES DE CORTE E VINCO</v>
      </c>
      <c r="O3297" t="s">
        <v>4189</v>
      </c>
      <c r="P3297">
        <v>0</v>
      </c>
      <c r="Q3297" s="46">
        <f t="shared" si="325"/>
        <v>0</v>
      </c>
    </row>
    <row r="3298" spans="1:17" x14ac:dyDescent="0.25">
      <c r="A3298" t="str">
        <f t="shared" si="320"/>
        <v>PASSADEIRA DE PECAS CONFECCIONADAS</v>
      </c>
      <c r="B3298" t="s">
        <v>4143</v>
      </c>
      <c r="C3298">
        <v>0</v>
      </c>
      <c r="D3298">
        <v>0</v>
      </c>
      <c r="E3298">
        <v>0</v>
      </c>
      <c r="F3298">
        <v>0</v>
      </c>
      <c r="G3298">
        <v>0</v>
      </c>
      <c r="H3298" s="46">
        <f t="shared" si="321"/>
        <v>0</v>
      </c>
      <c r="J3298" t="str">
        <f t="shared" si="322"/>
        <v>BONELEIRO</v>
      </c>
      <c r="K3298" t="s">
        <v>4154</v>
      </c>
      <c r="L3298">
        <v>0</v>
      </c>
      <c r="M3298" s="46">
        <f t="shared" si="323"/>
        <v>0</v>
      </c>
      <c r="N3298" t="str">
        <f t="shared" si="324"/>
        <v>LABORATORISTA FOTOGRAFICO</v>
      </c>
      <c r="O3298" t="s">
        <v>4190</v>
      </c>
      <c r="P3298">
        <v>0</v>
      </c>
      <c r="Q3298" s="46">
        <f t="shared" si="325"/>
        <v>0</v>
      </c>
    </row>
    <row r="3299" spans="1:17" x14ac:dyDescent="0.25">
      <c r="A3299" t="str">
        <f t="shared" si="320"/>
        <v>TRABALHADOR POLIVALENTE DA CONFECCAO DE CALCADOS</v>
      </c>
      <c r="B3299" t="s">
        <v>4144</v>
      </c>
      <c r="C3299">
        <v>0</v>
      </c>
      <c r="D3299">
        <v>0</v>
      </c>
      <c r="E3299">
        <v>0</v>
      </c>
      <c r="F3299">
        <v>0</v>
      </c>
      <c r="G3299">
        <v>0</v>
      </c>
      <c r="H3299" s="46">
        <f t="shared" si="321"/>
        <v>0</v>
      </c>
      <c r="J3299" t="str">
        <f t="shared" si="322"/>
        <v>CORTADOR DE ARTEFATOS DE COURO (EXCETO ROUPAS E CALCADOS)</v>
      </c>
      <c r="K3299" t="s">
        <v>4155</v>
      </c>
      <c r="L3299">
        <v>0</v>
      </c>
      <c r="M3299" s="46">
        <f t="shared" si="323"/>
        <v>0</v>
      </c>
      <c r="N3299" t="str">
        <f t="shared" si="324"/>
        <v>REVELADOR DE FILMES FOTOGRAFICOS, EM PRETO E BRANCO</v>
      </c>
      <c r="O3299" t="s">
        <v>4191</v>
      </c>
      <c r="P3299">
        <v>0</v>
      </c>
      <c r="Q3299" s="46">
        <f t="shared" si="325"/>
        <v>0</v>
      </c>
    </row>
    <row r="3300" spans="1:17" x14ac:dyDescent="0.25">
      <c r="A3300" t="str">
        <f t="shared" si="320"/>
        <v>CORTADOR DE CALCADOS, A MAQUINA (EXCETO SOLAS E PALMILHAS)</v>
      </c>
      <c r="B3300" t="s">
        <v>4145</v>
      </c>
      <c r="C3300">
        <v>0</v>
      </c>
      <c r="D3300">
        <v>0</v>
      </c>
      <c r="E3300">
        <v>0</v>
      </c>
      <c r="F3300">
        <v>0</v>
      </c>
      <c r="G3300">
        <v>0</v>
      </c>
      <c r="H3300" s="46">
        <f t="shared" si="321"/>
        <v>0</v>
      </c>
      <c r="J3300" t="str">
        <f t="shared" si="322"/>
        <v>CORTADOR DE TAPECARIA</v>
      </c>
      <c r="K3300" t="s">
        <v>4156</v>
      </c>
      <c r="L3300">
        <v>0</v>
      </c>
      <c r="M3300" s="46">
        <f t="shared" si="323"/>
        <v>0</v>
      </c>
      <c r="N3300" t="str">
        <f t="shared" si="324"/>
        <v>REVELADOR DE FILMES FOTOGRAFICOS, EM CORES</v>
      </c>
      <c r="O3300" t="s">
        <v>4192</v>
      </c>
      <c r="P3300">
        <v>0</v>
      </c>
      <c r="Q3300" s="46">
        <f t="shared" si="325"/>
        <v>0</v>
      </c>
    </row>
    <row r="3301" spans="1:17" x14ac:dyDescent="0.25">
      <c r="A3301" t="str">
        <f t="shared" si="320"/>
        <v>CORTADOR DE SOLAS E PALMILHAS, A MAQUINA</v>
      </c>
      <c r="B3301" t="s">
        <v>4146</v>
      </c>
      <c r="C3301">
        <v>0</v>
      </c>
      <c r="D3301">
        <v>0</v>
      </c>
      <c r="E3301">
        <v>0</v>
      </c>
      <c r="F3301">
        <v>0</v>
      </c>
      <c r="G3301">
        <v>0</v>
      </c>
      <c r="H3301" s="46">
        <f t="shared" si="321"/>
        <v>0</v>
      </c>
      <c r="J3301" t="str">
        <f t="shared" si="322"/>
        <v>COLCHOEIRO (CONFECCAO DE COLCHOES)</v>
      </c>
      <c r="K3301" t="s">
        <v>4157</v>
      </c>
      <c r="L3301">
        <v>0</v>
      </c>
      <c r="M3301" s="46">
        <f t="shared" si="323"/>
        <v>0</v>
      </c>
      <c r="N3301" t="str">
        <f t="shared" si="324"/>
        <v>TECELAO (TEAR MANUAL)</v>
      </c>
      <c r="O3301" t="s">
        <v>4194</v>
      </c>
      <c r="P3301">
        <v>0</v>
      </c>
      <c r="Q3301" s="46">
        <f t="shared" si="325"/>
        <v>0</v>
      </c>
    </row>
    <row r="3302" spans="1:17" x14ac:dyDescent="0.25">
      <c r="A3302" t="str">
        <f t="shared" si="320"/>
        <v>PREPARADOR DE CALCADOS</v>
      </c>
      <c r="B3302" t="s">
        <v>4147</v>
      </c>
      <c r="C3302">
        <v>0</v>
      </c>
      <c r="D3302">
        <v>0</v>
      </c>
      <c r="E3302">
        <v>0</v>
      </c>
      <c r="F3302">
        <v>0</v>
      </c>
      <c r="G3302">
        <v>0</v>
      </c>
      <c r="H3302" s="46">
        <f t="shared" si="321"/>
        <v>0</v>
      </c>
      <c r="J3302" t="str">
        <f t="shared" si="322"/>
        <v>CONFECCIONADOR DE BRINQUEDOS DE PANO</v>
      </c>
      <c r="K3302" t="s">
        <v>4158</v>
      </c>
      <c r="L3302">
        <v>0</v>
      </c>
      <c r="M3302" s="46">
        <f t="shared" si="323"/>
        <v>0</v>
      </c>
      <c r="N3302" t="str">
        <f t="shared" si="324"/>
        <v>TECELAO DE TAPETES, A MAO</v>
      </c>
      <c r="O3302" t="s">
        <v>4195</v>
      </c>
      <c r="P3302">
        <v>0</v>
      </c>
      <c r="Q3302" s="46">
        <f t="shared" si="325"/>
        <v>0</v>
      </c>
    </row>
    <row r="3303" spans="1:17" x14ac:dyDescent="0.25">
      <c r="A3303" t="str">
        <f t="shared" si="320"/>
        <v>PREPARADOR DE SOLAS E PALMILHAS</v>
      </c>
      <c r="B3303" t="s">
        <v>4148</v>
      </c>
      <c r="C3303">
        <v>0</v>
      </c>
      <c r="D3303">
        <v>0</v>
      </c>
      <c r="E3303">
        <v>0</v>
      </c>
      <c r="F3303">
        <v>0</v>
      </c>
      <c r="G3303">
        <v>0</v>
      </c>
      <c r="H3303" s="46">
        <f t="shared" si="321"/>
        <v>0</v>
      </c>
      <c r="J3303" t="str">
        <f t="shared" si="322"/>
        <v>CONFECCIONADOR DE VELAS NAUTICAS, BARRACAS E TOLDOS</v>
      </c>
      <c r="K3303" t="s">
        <v>4159</v>
      </c>
      <c r="L3303">
        <v>0</v>
      </c>
      <c r="M3303" s="46">
        <f t="shared" si="323"/>
        <v>0</v>
      </c>
      <c r="N3303" t="str">
        <f t="shared" si="324"/>
        <v>TRICOTEIRO, A MAO</v>
      </c>
      <c r="O3303" t="s">
        <v>4196</v>
      </c>
      <c r="P3303">
        <v>0</v>
      </c>
      <c r="Q3303" s="46">
        <f t="shared" si="325"/>
        <v>0</v>
      </c>
    </row>
    <row r="3304" spans="1:17" x14ac:dyDescent="0.25">
      <c r="A3304" t="str">
        <f t="shared" si="320"/>
        <v>MONTADOR DE CALCADOS</v>
      </c>
      <c r="B3304" t="s">
        <v>4150</v>
      </c>
      <c r="C3304">
        <v>0</v>
      </c>
      <c r="D3304">
        <v>0</v>
      </c>
      <c r="E3304">
        <v>0</v>
      </c>
      <c r="F3304">
        <v>0</v>
      </c>
      <c r="G3304">
        <v>0</v>
      </c>
      <c r="H3304" s="46">
        <f t="shared" si="321"/>
        <v>0</v>
      </c>
      <c r="J3304" t="str">
        <f t="shared" si="322"/>
        <v>ESTOFADOR DE AVIOES</v>
      </c>
      <c r="K3304" t="s">
        <v>4160</v>
      </c>
      <c r="L3304">
        <v>0</v>
      </c>
      <c r="M3304" s="46">
        <f t="shared" si="323"/>
        <v>0</v>
      </c>
      <c r="N3304" t="str">
        <f t="shared" si="324"/>
        <v>REDEIRO</v>
      </c>
      <c r="O3304" t="s">
        <v>4197</v>
      </c>
      <c r="P3304">
        <v>0</v>
      </c>
      <c r="Q3304" s="46">
        <f t="shared" si="325"/>
        <v>0</v>
      </c>
    </row>
    <row r="3305" spans="1:17" x14ac:dyDescent="0.25">
      <c r="A3305" t="str">
        <f t="shared" si="320"/>
        <v>CONFECCIONADOR DE ARTEFATOS DE COURO (EXCETO SAPATOS)</v>
      </c>
      <c r="B3305" t="s">
        <v>4152</v>
      </c>
      <c r="C3305">
        <v>0</v>
      </c>
      <c r="D3305">
        <v>0</v>
      </c>
      <c r="E3305">
        <v>0</v>
      </c>
      <c r="F3305">
        <v>0</v>
      </c>
      <c r="G3305">
        <v>0</v>
      </c>
      <c r="H3305" s="46">
        <f t="shared" si="321"/>
        <v>0</v>
      </c>
      <c r="J3305" t="str">
        <f t="shared" si="322"/>
        <v>ESTOFADOR DE MOVEIS</v>
      </c>
      <c r="K3305" t="s">
        <v>4161</v>
      </c>
      <c r="L3305">
        <v>0</v>
      </c>
      <c r="M3305" s="46">
        <f t="shared" si="323"/>
        <v>0</v>
      </c>
      <c r="N3305" t="str">
        <f t="shared" si="324"/>
        <v>CHAPELEIRO (CHAPEUS DE PALHA)</v>
      </c>
      <c r="O3305" t="s">
        <v>4198</v>
      </c>
      <c r="P3305">
        <v>0</v>
      </c>
      <c r="Q3305" s="46">
        <f t="shared" si="325"/>
        <v>0</v>
      </c>
    </row>
    <row r="3306" spans="1:17" x14ac:dyDescent="0.25">
      <c r="A3306" t="str">
        <f t="shared" si="320"/>
        <v>CHAPELEIRO DE SENHORAS</v>
      </c>
      <c r="B3306" t="s">
        <v>4153</v>
      </c>
      <c r="C3306">
        <v>0</v>
      </c>
      <c r="D3306">
        <v>0</v>
      </c>
      <c r="E3306">
        <v>0</v>
      </c>
      <c r="F3306">
        <v>0</v>
      </c>
      <c r="G3306">
        <v>0</v>
      </c>
      <c r="H3306" s="46">
        <f t="shared" si="321"/>
        <v>0</v>
      </c>
      <c r="J3306" t="str">
        <f t="shared" si="322"/>
        <v>COSTURADOR DE ARTEFATOS DE COURO, A MAQUINA (EXCETO ROUPAS E CALCADOS)</v>
      </c>
      <c r="K3306" t="s">
        <v>4162</v>
      </c>
      <c r="L3306">
        <v>0</v>
      </c>
      <c r="M3306" s="46">
        <f t="shared" si="323"/>
        <v>0</v>
      </c>
      <c r="N3306" t="str">
        <f t="shared" si="324"/>
        <v>CROCHETEIRO, A MAO</v>
      </c>
      <c r="O3306" t="s">
        <v>4199</v>
      </c>
      <c r="P3306">
        <v>0</v>
      </c>
      <c r="Q3306" s="46">
        <f t="shared" si="325"/>
        <v>0</v>
      </c>
    </row>
    <row r="3307" spans="1:17" x14ac:dyDescent="0.25">
      <c r="A3307" t="str">
        <f t="shared" si="320"/>
        <v>BONELEIRO</v>
      </c>
      <c r="B3307" t="s">
        <v>4154</v>
      </c>
      <c r="C3307">
        <v>0</v>
      </c>
      <c r="D3307">
        <v>0</v>
      </c>
      <c r="E3307">
        <v>0</v>
      </c>
      <c r="F3307">
        <v>0</v>
      </c>
      <c r="G3307">
        <v>0</v>
      </c>
      <c r="H3307" s="46">
        <f t="shared" si="321"/>
        <v>0</v>
      </c>
      <c r="J3307" t="str">
        <f t="shared" si="322"/>
        <v>MONTADOR DE ARTEFATOS DE COURO (EXCETO ROUPAS E CALCADOS)</v>
      </c>
      <c r="K3307" t="s">
        <v>4163</v>
      </c>
      <c r="L3307">
        <v>0</v>
      </c>
      <c r="M3307" s="46">
        <f t="shared" si="323"/>
        <v>0</v>
      </c>
      <c r="N3307" t="str">
        <f t="shared" si="324"/>
        <v>BORDADOR, A MAO</v>
      </c>
      <c r="O3307" t="s">
        <v>4200</v>
      </c>
      <c r="P3307">
        <v>0</v>
      </c>
      <c r="Q3307" s="46">
        <f t="shared" si="325"/>
        <v>0</v>
      </c>
    </row>
    <row r="3308" spans="1:17" x14ac:dyDescent="0.25">
      <c r="A3308" t="str">
        <f t="shared" si="320"/>
        <v>CORTADOR DE ARTEFATOS DE COURO (EXCETO ROUPAS E CALCADOS)</v>
      </c>
      <c r="B3308" t="s">
        <v>4155</v>
      </c>
      <c r="C3308">
        <v>0</v>
      </c>
      <c r="D3308">
        <v>0</v>
      </c>
      <c r="E3308">
        <v>0</v>
      </c>
      <c r="F3308">
        <v>0</v>
      </c>
      <c r="G3308">
        <v>0</v>
      </c>
      <c r="H3308" s="46">
        <f t="shared" si="321"/>
        <v>0</v>
      </c>
      <c r="J3308" t="str">
        <f t="shared" si="322"/>
        <v>TRABALHADOR DO ACABAMENTO DE ARTEFATOS DE TECIDOS E COUROS</v>
      </c>
      <c r="K3308" t="s">
        <v>4164</v>
      </c>
      <c r="L3308">
        <v>0</v>
      </c>
      <c r="M3308" s="46">
        <f t="shared" si="323"/>
        <v>0</v>
      </c>
      <c r="N3308" t="str">
        <f t="shared" si="324"/>
        <v>CERZIDOR</v>
      </c>
      <c r="O3308" t="s">
        <v>4201</v>
      </c>
      <c r="P3308">
        <v>0</v>
      </c>
      <c r="Q3308" s="46">
        <f t="shared" si="325"/>
        <v>0</v>
      </c>
    </row>
    <row r="3309" spans="1:17" x14ac:dyDescent="0.25">
      <c r="A3309" t="str">
        <f t="shared" si="320"/>
        <v>CORTADOR DE TAPECARIA</v>
      </c>
      <c r="B3309" t="s">
        <v>4156</v>
      </c>
      <c r="C3309">
        <v>0</v>
      </c>
      <c r="D3309">
        <v>0</v>
      </c>
      <c r="E3309">
        <v>0</v>
      </c>
      <c r="F3309">
        <v>0</v>
      </c>
      <c r="G3309">
        <v>0</v>
      </c>
      <c r="H3309" s="46">
        <f t="shared" si="321"/>
        <v>0</v>
      </c>
      <c r="J3309" t="str">
        <f t="shared" si="322"/>
        <v>COPIADOR DE CHAPA</v>
      </c>
      <c r="K3309" t="s">
        <v>4165</v>
      </c>
      <c r="L3309">
        <v>0</v>
      </c>
      <c r="M3309" s="46">
        <f t="shared" si="323"/>
        <v>0</v>
      </c>
      <c r="N3309" t="str">
        <f t="shared" si="324"/>
        <v>ARTIFICE DO COURO</v>
      </c>
      <c r="O3309" t="s">
        <v>4202</v>
      </c>
      <c r="P3309">
        <v>0</v>
      </c>
      <c r="Q3309" s="46">
        <f t="shared" si="325"/>
        <v>0</v>
      </c>
    </row>
    <row r="3310" spans="1:17" x14ac:dyDescent="0.25">
      <c r="A3310" t="str">
        <f t="shared" si="320"/>
        <v>COLCHOEIRO (CONFECCAO DE COLCHOES)</v>
      </c>
      <c r="B3310" t="s">
        <v>4157</v>
      </c>
      <c r="C3310">
        <v>0</v>
      </c>
      <c r="D3310">
        <v>0</v>
      </c>
      <c r="E3310">
        <v>0</v>
      </c>
      <c r="F3310">
        <v>0</v>
      </c>
      <c r="G3310">
        <v>0</v>
      </c>
      <c r="H3310" s="46">
        <f t="shared" si="321"/>
        <v>0</v>
      </c>
      <c r="J3310" t="str">
        <f t="shared" si="322"/>
        <v>GRAVADOR DE MATRIZ PARA FLEXOGRAFIA (CLICHERISTA)</v>
      </c>
      <c r="K3310" t="s">
        <v>4166</v>
      </c>
      <c r="L3310">
        <v>0</v>
      </c>
      <c r="M3310" s="46">
        <f t="shared" si="323"/>
        <v>0</v>
      </c>
      <c r="N3310" t="str">
        <f t="shared" si="324"/>
        <v>CORTADOR DE CALCADOS, A MAO (EXCETO SOLAS)</v>
      </c>
      <c r="O3310" t="s">
        <v>4203</v>
      </c>
      <c r="P3310">
        <v>0</v>
      </c>
      <c r="Q3310" s="46">
        <f t="shared" si="325"/>
        <v>0</v>
      </c>
    </row>
    <row r="3311" spans="1:17" x14ac:dyDescent="0.25">
      <c r="A3311" t="str">
        <f t="shared" si="320"/>
        <v>CONFECCIONADOR DE BRINQUEDOS DE PANO</v>
      </c>
      <c r="B3311" t="s">
        <v>4158</v>
      </c>
      <c r="C3311">
        <v>0</v>
      </c>
      <c r="D3311">
        <v>0</v>
      </c>
      <c r="E3311">
        <v>0</v>
      </c>
      <c r="F3311">
        <v>0</v>
      </c>
      <c r="G3311">
        <v>0</v>
      </c>
      <c r="H3311" s="46">
        <f t="shared" si="321"/>
        <v>0</v>
      </c>
      <c r="J3311" t="str">
        <f t="shared" si="322"/>
        <v>EDITOR DE TEXTO E IMAGEM</v>
      </c>
      <c r="K3311" t="s">
        <v>4167</v>
      </c>
      <c r="L3311">
        <v>0</v>
      </c>
      <c r="M3311" s="46">
        <f t="shared" si="323"/>
        <v>0</v>
      </c>
      <c r="N3311" t="str">
        <f t="shared" si="324"/>
        <v>COSTURADOR DE ARTEFATOS DE COURO, A MAO (EXCETO ROUPAS E CALCADOS)</v>
      </c>
      <c r="O3311" t="s">
        <v>4204</v>
      </c>
      <c r="P3311">
        <v>0</v>
      </c>
      <c r="Q3311" s="46">
        <f t="shared" si="325"/>
        <v>0</v>
      </c>
    </row>
    <row r="3312" spans="1:17" x14ac:dyDescent="0.25">
      <c r="A3312" t="str">
        <f t="shared" si="320"/>
        <v>CONFECCIONADOR DE VELAS NAUTICAS, BARRACAS E TOLDOS</v>
      </c>
      <c r="B3312" t="s">
        <v>4159</v>
      </c>
      <c r="C3312">
        <v>0</v>
      </c>
      <c r="D3312">
        <v>0</v>
      </c>
      <c r="E3312">
        <v>0</v>
      </c>
      <c r="F3312">
        <v>0</v>
      </c>
      <c r="G3312">
        <v>0</v>
      </c>
      <c r="H3312" s="46">
        <f t="shared" si="321"/>
        <v>0</v>
      </c>
      <c r="J3312" t="str">
        <f t="shared" si="322"/>
        <v>MONTADOR DE FOTOLITO (ANALOGICO E DIGITAL)</v>
      </c>
      <c r="K3312" t="s">
        <v>4168</v>
      </c>
      <c r="L3312">
        <v>0</v>
      </c>
      <c r="M3312" s="46">
        <f t="shared" si="323"/>
        <v>0</v>
      </c>
      <c r="N3312" t="str">
        <f t="shared" si="324"/>
        <v>SAPATEIRO (CALCADOS SOB MEDIDA)</v>
      </c>
      <c r="O3312" t="s">
        <v>4205</v>
      </c>
      <c r="P3312">
        <v>0</v>
      </c>
      <c r="Q3312" s="46">
        <f t="shared" si="325"/>
        <v>0</v>
      </c>
    </row>
    <row r="3313" spans="1:17" x14ac:dyDescent="0.25">
      <c r="A3313" t="str">
        <f t="shared" si="320"/>
        <v>ESTOFADOR DE AVIOES</v>
      </c>
      <c r="B3313" t="s">
        <v>4160</v>
      </c>
      <c r="C3313">
        <v>0</v>
      </c>
      <c r="D3313">
        <v>0</v>
      </c>
      <c r="E3313">
        <v>0</v>
      </c>
      <c r="F3313">
        <v>0</v>
      </c>
      <c r="G3313">
        <v>0</v>
      </c>
      <c r="H3313" s="46">
        <f t="shared" si="321"/>
        <v>0</v>
      </c>
      <c r="J3313" t="str">
        <f t="shared" si="322"/>
        <v>GRAVADOR DE MATRIZ PARA ROTOGRAVURA (ELETROMECANICO E QUIMICO)</v>
      </c>
      <c r="K3313" t="s">
        <v>4169</v>
      </c>
      <c r="L3313">
        <v>0</v>
      </c>
      <c r="M3313" s="46">
        <f t="shared" si="323"/>
        <v>0</v>
      </c>
      <c r="N3313" t="str">
        <f t="shared" si="324"/>
        <v>SELEIRO</v>
      </c>
      <c r="O3313" t="s">
        <v>4206</v>
      </c>
      <c r="P3313">
        <v>0</v>
      </c>
      <c r="Q3313" s="46">
        <f t="shared" si="325"/>
        <v>0</v>
      </c>
    </row>
    <row r="3314" spans="1:17" x14ac:dyDescent="0.25">
      <c r="A3314" t="str">
        <f t="shared" si="320"/>
        <v>ESTOFADOR DE MOVEIS</v>
      </c>
      <c r="B3314" t="s">
        <v>4161</v>
      </c>
      <c r="C3314">
        <v>0</v>
      </c>
      <c r="D3314">
        <v>0</v>
      </c>
      <c r="E3314">
        <v>0</v>
      </c>
      <c r="F3314">
        <v>0</v>
      </c>
      <c r="G3314">
        <v>0</v>
      </c>
      <c r="H3314" s="46">
        <f t="shared" si="321"/>
        <v>0</v>
      </c>
      <c r="J3314" t="str">
        <f t="shared" si="322"/>
        <v>GRAVADOR DE MATRIZ CALCOGRAFICA</v>
      </c>
      <c r="K3314" t="s">
        <v>4170</v>
      </c>
      <c r="L3314">
        <v>0</v>
      </c>
      <c r="M3314" s="46">
        <f t="shared" si="323"/>
        <v>0</v>
      </c>
      <c r="N3314" t="str">
        <f t="shared" si="324"/>
        <v>TIPOGRAFO</v>
      </c>
      <c r="O3314" t="s">
        <v>4207</v>
      </c>
      <c r="P3314">
        <v>0</v>
      </c>
      <c r="Q3314" s="46">
        <f t="shared" si="325"/>
        <v>0</v>
      </c>
    </row>
    <row r="3315" spans="1:17" x14ac:dyDescent="0.25">
      <c r="A3315" t="str">
        <f t="shared" si="320"/>
        <v>COSTURADOR DE ARTEFATOS DE COURO, A MAQUINA (EXCETO ROUPAS E CALCADOS)</v>
      </c>
      <c r="B3315" t="s">
        <v>4162</v>
      </c>
      <c r="C3315">
        <v>0</v>
      </c>
      <c r="D3315">
        <v>0</v>
      </c>
      <c r="E3315">
        <v>0</v>
      </c>
      <c r="F3315">
        <v>0</v>
      </c>
      <c r="G3315">
        <v>0</v>
      </c>
      <c r="H3315" s="46">
        <f t="shared" si="321"/>
        <v>0</v>
      </c>
      <c r="J3315" t="str">
        <f t="shared" si="322"/>
        <v>GRAVADOR DE MATRIZ SERIGRAFICA</v>
      </c>
      <c r="K3315" t="s">
        <v>4171</v>
      </c>
      <c r="L3315">
        <v>0</v>
      </c>
      <c r="M3315" s="46">
        <f t="shared" si="323"/>
        <v>0</v>
      </c>
      <c r="N3315" t="str">
        <f t="shared" si="324"/>
        <v>LINOTIPISTA</v>
      </c>
      <c r="O3315" t="s">
        <v>4208</v>
      </c>
      <c r="P3315">
        <v>0</v>
      </c>
      <c r="Q3315" s="46">
        <f t="shared" si="325"/>
        <v>0</v>
      </c>
    </row>
    <row r="3316" spans="1:17" x14ac:dyDescent="0.25">
      <c r="A3316" t="str">
        <f t="shared" si="320"/>
        <v>MONTADOR DE ARTEFATOS DE COURO (EXCETO ROUPAS E CALCADOS)</v>
      </c>
      <c r="B3316" t="s">
        <v>4163</v>
      </c>
      <c r="C3316">
        <v>0</v>
      </c>
      <c r="D3316">
        <v>0</v>
      </c>
      <c r="E3316">
        <v>0</v>
      </c>
      <c r="F3316">
        <v>0</v>
      </c>
      <c r="G3316">
        <v>0</v>
      </c>
      <c r="H3316" s="46">
        <f t="shared" si="321"/>
        <v>0</v>
      </c>
      <c r="J3316" t="str">
        <f t="shared" si="322"/>
        <v>OPERADOR DE SISTEMAS DE PROVA (ANALOGICO E DIGITAL)</v>
      </c>
      <c r="K3316" t="s">
        <v>4172</v>
      </c>
      <c r="L3316">
        <v>0</v>
      </c>
      <c r="M3316" s="46">
        <f t="shared" si="323"/>
        <v>0</v>
      </c>
      <c r="N3316" t="str">
        <f t="shared" si="324"/>
        <v>MONOTIPISTA</v>
      </c>
      <c r="O3316" t="s">
        <v>4209</v>
      </c>
      <c r="P3316">
        <v>0</v>
      </c>
      <c r="Q3316" s="46">
        <f t="shared" si="325"/>
        <v>0</v>
      </c>
    </row>
    <row r="3317" spans="1:17" x14ac:dyDescent="0.25">
      <c r="A3317" t="str">
        <f t="shared" si="320"/>
        <v>TRABALHADOR DO ACABAMENTO DE ARTEFATOS DE TECIDOS E COUROS</v>
      </c>
      <c r="B3317" t="s">
        <v>4164</v>
      </c>
      <c r="C3317">
        <v>0</v>
      </c>
      <c r="D3317">
        <v>0</v>
      </c>
      <c r="E3317">
        <v>0</v>
      </c>
      <c r="F3317">
        <v>0</v>
      </c>
      <c r="G3317">
        <v>0</v>
      </c>
      <c r="H3317" s="46">
        <f t="shared" si="321"/>
        <v>0</v>
      </c>
      <c r="J3317" t="str">
        <f t="shared" si="322"/>
        <v>OPERADOR DE PROCESSO DE TRATAMENTO DE IMAGEM</v>
      </c>
      <c r="K3317" t="s">
        <v>4173</v>
      </c>
      <c r="L3317">
        <v>0</v>
      </c>
      <c r="M3317" s="46">
        <f t="shared" si="323"/>
        <v>0</v>
      </c>
      <c r="N3317" t="str">
        <f t="shared" si="324"/>
        <v>PAGINADOR</v>
      </c>
      <c r="O3317" t="s">
        <v>4210</v>
      </c>
      <c r="P3317">
        <v>0</v>
      </c>
      <c r="Q3317" s="46">
        <f t="shared" si="325"/>
        <v>0</v>
      </c>
    </row>
    <row r="3318" spans="1:17" x14ac:dyDescent="0.25">
      <c r="A3318" t="str">
        <f t="shared" si="320"/>
        <v>COPIADOR DE CHAPA</v>
      </c>
      <c r="B3318" t="s">
        <v>4165</v>
      </c>
      <c r="C3318">
        <v>0</v>
      </c>
      <c r="D3318">
        <v>0</v>
      </c>
      <c r="E3318">
        <v>0</v>
      </c>
      <c r="F3318">
        <v>0</v>
      </c>
      <c r="G3318">
        <v>0</v>
      </c>
      <c r="H3318" s="46">
        <f t="shared" si="321"/>
        <v>0</v>
      </c>
      <c r="J3318" t="str">
        <f t="shared" si="322"/>
        <v>PROGRAMADOR VISUAL GRAFICO</v>
      </c>
      <c r="K3318" t="s">
        <v>4174</v>
      </c>
      <c r="L3318">
        <v>0</v>
      </c>
      <c r="M3318" s="46">
        <f t="shared" si="323"/>
        <v>0</v>
      </c>
      <c r="N3318" t="str">
        <f t="shared" si="324"/>
        <v>PINTOR DE LETREIROS</v>
      </c>
      <c r="O3318" t="s">
        <v>4211</v>
      </c>
      <c r="P3318">
        <v>0</v>
      </c>
      <c r="Q3318" s="46">
        <f t="shared" si="325"/>
        <v>0</v>
      </c>
    </row>
    <row r="3319" spans="1:17" x14ac:dyDescent="0.25">
      <c r="A3319" t="str">
        <f t="shared" si="320"/>
        <v>GRAVADOR DE MATRIZ PARA FLEXOGRAFIA (CLICHERISTA)</v>
      </c>
      <c r="B3319" t="s">
        <v>4166</v>
      </c>
      <c r="C3319">
        <v>0</v>
      </c>
      <c r="D3319">
        <v>0</v>
      </c>
      <c r="E3319">
        <v>0</v>
      </c>
      <c r="F3319">
        <v>0</v>
      </c>
      <c r="G3319">
        <v>0</v>
      </c>
      <c r="H3319" s="46">
        <f t="shared" si="321"/>
        <v>0</v>
      </c>
      <c r="J3319" t="str">
        <f t="shared" si="322"/>
        <v>IMPRESSOR (SERIGRAFIA)</v>
      </c>
      <c r="K3319" t="s">
        <v>4175</v>
      </c>
      <c r="L3319">
        <v>0</v>
      </c>
      <c r="M3319" s="46">
        <f t="shared" si="323"/>
        <v>0</v>
      </c>
      <c r="N3319" t="str">
        <f t="shared" si="324"/>
        <v>CONFECCIONADOR DE CARIMBOS DE BORRACHA</v>
      </c>
      <c r="O3319" t="s">
        <v>4212</v>
      </c>
      <c r="P3319">
        <v>0</v>
      </c>
      <c r="Q3319" s="46">
        <f t="shared" si="325"/>
        <v>0</v>
      </c>
    </row>
    <row r="3320" spans="1:17" x14ac:dyDescent="0.25">
      <c r="A3320" t="str">
        <f t="shared" si="320"/>
        <v>EDITOR DE TEXTO E IMAGEM</v>
      </c>
      <c r="B3320" t="s">
        <v>4167</v>
      </c>
      <c r="C3320">
        <v>0</v>
      </c>
      <c r="D3320">
        <v>0</v>
      </c>
      <c r="E3320">
        <v>0</v>
      </c>
      <c r="F3320">
        <v>0</v>
      </c>
      <c r="G3320">
        <v>0</v>
      </c>
      <c r="H3320" s="46">
        <f t="shared" si="321"/>
        <v>0</v>
      </c>
      <c r="J3320" t="str">
        <f t="shared" si="322"/>
        <v>IMPRESSOR CALCOGRAFICO</v>
      </c>
      <c r="K3320" t="s">
        <v>4176</v>
      </c>
      <c r="L3320">
        <v>0</v>
      </c>
      <c r="M3320" s="46">
        <f t="shared" si="323"/>
        <v>0</v>
      </c>
      <c r="N3320" t="str">
        <f t="shared" si="324"/>
        <v>GRAVADOR, A MAO (ENCADERNACAO)</v>
      </c>
      <c r="O3320" t="s">
        <v>4213</v>
      </c>
      <c r="P3320">
        <v>0</v>
      </c>
      <c r="Q3320" s="46">
        <f t="shared" si="325"/>
        <v>0</v>
      </c>
    </row>
    <row r="3321" spans="1:17" x14ac:dyDescent="0.25">
      <c r="A3321" t="str">
        <f t="shared" si="320"/>
        <v>MONTADOR DE FOTOLITO (ANALOGICO E DIGITAL)</v>
      </c>
      <c r="B3321" t="s">
        <v>4168</v>
      </c>
      <c r="C3321">
        <v>0</v>
      </c>
      <c r="D3321">
        <v>0</v>
      </c>
      <c r="E3321">
        <v>0</v>
      </c>
      <c r="F3321">
        <v>0</v>
      </c>
      <c r="G3321">
        <v>0</v>
      </c>
      <c r="H3321" s="46">
        <f t="shared" si="321"/>
        <v>0</v>
      </c>
      <c r="J3321" t="str">
        <f t="shared" si="322"/>
        <v>IMPRESSOR DE OFSETE (PLANO E ROTATIVO)</v>
      </c>
      <c r="K3321" t="s">
        <v>4177</v>
      </c>
      <c r="L3321">
        <v>0</v>
      </c>
      <c r="M3321" s="46">
        <f t="shared" si="323"/>
        <v>0</v>
      </c>
      <c r="N3321" t="str">
        <f t="shared" si="324"/>
        <v>RESTAURADOR DE LIVROS</v>
      </c>
      <c r="O3321" t="s">
        <v>4214</v>
      </c>
      <c r="P3321">
        <v>0</v>
      </c>
      <c r="Q3321" s="46">
        <f t="shared" si="325"/>
        <v>0</v>
      </c>
    </row>
    <row r="3322" spans="1:17" x14ac:dyDescent="0.25">
      <c r="A3322" t="str">
        <f t="shared" si="320"/>
        <v>GRAVADOR DE MATRIZ PARA ROTOGRAVURA (ELETROMECANICO E QUIMICO)</v>
      </c>
      <c r="B3322" t="s">
        <v>4169</v>
      </c>
      <c r="C3322">
        <v>0</v>
      </c>
      <c r="D3322">
        <v>0</v>
      </c>
      <c r="E3322">
        <v>0</v>
      </c>
      <c r="F3322">
        <v>0</v>
      </c>
      <c r="G3322">
        <v>0</v>
      </c>
      <c r="H3322" s="46">
        <f t="shared" si="321"/>
        <v>0</v>
      </c>
      <c r="J3322" t="str">
        <f t="shared" si="322"/>
        <v>IMPRESSOR DE ROTATIVA</v>
      </c>
      <c r="K3322" t="s">
        <v>4178</v>
      </c>
      <c r="L3322">
        <v>0</v>
      </c>
      <c r="M3322" s="46">
        <f t="shared" si="323"/>
        <v>0</v>
      </c>
      <c r="N3322" t="str">
        <f t="shared" si="324"/>
        <v>MESTRE (INDUSTRIA DE MADEIRA E MOBILIARIO)</v>
      </c>
      <c r="O3322" t="s">
        <v>4215</v>
      </c>
      <c r="P3322">
        <v>0</v>
      </c>
      <c r="Q3322" s="46">
        <f t="shared" si="325"/>
        <v>0</v>
      </c>
    </row>
    <row r="3323" spans="1:17" x14ac:dyDescent="0.25">
      <c r="A3323" t="str">
        <f t="shared" si="320"/>
        <v>GRAVADOR DE MATRIZ CALCOGRAFICA</v>
      </c>
      <c r="B3323" t="s">
        <v>4170</v>
      </c>
      <c r="C3323">
        <v>0</v>
      </c>
      <c r="D3323">
        <v>0</v>
      </c>
      <c r="E3323">
        <v>0</v>
      </c>
      <c r="F3323">
        <v>0</v>
      </c>
      <c r="G3323">
        <v>0</v>
      </c>
      <c r="H3323" s="46">
        <f t="shared" si="321"/>
        <v>0</v>
      </c>
      <c r="J3323" t="str">
        <f t="shared" si="322"/>
        <v>IMPRESSOR DE ROTOGRAVURA</v>
      </c>
      <c r="K3323" t="s">
        <v>4179</v>
      </c>
      <c r="L3323">
        <v>0</v>
      </c>
      <c r="M3323" s="46">
        <f t="shared" si="323"/>
        <v>0</v>
      </c>
      <c r="N3323" t="str">
        <f t="shared" si="324"/>
        <v>MESTRE CARPINTEIRO</v>
      </c>
      <c r="O3323" t="s">
        <v>4216</v>
      </c>
      <c r="P3323">
        <v>0</v>
      </c>
      <c r="Q3323" s="46">
        <f t="shared" si="325"/>
        <v>0</v>
      </c>
    </row>
    <row r="3324" spans="1:17" x14ac:dyDescent="0.25">
      <c r="A3324" t="str">
        <f t="shared" si="320"/>
        <v>GRAVADOR DE MATRIZ SERIGRAFICA</v>
      </c>
      <c r="B3324" t="s">
        <v>4171</v>
      </c>
      <c r="C3324">
        <v>0</v>
      </c>
      <c r="D3324">
        <v>0</v>
      </c>
      <c r="E3324">
        <v>0</v>
      </c>
      <c r="F3324">
        <v>0</v>
      </c>
      <c r="G3324">
        <v>0</v>
      </c>
      <c r="H3324" s="46">
        <f t="shared" si="321"/>
        <v>0</v>
      </c>
      <c r="J3324" t="str">
        <f t="shared" si="322"/>
        <v>IMPRESSOR DIGITAL</v>
      </c>
      <c r="K3324" t="s">
        <v>4180</v>
      </c>
      <c r="L3324">
        <v>0</v>
      </c>
      <c r="M3324" s="46">
        <f t="shared" si="323"/>
        <v>0</v>
      </c>
      <c r="N3324" t="str">
        <f t="shared" si="324"/>
        <v>MODELADOR DE MADEIRA</v>
      </c>
      <c r="O3324" t="s">
        <v>4218</v>
      </c>
      <c r="P3324">
        <v>0</v>
      </c>
      <c r="Q3324" s="46">
        <f t="shared" si="325"/>
        <v>0</v>
      </c>
    </row>
    <row r="3325" spans="1:17" x14ac:dyDescent="0.25">
      <c r="A3325" t="str">
        <f t="shared" si="320"/>
        <v>OPERADOR DE SISTEMAS DE PROVA (ANALOGICO E DIGITAL)</v>
      </c>
      <c r="B3325" t="s">
        <v>4172</v>
      </c>
      <c r="C3325">
        <v>0</v>
      </c>
      <c r="D3325">
        <v>0</v>
      </c>
      <c r="E3325">
        <v>0</v>
      </c>
      <c r="F3325">
        <v>0</v>
      </c>
      <c r="G3325">
        <v>0</v>
      </c>
      <c r="H3325" s="46">
        <f t="shared" si="321"/>
        <v>0</v>
      </c>
      <c r="J3325" t="str">
        <f t="shared" si="322"/>
        <v>IMPRESSOR FLEXOGRAFICO</v>
      </c>
      <c r="K3325" t="s">
        <v>4181</v>
      </c>
      <c r="L3325">
        <v>0</v>
      </c>
      <c r="M3325" s="46">
        <f t="shared" si="323"/>
        <v>0</v>
      </c>
      <c r="N3325" t="str">
        <f t="shared" si="324"/>
        <v>MAQUETISTA NA MARCENARIA</v>
      </c>
      <c r="O3325" t="s">
        <v>4219</v>
      </c>
      <c r="P3325">
        <v>0</v>
      </c>
      <c r="Q3325" s="46">
        <f t="shared" si="325"/>
        <v>0</v>
      </c>
    </row>
    <row r="3326" spans="1:17" x14ac:dyDescent="0.25">
      <c r="A3326" t="str">
        <f t="shared" si="320"/>
        <v>OPERADOR DE PROCESSO DE TRATAMENTO DE IMAGEM</v>
      </c>
      <c r="B3326" t="s">
        <v>4173</v>
      </c>
      <c r="C3326">
        <v>0</v>
      </c>
      <c r="D3326">
        <v>0</v>
      </c>
      <c r="E3326">
        <v>0</v>
      </c>
      <c r="F3326">
        <v>0</v>
      </c>
      <c r="G3326">
        <v>0</v>
      </c>
      <c r="H3326" s="46">
        <f t="shared" si="321"/>
        <v>0</v>
      </c>
      <c r="J3326" t="str">
        <f t="shared" si="322"/>
        <v>IMPRESSOR LETTERSET</v>
      </c>
      <c r="K3326" t="s">
        <v>4182</v>
      </c>
      <c r="L3326">
        <v>0</v>
      </c>
      <c r="M3326" s="46">
        <f t="shared" si="323"/>
        <v>0</v>
      </c>
      <c r="N3326" t="str">
        <f t="shared" si="324"/>
        <v>TANOEIRO</v>
      </c>
      <c r="O3326" t="s">
        <v>4220</v>
      </c>
      <c r="P3326">
        <v>0</v>
      </c>
      <c r="Q3326" s="46">
        <f t="shared" si="325"/>
        <v>0</v>
      </c>
    </row>
    <row r="3327" spans="1:17" x14ac:dyDescent="0.25">
      <c r="A3327" t="str">
        <f t="shared" si="320"/>
        <v>PROGRAMADOR VISUAL GRAFICO</v>
      </c>
      <c r="B3327" t="s">
        <v>4174</v>
      </c>
      <c r="C3327">
        <v>0</v>
      </c>
      <c r="D3327">
        <v>0</v>
      </c>
      <c r="E3327">
        <v>0</v>
      </c>
      <c r="F3327">
        <v>0</v>
      </c>
      <c r="G3327">
        <v>0</v>
      </c>
      <c r="H3327" s="46">
        <f t="shared" si="321"/>
        <v>0</v>
      </c>
      <c r="J3327" t="str">
        <f t="shared" si="322"/>
        <v>IMPRESSOR TAMPOGRAFICO</v>
      </c>
      <c r="K3327" t="s">
        <v>4183</v>
      </c>
      <c r="L3327">
        <v>0</v>
      </c>
      <c r="M3327" s="46">
        <f t="shared" si="323"/>
        <v>0</v>
      </c>
      <c r="N3327" t="str">
        <f t="shared" si="324"/>
        <v>CLASSIFICADOR DE MADEIRA</v>
      </c>
      <c r="O3327" t="s">
        <v>4221</v>
      </c>
      <c r="P3327">
        <v>0</v>
      </c>
      <c r="Q3327" s="46">
        <f t="shared" si="325"/>
        <v>0</v>
      </c>
    </row>
    <row r="3328" spans="1:17" x14ac:dyDescent="0.25">
      <c r="A3328" t="str">
        <f t="shared" si="320"/>
        <v>IMPRESSOR (SERIGRAFIA)</v>
      </c>
      <c r="B3328" t="s">
        <v>4175</v>
      </c>
      <c r="C3328">
        <v>0</v>
      </c>
      <c r="D3328">
        <v>0</v>
      </c>
      <c r="E3328">
        <v>0</v>
      </c>
      <c r="F3328">
        <v>0</v>
      </c>
      <c r="G3328">
        <v>0</v>
      </c>
      <c r="H3328" s="46">
        <f t="shared" si="321"/>
        <v>0</v>
      </c>
      <c r="J3328" t="str">
        <f t="shared" si="322"/>
        <v>IMPRESSOR TIPOGRAFICO</v>
      </c>
      <c r="K3328" t="s">
        <v>4184</v>
      </c>
      <c r="L3328">
        <v>0</v>
      </c>
      <c r="M3328" s="46">
        <f t="shared" si="323"/>
        <v>0</v>
      </c>
      <c r="N3328" t="str">
        <f t="shared" si="324"/>
        <v>IMPREGNADOR DE MADEIRA</v>
      </c>
      <c r="O3328" t="s">
        <v>4222</v>
      </c>
      <c r="P3328">
        <v>0</v>
      </c>
      <c r="Q3328" s="46">
        <f t="shared" si="325"/>
        <v>0</v>
      </c>
    </row>
    <row r="3329" spans="1:17" x14ac:dyDescent="0.25">
      <c r="A3329" t="str">
        <f t="shared" si="320"/>
        <v>IMPRESSOR CALCOGRAFICO</v>
      </c>
      <c r="B3329" t="s">
        <v>4176</v>
      </c>
      <c r="C3329">
        <v>0</v>
      </c>
      <c r="D3329">
        <v>0</v>
      </c>
      <c r="E3329">
        <v>0</v>
      </c>
      <c r="F3329">
        <v>0</v>
      </c>
      <c r="G3329">
        <v>0</v>
      </c>
      <c r="H3329" s="46">
        <f t="shared" si="321"/>
        <v>0</v>
      </c>
      <c r="J3329" t="str">
        <f t="shared" si="322"/>
        <v>ACABADOR DE EMBALAGENS (FLEXIVEIS E CARTOTECNICAS)</v>
      </c>
      <c r="K3329" t="s">
        <v>4185</v>
      </c>
      <c r="L3329">
        <v>0</v>
      </c>
      <c r="M3329" s="46">
        <f t="shared" si="323"/>
        <v>0</v>
      </c>
      <c r="N3329" t="str">
        <f t="shared" si="324"/>
        <v>SECADOR DE MADEIRA</v>
      </c>
      <c r="O3329" t="s">
        <v>4223</v>
      </c>
      <c r="P3329">
        <v>0</v>
      </c>
      <c r="Q3329" s="46">
        <f t="shared" si="325"/>
        <v>0</v>
      </c>
    </row>
    <row r="3330" spans="1:17" x14ac:dyDescent="0.25">
      <c r="A3330" t="str">
        <f t="shared" si="320"/>
        <v>IMPRESSOR DE OFSETE (PLANO E ROTATIVO)</v>
      </c>
      <c r="B3330" t="s">
        <v>4177</v>
      </c>
      <c r="C3330">
        <v>0</v>
      </c>
      <c r="D3330">
        <v>0</v>
      </c>
      <c r="E3330">
        <v>0</v>
      </c>
      <c r="F3330">
        <v>0</v>
      </c>
      <c r="G3330">
        <v>0</v>
      </c>
      <c r="H3330" s="46">
        <f t="shared" si="321"/>
        <v>0</v>
      </c>
      <c r="J3330" t="str">
        <f t="shared" si="322"/>
        <v>IMPRESSOR DE CORTE E VINCO</v>
      </c>
      <c r="K3330" t="s">
        <v>4186</v>
      </c>
      <c r="L3330">
        <v>0</v>
      </c>
      <c r="M3330" s="46">
        <f t="shared" si="323"/>
        <v>0</v>
      </c>
      <c r="N3330" t="str">
        <f t="shared" si="324"/>
        <v>CORTADOR DE LAMINADOS DE MADEIRA</v>
      </c>
      <c r="O3330" t="s">
        <v>4224</v>
      </c>
      <c r="P3330">
        <v>0</v>
      </c>
      <c r="Q3330" s="46">
        <f t="shared" si="325"/>
        <v>0</v>
      </c>
    </row>
    <row r="3331" spans="1:17" x14ac:dyDescent="0.25">
      <c r="A3331" t="str">
        <f t="shared" si="320"/>
        <v>IMPRESSOR DE ROTATIVA</v>
      </c>
      <c r="B3331" t="s">
        <v>4178</v>
      </c>
      <c r="C3331">
        <v>0</v>
      </c>
      <c r="D3331">
        <v>0</v>
      </c>
      <c r="E3331">
        <v>0</v>
      </c>
      <c r="F3331">
        <v>0</v>
      </c>
      <c r="G3331">
        <v>0</v>
      </c>
      <c r="H3331" s="46">
        <f t="shared" si="321"/>
        <v>0</v>
      </c>
      <c r="J3331" t="str">
        <f t="shared" si="322"/>
        <v>OPERADOR DE ACABAMENTO (INDUSTRIA GRAFICA)</v>
      </c>
      <c r="K3331" t="s">
        <v>4187</v>
      </c>
      <c r="L3331">
        <v>0</v>
      </c>
      <c r="M3331" s="46">
        <f t="shared" si="323"/>
        <v>0</v>
      </c>
      <c r="N3331" t="str">
        <f t="shared" si="324"/>
        <v>OPERADOR DE SERRAS NO DESDOBRAMENTO DE MADEIRA</v>
      </c>
      <c r="O3331" t="s">
        <v>4225</v>
      </c>
      <c r="P3331">
        <v>0</v>
      </c>
      <c r="Q3331" s="46">
        <f t="shared" si="325"/>
        <v>0</v>
      </c>
    </row>
    <row r="3332" spans="1:17" x14ac:dyDescent="0.25">
      <c r="A3332" t="str">
        <f t="shared" si="320"/>
        <v>IMPRESSOR DE ROTOGRAVURA</v>
      </c>
      <c r="B3332" t="s">
        <v>4179</v>
      </c>
      <c r="C3332">
        <v>0</v>
      </c>
      <c r="D3332">
        <v>0</v>
      </c>
      <c r="E3332">
        <v>0</v>
      </c>
      <c r="F3332">
        <v>0</v>
      </c>
      <c r="G3332">
        <v>0</v>
      </c>
      <c r="H3332" s="46">
        <f t="shared" si="321"/>
        <v>0</v>
      </c>
      <c r="J3332" t="str">
        <f t="shared" si="322"/>
        <v>OPERADOR DE GUILHOTINA (CORTE DE PAPEL)</v>
      </c>
      <c r="K3332" t="s">
        <v>4188</v>
      </c>
      <c r="L3332">
        <v>0</v>
      </c>
      <c r="M3332" s="46">
        <f t="shared" si="323"/>
        <v>0</v>
      </c>
      <c r="N3332" t="str">
        <f t="shared" si="324"/>
        <v>SERRADOR DE BORDAS NO DESDOBRAMENTO DE MADEIRA</v>
      </c>
      <c r="O3332" t="s">
        <v>4226</v>
      </c>
      <c r="P3332">
        <v>0</v>
      </c>
      <c r="Q3332" s="46">
        <f t="shared" si="325"/>
        <v>0</v>
      </c>
    </row>
    <row r="3333" spans="1:17" x14ac:dyDescent="0.25">
      <c r="A3333" t="str">
        <f t="shared" si="320"/>
        <v>IMPRESSOR DIGITAL</v>
      </c>
      <c r="B3333" t="s">
        <v>4180</v>
      </c>
      <c r="C3333">
        <v>0</v>
      </c>
      <c r="D3333">
        <v>0</v>
      </c>
      <c r="E3333">
        <v>0</v>
      </c>
      <c r="F3333">
        <v>0</v>
      </c>
      <c r="G3333">
        <v>0</v>
      </c>
      <c r="H3333" s="46">
        <f t="shared" si="321"/>
        <v>0</v>
      </c>
      <c r="J3333" t="str">
        <f t="shared" si="322"/>
        <v>PREPARADOR DE MATRIZES DE CORTE E VINCO</v>
      </c>
      <c r="K3333" t="s">
        <v>4189</v>
      </c>
      <c r="L3333">
        <v>0</v>
      </c>
      <c r="M3333" s="46">
        <f t="shared" si="323"/>
        <v>0</v>
      </c>
      <c r="N3333" t="str">
        <f t="shared" si="324"/>
        <v>SERRADOR DE MADEIRA</v>
      </c>
      <c r="O3333" t="s">
        <v>4227</v>
      </c>
      <c r="P3333">
        <v>0</v>
      </c>
      <c r="Q3333" s="46">
        <f t="shared" si="325"/>
        <v>0</v>
      </c>
    </row>
    <row r="3334" spans="1:17" x14ac:dyDescent="0.25">
      <c r="A3334" t="str">
        <f t="shared" si="320"/>
        <v>IMPRESSOR FLEXOGRAFICO</v>
      </c>
      <c r="B3334" t="s">
        <v>4181</v>
      </c>
      <c r="C3334">
        <v>0</v>
      </c>
      <c r="D3334">
        <v>0</v>
      </c>
      <c r="E3334">
        <v>0</v>
      </c>
      <c r="F3334">
        <v>0</v>
      </c>
      <c r="G3334">
        <v>0</v>
      </c>
      <c r="H3334" s="46">
        <f t="shared" si="321"/>
        <v>0</v>
      </c>
      <c r="J3334" t="str">
        <f t="shared" si="322"/>
        <v>LABORATORISTA FOTOGRAFICO</v>
      </c>
      <c r="K3334" t="s">
        <v>4190</v>
      </c>
      <c r="L3334">
        <v>0</v>
      </c>
      <c r="M3334" s="46">
        <f t="shared" si="323"/>
        <v>0</v>
      </c>
      <c r="N3334" t="str">
        <f t="shared" si="324"/>
        <v>SERRADOR DE MADEIRA (SERRA CIRCULAR MULTIPLA)</v>
      </c>
      <c r="O3334" t="s">
        <v>4228</v>
      </c>
      <c r="P3334">
        <v>0</v>
      </c>
      <c r="Q3334" s="46">
        <f t="shared" si="325"/>
        <v>0</v>
      </c>
    </row>
    <row r="3335" spans="1:17" x14ac:dyDescent="0.25">
      <c r="A3335" t="str">
        <f t="shared" si="320"/>
        <v>IMPRESSOR LETTERSET</v>
      </c>
      <c r="B3335" t="s">
        <v>4182</v>
      </c>
      <c r="C3335">
        <v>0</v>
      </c>
      <c r="D3335">
        <v>0</v>
      </c>
      <c r="E3335">
        <v>0</v>
      </c>
      <c r="F3335">
        <v>0</v>
      </c>
      <c r="G3335">
        <v>0</v>
      </c>
      <c r="H3335" s="46">
        <f t="shared" si="321"/>
        <v>0</v>
      </c>
      <c r="J3335" t="str">
        <f t="shared" si="322"/>
        <v>REVELADOR DE FILMES FOTOGRAFICOS, EM PRETO E BRANCO</v>
      </c>
      <c r="K3335" t="s">
        <v>4191</v>
      </c>
      <c r="L3335">
        <v>0</v>
      </c>
      <c r="M3335" s="46">
        <f t="shared" si="323"/>
        <v>0</v>
      </c>
      <c r="N3335" t="str">
        <f t="shared" si="324"/>
        <v>SERRADOR DE MADEIRA (SERRA DE FITA MULTIPLA)</v>
      </c>
      <c r="O3335" t="s">
        <v>4229</v>
      </c>
      <c r="P3335">
        <v>0</v>
      </c>
      <c r="Q3335" s="46">
        <f t="shared" si="325"/>
        <v>0</v>
      </c>
    </row>
    <row r="3336" spans="1:17" x14ac:dyDescent="0.25">
      <c r="A3336" t="str">
        <f t="shared" si="320"/>
        <v>IMPRESSOR TAMPOGRAFICO</v>
      </c>
      <c r="B3336" t="s">
        <v>4183</v>
      </c>
      <c r="C3336">
        <v>0</v>
      </c>
      <c r="D3336">
        <v>0</v>
      </c>
      <c r="E3336">
        <v>0</v>
      </c>
      <c r="F3336">
        <v>0</v>
      </c>
      <c r="G3336">
        <v>0</v>
      </c>
      <c r="H3336" s="46">
        <f t="shared" si="321"/>
        <v>0</v>
      </c>
      <c r="J3336" t="str">
        <f t="shared" si="322"/>
        <v>REVELADOR DE FILMES FOTOGRAFICOS, EM CORES</v>
      </c>
      <c r="K3336" t="s">
        <v>4192</v>
      </c>
      <c r="L3336">
        <v>0</v>
      </c>
      <c r="M3336" s="46">
        <f t="shared" si="323"/>
        <v>0</v>
      </c>
      <c r="N3336" t="str">
        <f t="shared" si="324"/>
        <v>OPERADOR DE MAQUINA INTERCALADORA E PLACAS (COMPENSADOS)</v>
      </c>
      <c r="O3336" t="s">
        <v>4230</v>
      </c>
      <c r="P3336">
        <v>0</v>
      </c>
      <c r="Q3336" s="46">
        <f t="shared" si="325"/>
        <v>0</v>
      </c>
    </row>
    <row r="3337" spans="1:17" x14ac:dyDescent="0.25">
      <c r="A3337" t="str">
        <f t="shared" si="320"/>
        <v>IMPRESSOR TIPOGRAFICO</v>
      </c>
      <c r="B3337" t="s">
        <v>4184</v>
      </c>
      <c r="C3337">
        <v>0</v>
      </c>
      <c r="D3337">
        <v>0</v>
      </c>
      <c r="E3337">
        <v>0</v>
      </c>
      <c r="F3337">
        <v>0</v>
      </c>
      <c r="G3337">
        <v>0</v>
      </c>
      <c r="H3337" s="46">
        <f t="shared" si="321"/>
        <v>0</v>
      </c>
      <c r="J3337" t="str">
        <f t="shared" si="322"/>
        <v>TECELAO (TEAR MANUAL)</v>
      </c>
      <c r="K3337" t="s">
        <v>4194</v>
      </c>
      <c r="L3337">
        <v>0</v>
      </c>
      <c r="M3337" s="46">
        <f t="shared" si="323"/>
        <v>0</v>
      </c>
      <c r="N3337" t="str">
        <f t="shared" si="324"/>
        <v>PRENSISTA DE AGLOMERADOS</v>
      </c>
      <c r="O3337" t="s">
        <v>4231</v>
      </c>
      <c r="P3337">
        <v>0</v>
      </c>
      <c r="Q3337" s="46">
        <f t="shared" si="325"/>
        <v>0</v>
      </c>
    </row>
    <row r="3338" spans="1:17" x14ac:dyDescent="0.25">
      <c r="A3338" t="str">
        <f t="shared" si="320"/>
        <v>ACABADOR DE EMBALAGENS (FLEXIVEIS E CARTOTECNICAS)</v>
      </c>
      <c r="B3338" t="s">
        <v>4185</v>
      </c>
      <c r="C3338">
        <v>0</v>
      </c>
      <c r="D3338">
        <v>0</v>
      </c>
      <c r="E3338">
        <v>0</v>
      </c>
      <c r="F3338">
        <v>0</v>
      </c>
      <c r="G3338">
        <v>0</v>
      </c>
      <c r="H3338" s="46">
        <f t="shared" si="321"/>
        <v>0</v>
      </c>
      <c r="J3338" t="str">
        <f t="shared" si="322"/>
        <v>TECELAO DE TAPETES, A MAO</v>
      </c>
      <c r="K3338" t="s">
        <v>4195</v>
      </c>
      <c r="L3338">
        <v>0</v>
      </c>
      <c r="M3338" s="46">
        <f t="shared" si="323"/>
        <v>0</v>
      </c>
      <c r="N3338" t="str">
        <f t="shared" si="324"/>
        <v>PRENSISTA DE COMPENSADOS</v>
      </c>
      <c r="O3338" t="s">
        <v>4232</v>
      </c>
      <c r="P3338">
        <v>0</v>
      </c>
      <c r="Q3338" s="46">
        <f t="shared" si="325"/>
        <v>0</v>
      </c>
    </row>
    <row r="3339" spans="1:17" x14ac:dyDescent="0.25">
      <c r="A3339" t="str">
        <f t="shared" si="320"/>
        <v>IMPRESSOR DE CORTE E VINCO</v>
      </c>
      <c r="B3339" t="s">
        <v>4186</v>
      </c>
      <c r="C3339">
        <v>0</v>
      </c>
      <c r="D3339">
        <v>0</v>
      </c>
      <c r="E3339">
        <v>0</v>
      </c>
      <c r="F3339">
        <v>0</v>
      </c>
      <c r="G3339">
        <v>0</v>
      </c>
      <c r="H3339" s="46">
        <f t="shared" si="321"/>
        <v>0</v>
      </c>
      <c r="J3339" t="str">
        <f t="shared" si="322"/>
        <v>TRICOTEIRO, A MAO</v>
      </c>
      <c r="K3339" t="s">
        <v>4196</v>
      </c>
      <c r="L3339">
        <v>0</v>
      </c>
      <c r="M3339" s="46">
        <f t="shared" si="323"/>
        <v>0</v>
      </c>
      <c r="N3339" t="str">
        <f t="shared" si="324"/>
        <v>PREPARADOR DE AGLOMERANTES</v>
      </c>
      <c r="O3339" t="s">
        <v>4233</v>
      </c>
      <c r="P3339">
        <v>0</v>
      </c>
      <c r="Q3339" s="46">
        <f t="shared" si="325"/>
        <v>0</v>
      </c>
    </row>
    <row r="3340" spans="1:17" x14ac:dyDescent="0.25">
      <c r="A3340" t="str">
        <f t="shared" si="320"/>
        <v>OPERADOR DE ACABAMENTO (INDUSTRIA GRAFICA)</v>
      </c>
      <c r="B3340" t="s">
        <v>4187</v>
      </c>
      <c r="C3340">
        <v>0</v>
      </c>
      <c r="D3340">
        <v>0</v>
      </c>
      <c r="E3340">
        <v>0</v>
      </c>
      <c r="F3340">
        <v>0</v>
      </c>
      <c r="G3340">
        <v>0</v>
      </c>
      <c r="H3340" s="46">
        <f t="shared" si="321"/>
        <v>0</v>
      </c>
      <c r="J3340" t="str">
        <f t="shared" si="322"/>
        <v>REDEIRO</v>
      </c>
      <c r="K3340" t="s">
        <v>4197</v>
      </c>
      <c r="L3340">
        <v>0</v>
      </c>
      <c r="M3340" s="46">
        <f t="shared" si="323"/>
        <v>0</v>
      </c>
      <c r="N3340" t="str">
        <f t="shared" si="324"/>
        <v>OPERADOR DE DESEMPENADEIRA NA USINAGEM CONVENCIONAL DE MADEIRA</v>
      </c>
      <c r="O3340" t="s">
        <v>4234</v>
      </c>
      <c r="P3340">
        <v>0</v>
      </c>
      <c r="Q3340" s="46">
        <f t="shared" si="325"/>
        <v>0</v>
      </c>
    </row>
    <row r="3341" spans="1:17" x14ac:dyDescent="0.25">
      <c r="A3341" t="str">
        <f t="shared" si="320"/>
        <v>OPERADOR DE GUILHOTINA (CORTE DE PAPEL)</v>
      </c>
      <c r="B3341" t="s">
        <v>4188</v>
      </c>
      <c r="C3341">
        <v>0</v>
      </c>
      <c r="D3341">
        <v>0</v>
      </c>
      <c r="E3341">
        <v>0</v>
      </c>
      <c r="F3341">
        <v>0</v>
      </c>
      <c r="G3341">
        <v>0</v>
      </c>
      <c r="H3341" s="46">
        <f t="shared" si="321"/>
        <v>0</v>
      </c>
      <c r="J3341" t="str">
        <f t="shared" si="322"/>
        <v>CHAPELEIRO (CHAPEUS DE PALHA)</v>
      </c>
      <c r="K3341" t="s">
        <v>4198</v>
      </c>
      <c r="L3341">
        <v>0</v>
      </c>
      <c r="M3341" s="46">
        <f t="shared" si="323"/>
        <v>0</v>
      </c>
      <c r="N3341" t="str">
        <f t="shared" si="324"/>
        <v>OPERADOR DE ENTALHADEIRA (USINAGEM DE MADEIRA)</v>
      </c>
      <c r="O3341" t="s">
        <v>4235</v>
      </c>
      <c r="P3341">
        <v>0</v>
      </c>
      <c r="Q3341" s="46">
        <f t="shared" si="325"/>
        <v>0</v>
      </c>
    </row>
    <row r="3342" spans="1:17" x14ac:dyDescent="0.25">
      <c r="A3342" t="str">
        <f t="shared" ref="A3342:A3405" si="326">MID(B3342,8,100)</f>
        <v>PREPARADOR DE MATRIZES DE CORTE E VINCO</v>
      </c>
      <c r="B3342" t="s">
        <v>4189</v>
      </c>
      <c r="C3342">
        <v>0</v>
      </c>
      <c r="D3342">
        <v>0</v>
      </c>
      <c r="E3342">
        <v>0</v>
      </c>
      <c r="F3342">
        <v>0</v>
      </c>
      <c r="G3342">
        <v>0</v>
      </c>
      <c r="H3342" s="46">
        <f t="shared" ref="H3342:H3405" si="327">G3342*100/G$3765</f>
        <v>0</v>
      </c>
      <c r="J3342" t="str">
        <f t="shared" ref="J3342:J3405" si="328">MID(K3342,8,100)</f>
        <v>CROCHETEIRO, A MAO</v>
      </c>
      <c r="K3342" t="s">
        <v>4199</v>
      </c>
      <c r="L3342">
        <v>0</v>
      </c>
      <c r="M3342" s="46">
        <f t="shared" ref="M3342:M3405" si="329">L3342*100/L$3765</f>
        <v>0</v>
      </c>
      <c r="N3342" t="str">
        <f t="shared" ref="N3342:N3405" si="330">MID(O3342,8,100)</f>
        <v>OPERADOR DE FRESADORA (USINAGEM DE MADEIRA)</v>
      </c>
      <c r="O3342" t="s">
        <v>4236</v>
      </c>
      <c r="P3342">
        <v>0</v>
      </c>
      <c r="Q3342" s="46">
        <f t="shared" ref="Q3342:Q3405" si="331">P3342*100/P$3765</f>
        <v>0</v>
      </c>
    </row>
    <row r="3343" spans="1:17" x14ac:dyDescent="0.25">
      <c r="A3343" t="str">
        <f t="shared" si="326"/>
        <v>LABORATORISTA FOTOGRAFICO</v>
      </c>
      <c r="B3343" t="s">
        <v>4190</v>
      </c>
      <c r="C3343">
        <v>0</v>
      </c>
      <c r="D3343">
        <v>0</v>
      </c>
      <c r="E3343">
        <v>0</v>
      </c>
      <c r="F3343">
        <v>0</v>
      </c>
      <c r="G3343">
        <v>0</v>
      </c>
      <c r="H3343" s="46">
        <f t="shared" si="327"/>
        <v>0</v>
      </c>
      <c r="J3343" t="str">
        <f t="shared" si="328"/>
        <v>BORDADOR, A MAO</v>
      </c>
      <c r="K3343" t="s">
        <v>4200</v>
      </c>
      <c r="L3343">
        <v>0</v>
      </c>
      <c r="M3343" s="46">
        <f t="shared" si="329"/>
        <v>0</v>
      </c>
      <c r="N3343" t="str">
        <f t="shared" si="330"/>
        <v>OPERADOR DE LIXADEIRA (USINAGEM DE MADEIRA)</v>
      </c>
      <c r="O3343" t="s">
        <v>4237</v>
      </c>
      <c r="P3343">
        <v>0</v>
      </c>
      <c r="Q3343" s="46">
        <f t="shared" si="331"/>
        <v>0</v>
      </c>
    </row>
    <row r="3344" spans="1:17" x14ac:dyDescent="0.25">
      <c r="A3344" t="str">
        <f t="shared" si="326"/>
        <v>REVELADOR DE FILMES FOTOGRAFICOS, EM PRETO E BRANCO</v>
      </c>
      <c r="B3344" t="s">
        <v>4191</v>
      </c>
      <c r="C3344">
        <v>0</v>
      </c>
      <c r="D3344">
        <v>0</v>
      </c>
      <c r="E3344">
        <v>0</v>
      </c>
      <c r="F3344">
        <v>0</v>
      </c>
      <c r="G3344">
        <v>0</v>
      </c>
      <c r="H3344" s="46">
        <f t="shared" si="327"/>
        <v>0</v>
      </c>
      <c r="J3344" t="str">
        <f t="shared" si="328"/>
        <v>CERZIDOR</v>
      </c>
      <c r="K3344" t="s">
        <v>4201</v>
      </c>
      <c r="L3344">
        <v>0</v>
      </c>
      <c r="M3344" s="46">
        <f t="shared" si="329"/>
        <v>0</v>
      </c>
      <c r="N3344" t="str">
        <f t="shared" si="330"/>
        <v>OPERADOR DE MAQUINA DE USINAGEM MADEIRA, EM GERAL</v>
      </c>
      <c r="O3344" t="s">
        <v>4238</v>
      </c>
      <c r="P3344">
        <v>0</v>
      </c>
      <c r="Q3344" s="46">
        <f t="shared" si="331"/>
        <v>0</v>
      </c>
    </row>
    <row r="3345" spans="1:17" x14ac:dyDescent="0.25">
      <c r="A3345" t="str">
        <f t="shared" si="326"/>
        <v>REVELADOR DE FILMES FOTOGRAFICOS, EM CORES</v>
      </c>
      <c r="B3345" t="s">
        <v>4192</v>
      </c>
      <c r="C3345">
        <v>0</v>
      </c>
      <c r="D3345">
        <v>0</v>
      </c>
      <c r="E3345">
        <v>0</v>
      </c>
      <c r="F3345">
        <v>0</v>
      </c>
      <c r="G3345">
        <v>0</v>
      </c>
      <c r="H3345" s="46">
        <f t="shared" si="327"/>
        <v>0</v>
      </c>
      <c r="J3345" t="str">
        <f t="shared" si="328"/>
        <v>ARTIFICE DO COURO</v>
      </c>
      <c r="K3345" t="s">
        <v>4202</v>
      </c>
      <c r="L3345">
        <v>0</v>
      </c>
      <c r="M3345" s="46">
        <f t="shared" si="329"/>
        <v>0</v>
      </c>
      <c r="N3345" t="str">
        <f t="shared" si="330"/>
        <v>OPERADOR DE MOLDURADORA (USINAGEM DE MADEIRA)</v>
      </c>
      <c r="O3345" t="s">
        <v>4239</v>
      </c>
      <c r="P3345">
        <v>0</v>
      </c>
      <c r="Q3345" s="46">
        <f t="shared" si="331"/>
        <v>0</v>
      </c>
    </row>
    <row r="3346" spans="1:17" x14ac:dyDescent="0.25">
      <c r="A3346" t="str">
        <f t="shared" si="326"/>
        <v>TECELAO (TEAR MANUAL)</v>
      </c>
      <c r="B3346" t="s">
        <v>4194</v>
      </c>
      <c r="C3346">
        <v>0</v>
      </c>
      <c r="D3346">
        <v>0</v>
      </c>
      <c r="E3346">
        <v>0</v>
      </c>
      <c r="F3346">
        <v>0</v>
      </c>
      <c r="G3346">
        <v>0</v>
      </c>
      <c r="H3346" s="46">
        <f t="shared" si="327"/>
        <v>0</v>
      </c>
      <c r="J3346" t="str">
        <f t="shared" si="328"/>
        <v>CORTADOR DE CALCADOS, A MAO (EXCETO SOLAS)</v>
      </c>
      <c r="K3346" t="s">
        <v>4203</v>
      </c>
      <c r="L3346">
        <v>0</v>
      </c>
      <c r="M3346" s="46">
        <f t="shared" si="329"/>
        <v>0</v>
      </c>
      <c r="N3346" t="str">
        <f t="shared" si="330"/>
        <v>OPERADOR DE PLAINA DESENGROSSADEIRA</v>
      </c>
      <c r="O3346" t="s">
        <v>4240</v>
      </c>
      <c r="P3346">
        <v>0</v>
      </c>
      <c r="Q3346" s="46">
        <f t="shared" si="331"/>
        <v>0</v>
      </c>
    </row>
    <row r="3347" spans="1:17" x14ac:dyDescent="0.25">
      <c r="A3347" t="str">
        <f t="shared" si="326"/>
        <v>TECELAO DE TAPETES, A MAO</v>
      </c>
      <c r="B3347" t="s">
        <v>4195</v>
      </c>
      <c r="C3347">
        <v>0</v>
      </c>
      <c r="D3347">
        <v>0</v>
      </c>
      <c r="E3347">
        <v>0</v>
      </c>
      <c r="F3347">
        <v>0</v>
      </c>
      <c r="G3347">
        <v>0</v>
      </c>
      <c r="H3347" s="46">
        <f t="shared" si="327"/>
        <v>0</v>
      </c>
      <c r="J3347" t="str">
        <f t="shared" si="328"/>
        <v>COSTURADOR DE ARTEFATOS DE COURO, A MAO (EXCETO ROUPAS E CALCADOS)</v>
      </c>
      <c r="K3347" t="s">
        <v>4204</v>
      </c>
      <c r="L3347">
        <v>0</v>
      </c>
      <c r="M3347" s="46">
        <f t="shared" si="329"/>
        <v>0</v>
      </c>
      <c r="N3347" t="str">
        <f t="shared" si="330"/>
        <v>OPERADOR DE SERRAS (USINAGEM DE MADEIRA)</v>
      </c>
      <c r="O3347" t="s">
        <v>4241</v>
      </c>
      <c r="P3347">
        <v>0</v>
      </c>
      <c r="Q3347" s="46">
        <f t="shared" si="331"/>
        <v>0</v>
      </c>
    </row>
    <row r="3348" spans="1:17" x14ac:dyDescent="0.25">
      <c r="A3348" t="str">
        <f t="shared" si="326"/>
        <v>TRICOTEIRO, A MAO</v>
      </c>
      <c r="B3348" t="s">
        <v>4196</v>
      </c>
      <c r="C3348">
        <v>0</v>
      </c>
      <c r="D3348">
        <v>0</v>
      </c>
      <c r="E3348">
        <v>0</v>
      </c>
      <c r="F3348">
        <v>0</v>
      </c>
      <c r="G3348">
        <v>0</v>
      </c>
      <c r="H3348" s="46">
        <f t="shared" si="327"/>
        <v>0</v>
      </c>
      <c r="J3348" t="str">
        <f t="shared" si="328"/>
        <v>SAPATEIRO (CALCADOS SOB MEDIDA)</v>
      </c>
      <c r="K3348" t="s">
        <v>4205</v>
      </c>
      <c r="L3348">
        <v>0</v>
      </c>
      <c r="M3348" s="46">
        <f t="shared" si="329"/>
        <v>0</v>
      </c>
      <c r="N3348" t="str">
        <f t="shared" si="330"/>
        <v>OPERADOR DE TORNO AUTOMATICO (USINAGEM DE MADEIRA)</v>
      </c>
      <c r="O3348" t="s">
        <v>4242</v>
      </c>
      <c r="P3348">
        <v>0</v>
      </c>
      <c r="Q3348" s="46">
        <f t="shared" si="331"/>
        <v>0</v>
      </c>
    </row>
    <row r="3349" spans="1:17" x14ac:dyDescent="0.25">
      <c r="A3349" t="str">
        <f t="shared" si="326"/>
        <v>REDEIRO</v>
      </c>
      <c r="B3349" t="s">
        <v>4197</v>
      </c>
      <c r="C3349">
        <v>0</v>
      </c>
      <c r="D3349">
        <v>0</v>
      </c>
      <c r="E3349">
        <v>0</v>
      </c>
      <c r="F3349">
        <v>0</v>
      </c>
      <c r="G3349">
        <v>0</v>
      </c>
      <c r="H3349" s="46">
        <f t="shared" si="327"/>
        <v>0</v>
      </c>
      <c r="J3349" t="str">
        <f t="shared" si="328"/>
        <v>SELEIRO</v>
      </c>
      <c r="K3349" t="s">
        <v>4206</v>
      </c>
      <c r="L3349">
        <v>0</v>
      </c>
      <c r="M3349" s="46">
        <f t="shared" si="329"/>
        <v>0</v>
      </c>
      <c r="N3349" t="str">
        <f t="shared" si="330"/>
        <v>OPERADOR DE TUPIA (USINAGEM DE MADEIRA)</v>
      </c>
      <c r="O3349" t="s">
        <v>4243</v>
      </c>
      <c r="P3349">
        <v>0</v>
      </c>
      <c r="Q3349" s="46">
        <f t="shared" si="331"/>
        <v>0</v>
      </c>
    </row>
    <row r="3350" spans="1:17" x14ac:dyDescent="0.25">
      <c r="A3350" t="str">
        <f t="shared" si="326"/>
        <v>CHAPELEIRO (CHAPEUS DE PALHA)</v>
      </c>
      <c r="B3350" t="s">
        <v>4198</v>
      </c>
      <c r="C3350">
        <v>0</v>
      </c>
      <c r="D3350">
        <v>0</v>
      </c>
      <c r="E3350">
        <v>0</v>
      </c>
      <c r="F3350">
        <v>0</v>
      </c>
      <c r="G3350">
        <v>0</v>
      </c>
      <c r="H3350" s="46">
        <f t="shared" si="327"/>
        <v>0</v>
      </c>
      <c r="J3350" t="str">
        <f t="shared" si="328"/>
        <v>TIPOGRAFO</v>
      </c>
      <c r="K3350" t="s">
        <v>4207</v>
      </c>
      <c r="L3350">
        <v>0</v>
      </c>
      <c r="M3350" s="46">
        <f t="shared" si="329"/>
        <v>0</v>
      </c>
      <c r="N3350" t="str">
        <f t="shared" si="330"/>
        <v>TORNEIRO NA USINAGEM CONVENCIONAL DE MADEIRA</v>
      </c>
      <c r="O3350" t="s">
        <v>4244</v>
      </c>
      <c r="P3350">
        <v>0</v>
      </c>
      <c r="Q3350" s="46">
        <f t="shared" si="331"/>
        <v>0</v>
      </c>
    </row>
    <row r="3351" spans="1:17" x14ac:dyDescent="0.25">
      <c r="A3351" t="str">
        <f t="shared" si="326"/>
        <v>CROCHETEIRO, A MAO</v>
      </c>
      <c r="B3351" t="s">
        <v>4199</v>
      </c>
      <c r="C3351">
        <v>0</v>
      </c>
      <c r="D3351">
        <v>0</v>
      </c>
      <c r="E3351">
        <v>0</v>
      </c>
      <c r="F3351">
        <v>0</v>
      </c>
      <c r="G3351">
        <v>0</v>
      </c>
      <c r="H3351" s="46">
        <f t="shared" si="327"/>
        <v>0</v>
      </c>
      <c r="J3351" t="str">
        <f t="shared" si="328"/>
        <v>LINOTIPISTA</v>
      </c>
      <c r="K3351" t="s">
        <v>4208</v>
      </c>
      <c r="L3351">
        <v>0</v>
      </c>
      <c r="M3351" s="46">
        <f t="shared" si="329"/>
        <v>0</v>
      </c>
      <c r="N3351" t="str">
        <f t="shared" si="330"/>
        <v>OPERADOR DE MAQUINA BORDATRIZ</v>
      </c>
      <c r="O3351" t="s">
        <v>4245</v>
      </c>
      <c r="P3351">
        <v>0</v>
      </c>
      <c r="Q3351" s="46">
        <f t="shared" si="331"/>
        <v>0</v>
      </c>
    </row>
    <row r="3352" spans="1:17" x14ac:dyDescent="0.25">
      <c r="A3352" t="str">
        <f t="shared" si="326"/>
        <v>BORDADOR, A MAO</v>
      </c>
      <c r="B3352" t="s">
        <v>4200</v>
      </c>
      <c r="C3352">
        <v>0</v>
      </c>
      <c r="D3352">
        <v>0</v>
      </c>
      <c r="E3352">
        <v>0</v>
      </c>
      <c r="F3352">
        <v>0</v>
      </c>
      <c r="G3352">
        <v>0</v>
      </c>
      <c r="H3352" s="46">
        <f t="shared" si="327"/>
        <v>0</v>
      </c>
      <c r="J3352" t="str">
        <f t="shared" si="328"/>
        <v>MONOTIPISTA</v>
      </c>
      <c r="K3352" t="s">
        <v>4209</v>
      </c>
      <c r="L3352">
        <v>0</v>
      </c>
      <c r="M3352" s="46">
        <f t="shared" si="329"/>
        <v>0</v>
      </c>
      <c r="N3352" t="str">
        <f t="shared" si="330"/>
        <v>OPERADOR DE MAQUINA DE CORTINA DïAGUA (PRODUCAO DE MOVEIS)</v>
      </c>
      <c r="O3352" t="s">
        <v>4246</v>
      </c>
      <c r="P3352">
        <v>0</v>
      </c>
      <c r="Q3352" s="46">
        <f t="shared" si="331"/>
        <v>0</v>
      </c>
    </row>
    <row r="3353" spans="1:17" x14ac:dyDescent="0.25">
      <c r="A3353" t="str">
        <f t="shared" si="326"/>
        <v>CERZIDOR</v>
      </c>
      <c r="B3353" t="s">
        <v>4201</v>
      </c>
      <c r="C3353">
        <v>0</v>
      </c>
      <c r="D3353">
        <v>0</v>
      </c>
      <c r="E3353">
        <v>0</v>
      </c>
      <c r="F3353">
        <v>0</v>
      </c>
      <c r="G3353">
        <v>0</v>
      </c>
      <c r="H3353" s="46">
        <f t="shared" si="327"/>
        <v>0</v>
      </c>
      <c r="J3353" t="str">
        <f t="shared" si="328"/>
        <v>PAGINADOR</v>
      </c>
      <c r="K3353" t="s">
        <v>4210</v>
      </c>
      <c r="L3353">
        <v>0</v>
      </c>
      <c r="M3353" s="46">
        <f t="shared" si="329"/>
        <v>0</v>
      </c>
      <c r="N3353" t="str">
        <f t="shared" si="330"/>
        <v>OPERADOR DE MAQUINA DE USINAGEM DE MADEIRA (PRODUCAO EM SERIE)</v>
      </c>
      <c r="O3353" t="s">
        <v>4247</v>
      </c>
      <c r="P3353">
        <v>0</v>
      </c>
      <c r="Q3353" s="46">
        <f t="shared" si="331"/>
        <v>0</v>
      </c>
    </row>
    <row r="3354" spans="1:17" x14ac:dyDescent="0.25">
      <c r="A3354" t="str">
        <f t="shared" si="326"/>
        <v>ARTIFICE DO COURO</v>
      </c>
      <c r="B3354" t="s">
        <v>4202</v>
      </c>
      <c r="C3354">
        <v>0</v>
      </c>
      <c r="D3354">
        <v>0</v>
      </c>
      <c r="E3354">
        <v>0</v>
      </c>
      <c r="F3354">
        <v>0</v>
      </c>
      <c r="G3354">
        <v>0</v>
      </c>
      <c r="H3354" s="46">
        <f t="shared" si="327"/>
        <v>0</v>
      </c>
      <c r="J3354" t="str">
        <f t="shared" si="328"/>
        <v>PINTOR DE LETREIROS</v>
      </c>
      <c r="K3354" t="s">
        <v>4211</v>
      </c>
      <c r="L3354">
        <v>0</v>
      </c>
      <c r="M3354" s="46">
        <f t="shared" si="329"/>
        <v>0</v>
      </c>
      <c r="N3354" t="str">
        <f t="shared" si="330"/>
        <v>OPERADOR DE PRENSA DE ALTA FREQUENCIA NA USINAGEM DE MADEIRA</v>
      </c>
      <c r="O3354" t="s">
        <v>4248</v>
      </c>
      <c r="P3354">
        <v>0</v>
      </c>
      <c r="Q3354" s="46">
        <f t="shared" si="331"/>
        <v>0</v>
      </c>
    </row>
    <row r="3355" spans="1:17" x14ac:dyDescent="0.25">
      <c r="A3355" t="str">
        <f t="shared" si="326"/>
        <v>CORTADOR DE CALCADOS, A MAO (EXCETO SOLAS)</v>
      </c>
      <c r="B3355" t="s">
        <v>4203</v>
      </c>
      <c r="C3355">
        <v>0</v>
      </c>
      <c r="D3355">
        <v>0</v>
      </c>
      <c r="E3355">
        <v>0</v>
      </c>
      <c r="F3355">
        <v>0</v>
      </c>
      <c r="G3355">
        <v>0</v>
      </c>
      <c r="H3355" s="46">
        <f t="shared" si="327"/>
        <v>0</v>
      </c>
      <c r="J3355" t="str">
        <f t="shared" si="328"/>
        <v>CONFECCIONADOR DE CARIMBOS DE BORRACHA</v>
      </c>
      <c r="K3355" t="s">
        <v>4212</v>
      </c>
      <c r="L3355">
        <v>0</v>
      </c>
      <c r="M3355" s="46">
        <f t="shared" si="329"/>
        <v>0</v>
      </c>
      <c r="N3355" t="str">
        <f t="shared" si="330"/>
        <v>OPERADOR DE CENTRO DE USINAGEM DE MADEIRA (CNC)</v>
      </c>
      <c r="O3355" t="s">
        <v>4249</v>
      </c>
      <c r="P3355">
        <v>0</v>
      </c>
      <c r="Q3355" s="46">
        <f t="shared" si="331"/>
        <v>0</v>
      </c>
    </row>
    <row r="3356" spans="1:17" x14ac:dyDescent="0.25">
      <c r="A3356" t="str">
        <f t="shared" si="326"/>
        <v>COSTURADOR DE ARTEFATOS DE COURO, A MAO (EXCETO ROUPAS E CALCADOS)</v>
      </c>
      <c r="B3356" t="s">
        <v>4204</v>
      </c>
      <c r="C3356">
        <v>0</v>
      </c>
      <c r="D3356">
        <v>0</v>
      </c>
      <c r="E3356">
        <v>0</v>
      </c>
      <c r="F3356">
        <v>0</v>
      </c>
      <c r="G3356">
        <v>0</v>
      </c>
      <c r="H3356" s="46">
        <f t="shared" si="327"/>
        <v>0</v>
      </c>
      <c r="J3356" t="str">
        <f t="shared" si="328"/>
        <v>GRAVADOR, A MAO (ENCADERNACAO)</v>
      </c>
      <c r="K3356" t="s">
        <v>4213</v>
      </c>
      <c r="L3356">
        <v>0</v>
      </c>
      <c r="M3356" s="46">
        <f t="shared" si="329"/>
        <v>0</v>
      </c>
      <c r="N3356" t="str">
        <f t="shared" si="330"/>
        <v>OPERADOR DE MAQUINAS DE USINAR MADEIRA (CNC)</v>
      </c>
      <c r="O3356" t="s">
        <v>4250</v>
      </c>
      <c r="P3356">
        <v>0</v>
      </c>
      <c r="Q3356" s="46">
        <f t="shared" si="331"/>
        <v>0</v>
      </c>
    </row>
    <row r="3357" spans="1:17" x14ac:dyDescent="0.25">
      <c r="A3357" t="str">
        <f t="shared" si="326"/>
        <v>SAPATEIRO (CALCADOS SOB MEDIDA)</v>
      </c>
      <c r="B3357" t="s">
        <v>4205</v>
      </c>
      <c r="C3357">
        <v>0</v>
      </c>
      <c r="D3357">
        <v>0</v>
      </c>
      <c r="E3357">
        <v>0</v>
      </c>
      <c r="F3357">
        <v>0</v>
      </c>
      <c r="G3357">
        <v>0</v>
      </c>
      <c r="H3357" s="46">
        <f t="shared" si="327"/>
        <v>0</v>
      </c>
      <c r="J3357" t="str">
        <f t="shared" si="328"/>
        <v>RESTAURADOR DE LIVROS</v>
      </c>
      <c r="K3357" t="s">
        <v>4214</v>
      </c>
      <c r="L3357">
        <v>0</v>
      </c>
      <c r="M3357" s="46">
        <f t="shared" si="329"/>
        <v>0</v>
      </c>
      <c r="N3357" t="str">
        <f t="shared" si="330"/>
        <v>MONTADOR DE MOVEIS E ARTEFATOS DE MADEIRA</v>
      </c>
      <c r="O3357" t="s">
        <v>4251</v>
      </c>
      <c r="P3357">
        <v>0</v>
      </c>
      <c r="Q3357" s="46">
        <f t="shared" si="331"/>
        <v>0</v>
      </c>
    </row>
    <row r="3358" spans="1:17" x14ac:dyDescent="0.25">
      <c r="A3358" t="str">
        <f t="shared" si="326"/>
        <v>SELEIRO</v>
      </c>
      <c r="B3358" t="s">
        <v>4206</v>
      </c>
      <c r="C3358">
        <v>0</v>
      </c>
      <c r="D3358">
        <v>0</v>
      </c>
      <c r="E3358">
        <v>0</v>
      </c>
      <c r="F3358">
        <v>0</v>
      </c>
      <c r="G3358">
        <v>0</v>
      </c>
      <c r="H3358" s="46">
        <f t="shared" si="327"/>
        <v>0</v>
      </c>
      <c r="J3358" t="str">
        <f t="shared" si="328"/>
        <v>MESTRE (INDUSTRIA DE MADEIRA E MOBILIARIO)</v>
      </c>
      <c r="K3358" t="s">
        <v>4215</v>
      </c>
      <c r="L3358">
        <v>0</v>
      </c>
      <c r="M3358" s="46">
        <f t="shared" si="329"/>
        <v>0</v>
      </c>
      <c r="N3358" t="str">
        <f t="shared" si="330"/>
        <v>ENTALHADOR DE MADEIRA</v>
      </c>
      <c r="O3358" t="s">
        <v>4252</v>
      </c>
      <c r="P3358">
        <v>0</v>
      </c>
      <c r="Q3358" s="46">
        <f t="shared" si="331"/>
        <v>0</v>
      </c>
    </row>
    <row r="3359" spans="1:17" x14ac:dyDescent="0.25">
      <c r="A3359" t="str">
        <f t="shared" si="326"/>
        <v>TIPOGRAFO</v>
      </c>
      <c r="B3359" t="s">
        <v>4207</v>
      </c>
      <c r="C3359">
        <v>0</v>
      </c>
      <c r="D3359">
        <v>0</v>
      </c>
      <c r="E3359">
        <v>0</v>
      </c>
      <c r="F3359">
        <v>0</v>
      </c>
      <c r="G3359">
        <v>0</v>
      </c>
      <c r="H3359" s="46">
        <f t="shared" si="327"/>
        <v>0</v>
      </c>
      <c r="J3359" t="str">
        <f t="shared" si="328"/>
        <v>MESTRE CARPINTEIRO</v>
      </c>
      <c r="K3359" t="s">
        <v>4216</v>
      </c>
      <c r="L3359">
        <v>0</v>
      </c>
      <c r="M3359" s="46">
        <f t="shared" si="329"/>
        <v>0</v>
      </c>
      <c r="N3359" t="str">
        <f t="shared" si="330"/>
        <v>FOLHEADOR DE MOVEIS DE MADEIRA</v>
      </c>
      <c r="O3359" t="s">
        <v>4253</v>
      </c>
      <c r="P3359">
        <v>0</v>
      </c>
      <c r="Q3359" s="46">
        <f t="shared" si="331"/>
        <v>0</v>
      </c>
    </row>
    <row r="3360" spans="1:17" x14ac:dyDescent="0.25">
      <c r="A3360" t="str">
        <f t="shared" si="326"/>
        <v>LINOTIPISTA</v>
      </c>
      <c r="B3360" t="s">
        <v>4208</v>
      </c>
      <c r="C3360">
        <v>0</v>
      </c>
      <c r="D3360">
        <v>0</v>
      </c>
      <c r="E3360">
        <v>0</v>
      </c>
      <c r="F3360">
        <v>0</v>
      </c>
      <c r="G3360">
        <v>0</v>
      </c>
      <c r="H3360" s="46">
        <f t="shared" si="327"/>
        <v>0</v>
      </c>
      <c r="J3360" t="str">
        <f t="shared" si="328"/>
        <v>MODELADOR DE MADEIRA</v>
      </c>
      <c r="K3360" t="s">
        <v>4218</v>
      </c>
      <c r="L3360">
        <v>0</v>
      </c>
      <c r="M3360" s="46">
        <f t="shared" si="329"/>
        <v>0</v>
      </c>
      <c r="N3360" t="str">
        <f t="shared" si="330"/>
        <v>LUSTRADOR DE PECAS DE MADEIRA</v>
      </c>
      <c r="O3360" t="s">
        <v>4254</v>
      </c>
      <c r="P3360">
        <v>0</v>
      </c>
      <c r="Q3360" s="46">
        <f t="shared" si="331"/>
        <v>0</v>
      </c>
    </row>
    <row r="3361" spans="1:17" x14ac:dyDescent="0.25">
      <c r="A3361" t="str">
        <f t="shared" si="326"/>
        <v>MONOTIPISTA</v>
      </c>
      <c r="B3361" t="s">
        <v>4209</v>
      </c>
      <c r="C3361">
        <v>0</v>
      </c>
      <c r="D3361">
        <v>0</v>
      </c>
      <c r="E3361">
        <v>0</v>
      </c>
      <c r="F3361">
        <v>0</v>
      </c>
      <c r="G3361">
        <v>0</v>
      </c>
      <c r="H3361" s="46">
        <f t="shared" si="327"/>
        <v>0</v>
      </c>
      <c r="J3361" t="str">
        <f t="shared" si="328"/>
        <v>MAQUETISTA NA MARCENARIA</v>
      </c>
      <c r="K3361" t="s">
        <v>4219</v>
      </c>
      <c r="L3361">
        <v>0</v>
      </c>
      <c r="M3361" s="46">
        <f t="shared" si="329"/>
        <v>0</v>
      </c>
      <c r="N3361" t="str">
        <f t="shared" si="330"/>
        <v>MARCHETEIRO</v>
      </c>
      <c r="O3361" t="s">
        <v>4255</v>
      </c>
      <c r="P3361">
        <v>0</v>
      </c>
      <c r="Q3361" s="46">
        <f t="shared" si="331"/>
        <v>0</v>
      </c>
    </row>
    <row r="3362" spans="1:17" x14ac:dyDescent="0.25">
      <c r="A3362" t="str">
        <f t="shared" si="326"/>
        <v>PAGINADOR</v>
      </c>
      <c r="B3362" t="s">
        <v>4210</v>
      </c>
      <c r="C3362">
        <v>0</v>
      </c>
      <c r="D3362">
        <v>0</v>
      </c>
      <c r="E3362">
        <v>0</v>
      </c>
      <c r="F3362">
        <v>0</v>
      </c>
      <c r="G3362">
        <v>0</v>
      </c>
      <c r="H3362" s="46">
        <f t="shared" si="327"/>
        <v>0</v>
      </c>
      <c r="J3362" t="str">
        <f t="shared" si="328"/>
        <v>TANOEIRO</v>
      </c>
      <c r="K3362" t="s">
        <v>4220</v>
      </c>
      <c r="L3362">
        <v>0</v>
      </c>
      <c r="M3362" s="46">
        <f t="shared" si="329"/>
        <v>0</v>
      </c>
      <c r="N3362" t="str">
        <f t="shared" si="330"/>
        <v>CESTEIRO</v>
      </c>
      <c r="O3362" t="s">
        <v>4256</v>
      </c>
      <c r="P3362">
        <v>0</v>
      </c>
      <c r="Q3362" s="46">
        <f t="shared" si="331"/>
        <v>0</v>
      </c>
    </row>
    <row r="3363" spans="1:17" x14ac:dyDescent="0.25">
      <c r="A3363" t="str">
        <f t="shared" si="326"/>
        <v>PINTOR DE LETREIROS</v>
      </c>
      <c r="B3363" t="s">
        <v>4211</v>
      </c>
      <c r="C3363">
        <v>0</v>
      </c>
      <c r="D3363">
        <v>0</v>
      </c>
      <c r="E3363">
        <v>0</v>
      </c>
      <c r="F3363">
        <v>0</v>
      </c>
      <c r="G3363">
        <v>0</v>
      </c>
      <c r="H3363" s="46">
        <f t="shared" si="327"/>
        <v>0</v>
      </c>
      <c r="J3363" t="str">
        <f t="shared" si="328"/>
        <v>CLASSIFICADOR DE MADEIRA</v>
      </c>
      <c r="K3363" t="s">
        <v>4221</v>
      </c>
      <c r="L3363">
        <v>0</v>
      </c>
      <c r="M3363" s="46">
        <f t="shared" si="329"/>
        <v>0</v>
      </c>
      <c r="N3363" t="str">
        <f t="shared" si="330"/>
        <v>CONFECCIONADOR DE ESCOVAS, PINCEIS E PRODUTOS SIMILARES (A MAO)</v>
      </c>
      <c r="O3363" t="s">
        <v>4257</v>
      </c>
      <c r="P3363">
        <v>0</v>
      </c>
      <c r="Q3363" s="46">
        <f t="shared" si="331"/>
        <v>0</v>
      </c>
    </row>
    <row r="3364" spans="1:17" x14ac:dyDescent="0.25">
      <c r="A3364" t="str">
        <f t="shared" si="326"/>
        <v>CONFECCIONADOR DE CARIMBOS DE BORRACHA</v>
      </c>
      <c r="B3364" t="s">
        <v>4212</v>
      </c>
      <c r="C3364">
        <v>0</v>
      </c>
      <c r="D3364">
        <v>0</v>
      </c>
      <c r="E3364">
        <v>0</v>
      </c>
      <c r="F3364">
        <v>0</v>
      </c>
      <c r="G3364">
        <v>0</v>
      </c>
      <c r="H3364" s="46">
        <f t="shared" si="327"/>
        <v>0</v>
      </c>
      <c r="J3364" t="str">
        <f t="shared" si="328"/>
        <v>IMPREGNADOR DE MADEIRA</v>
      </c>
      <c r="K3364" t="s">
        <v>4222</v>
      </c>
      <c r="L3364">
        <v>0</v>
      </c>
      <c r="M3364" s="46">
        <f t="shared" si="329"/>
        <v>0</v>
      </c>
      <c r="N3364" t="str">
        <f t="shared" si="330"/>
        <v>CONFECCIONADOR DE ESCOVAS, PINCEIS E PRODUTOS SIMILARES (A MAQUINA)</v>
      </c>
      <c r="O3364" t="s">
        <v>4258</v>
      </c>
      <c r="P3364">
        <v>0</v>
      </c>
      <c r="Q3364" s="46">
        <f t="shared" si="331"/>
        <v>0</v>
      </c>
    </row>
    <row r="3365" spans="1:17" x14ac:dyDescent="0.25">
      <c r="A3365" t="str">
        <f t="shared" si="326"/>
        <v>GRAVADOR, A MAO (ENCADERNACAO)</v>
      </c>
      <c r="B3365" t="s">
        <v>4213</v>
      </c>
      <c r="C3365">
        <v>0</v>
      </c>
      <c r="D3365">
        <v>0</v>
      </c>
      <c r="E3365">
        <v>0</v>
      </c>
      <c r="F3365">
        <v>0</v>
      </c>
      <c r="G3365">
        <v>0</v>
      </c>
      <c r="H3365" s="46">
        <f t="shared" si="327"/>
        <v>0</v>
      </c>
      <c r="J3365" t="str">
        <f t="shared" si="328"/>
        <v>SECADOR DE MADEIRA</v>
      </c>
      <c r="K3365" t="s">
        <v>4223</v>
      </c>
      <c r="L3365">
        <v>0</v>
      </c>
      <c r="M3365" s="46">
        <f t="shared" si="329"/>
        <v>0</v>
      </c>
      <c r="N3365" t="str">
        <f t="shared" si="330"/>
        <v>CONFECCIONADOR DE MOVEIS DE VIME, JUNCO E BAMBU</v>
      </c>
      <c r="O3365" t="s">
        <v>4259</v>
      </c>
      <c r="P3365">
        <v>0</v>
      </c>
      <c r="Q3365" s="46">
        <f t="shared" si="331"/>
        <v>0</v>
      </c>
    </row>
    <row r="3366" spans="1:17" x14ac:dyDescent="0.25">
      <c r="A3366" t="str">
        <f t="shared" si="326"/>
        <v>RESTAURADOR DE LIVROS</v>
      </c>
      <c r="B3366" t="s">
        <v>4214</v>
      </c>
      <c r="C3366">
        <v>0</v>
      </c>
      <c r="D3366">
        <v>0</v>
      </c>
      <c r="E3366">
        <v>0</v>
      </c>
      <c r="F3366">
        <v>0</v>
      </c>
      <c r="G3366">
        <v>0</v>
      </c>
      <c r="H3366" s="46">
        <f t="shared" si="327"/>
        <v>0</v>
      </c>
      <c r="J3366" t="str">
        <f t="shared" si="328"/>
        <v>CORTADOR DE LAMINADOS DE MADEIRA</v>
      </c>
      <c r="K3366" t="s">
        <v>4224</v>
      </c>
      <c r="L3366">
        <v>0</v>
      </c>
      <c r="M3366" s="46">
        <f t="shared" si="329"/>
        <v>0</v>
      </c>
      <c r="N3366" t="str">
        <f t="shared" si="330"/>
        <v>ESTEIREIRO</v>
      </c>
      <c r="O3366" t="s">
        <v>4260</v>
      </c>
      <c r="P3366">
        <v>0</v>
      </c>
      <c r="Q3366" s="46">
        <f t="shared" si="331"/>
        <v>0</v>
      </c>
    </row>
    <row r="3367" spans="1:17" x14ac:dyDescent="0.25">
      <c r="A3367" t="str">
        <f t="shared" si="326"/>
        <v>MESTRE (INDUSTRIA DE MADEIRA E MOBILIARIO)</v>
      </c>
      <c r="B3367" t="s">
        <v>4215</v>
      </c>
      <c r="C3367">
        <v>0</v>
      </c>
      <c r="D3367">
        <v>0</v>
      </c>
      <c r="E3367">
        <v>0</v>
      </c>
      <c r="F3367">
        <v>0</v>
      </c>
      <c r="G3367">
        <v>0</v>
      </c>
      <c r="H3367" s="46">
        <f t="shared" si="327"/>
        <v>0</v>
      </c>
      <c r="J3367" t="str">
        <f t="shared" si="328"/>
        <v>OPERADOR DE SERRAS NO DESDOBRAMENTO DE MADEIRA</v>
      </c>
      <c r="K3367" t="s">
        <v>4225</v>
      </c>
      <c r="L3367">
        <v>0</v>
      </c>
      <c r="M3367" s="46">
        <f t="shared" si="329"/>
        <v>0</v>
      </c>
      <c r="N3367" t="str">
        <f t="shared" si="330"/>
        <v>VASSOUREIRO</v>
      </c>
      <c r="O3367" t="s">
        <v>4261</v>
      </c>
      <c r="P3367">
        <v>0</v>
      </c>
      <c r="Q3367" s="46">
        <f t="shared" si="331"/>
        <v>0</v>
      </c>
    </row>
    <row r="3368" spans="1:17" x14ac:dyDescent="0.25">
      <c r="A3368" t="str">
        <f t="shared" si="326"/>
        <v>MESTRE CARPINTEIRO</v>
      </c>
      <c r="B3368" t="s">
        <v>4216</v>
      </c>
      <c r="C3368">
        <v>0</v>
      </c>
      <c r="D3368">
        <v>0</v>
      </c>
      <c r="E3368">
        <v>0</v>
      </c>
      <c r="F3368">
        <v>0</v>
      </c>
      <c r="G3368">
        <v>0</v>
      </c>
      <c r="H3368" s="46">
        <f t="shared" si="327"/>
        <v>0</v>
      </c>
      <c r="J3368" t="str">
        <f t="shared" si="328"/>
        <v>SERRADOR DE BORDAS NO DESDOBRAMENTO DE MADEIRA</v>
      </c>
      <c r="K3368" t="s">
        <v>4226</v>
      </c>
      <c r="L3368">
        <v>0</v>
      </c>
      <c r="M3368" s="46">
        <f t="shared" si="329"/>
        <v>0</v>
      </c>
      <c r="N3368" t="str">
        <f t="shared" si="330"/>
        <v>CARPINTEIRO NAVAL (CONSTRUCAO DE PEQUENAS EMBARCACOES)</v>
      </c>
      <c r="O3368" t="s">
        <v>4262</v>
      </c>
      <c r="P3368">
        <v>0</v>
      </c>
      <c r="Q3368" s="46">
        <f t="shared" si="331"/>
        <v>0</v>
      </c>
    </row>
    <row r="3369" spans="1:17" x14ac:dyDescent="0.25">
      <c r="A3369" t="str">
        <f t="shared" si="326"/>
        <v>MODELADOR DE MADEIRA</v>
      </c>
      <c r="B3369" t="s">
        <v>4218</v>
      </c>
      <c r="C3369">
        <v>0</v>
      </c>
      <c r="D3369">
        <v>0</v>
      </c>
      <c r="E3369">
        <v>0</v>
      </c>
      <c r="F3369">
        <v>0</v>
      </c>
      <c r="G3369">
        <v>0</v>
      </c>
      <c r="H3369" s="46">
        <f t="shared" si="327"/>
        <v>0</v>
      </c>
      <c r="J3369" t="str">
        <f t="shared" si="328"/>
        <v>SERRADOR DE MADEIRA</v>
      </c>
      <c r="K3369" t="s">
        <v>4227</v>
      </c>
      <c r="L3369">
        <v>0</v>
      </c>
      <c r="M3369" s="46">
        <f t="shared" si="329"/>
        <v>0</v>
      </c>
      <c r="N3369" t="str">
        <f t="shared" si="330"/>
        <v>CARPINTEIRO NAVAL (EMBARCACOES)</v>
      </c>
      <c r="O3369" t="s">
        <v>4263</v>
      </c>
      <c r="P3369">
        <v>0</v>
      </c>
      <c r="Q3369" s="46">
        <f t="shared" si="331"/>
        <v>0</v>
      </c>
    </row>
    <row r="3370" spans="1:17" x14ac:dyDescent="0.25">
      <c r="A3370" t="str">
        <f t="shared" si="326"/>
        <v>MAQUETISTA NA MARCENARIA</v>
      </c>
      <c r="B3370" t="s">
        <v>4219</v>
      </c>
      <c r="C3370">
        <v>0</v>
      </c>
      <c r="D3370">
        <v>0</v>
      </c>
      <c r="E3370">
        <v>0</v>
      </c>
      <c r="F3370">
        <v>0</v>
      </c>
      <c r="G3370">
        <v>0</v>
      </c>
      <c r="H3370" s="46">
        <f t="shared" si="327"/>
        <v>0</v>
      </c>
      <c r="J3370" t="str">
        <f t="shared" si="328"/>
        <v>SERRADOR DE MADEIRA (SERRA CIRCULAR MULTIPLA)</v>
      </c>
      <c r="K3370" t="s">
        <v>4228</v>
      </c>
      <c r="L3370">
        <v>0</v>
      </c>
      <c r="M3370" s="46">
        <f t="shared" si="329"/>
        <v>0</v>
      </c>
      <c r="N3370" t="str">
        <f t="shared" si="330"/>
        <v>CARPINTEIRO NAVAL (ESTALEIROS)</v>
      </c>
      <c r="O3370" t="s">
        <v>4264</v>
      </c>
      <c r="P3370">
        <v>0</v>
      </c>
      <c r="Q3370" s="46">
        <f t="shared" si="331"/>
        <v>0</v>
      </c>
    </row>
    <row r="3371" spans="1:17" x14ac:dyDescent="0.25">
      <c r="A3371" t="str">
        <f t="shared" si="326"/>
        <v>TANOEIRO</v>
      </c>
      <c r="B3371" t="s">
        <v>4220</v>
      </c>
      <c r="C3371">
        <v>0</v>
      </c>
      <c r="D3371">
        <v>0</v>
      </c>
      <c r="E3371">
        <v>0</v>
      </c>
      <c r="F3371">
        <v>0</v>
      </c>
      <c r="G3371">
        <v>0</v>
      </c>
      <c r="H3371" s="46">
        <f t="shared" si="327"/>
        <v>0</v>
      </c>
      <c r="J3371" t="str">
        <f t="shared" si="328"/>
        <v>SERRADOR DE MADEIRA (SERRA DE FITA MULTIPLA)</v>
      </c>
      <c r="K3371" t="s">
        <v>4229</v>
      </c>
      <c r="L3371">
        <v>0</v>
      </c>
      <c r="M3371" s="46">
        <f t="shared" si="329"/>
        <v>0</v>
      </c>
      <c r="N3371" t="str">
        <f t="shared" si="330"/>
        <v>CARPINTEIRO DE CARRETAS</v>
      </c>
      <c r="O3371" t="s">
        <v>4265</v>
      </c>
      <c r="P3371">
        <v>0</v>
      </c>
      <c r="Q3371" s="46">
        <f t="shared" si="331"/>
        <v>0</v>
      </c>
    </row>
    <row r="3372" spans="1:17" x14ac:dyDescent="0.25">
      <c r="A3372" t="str">
        <f t="shared" si="326"/>
        <v>CLASSIFICADOR DE MADEIRA</v>
      </c>
      <c r="B3372" t="s">
        <v>4221</v>
      </c>
      <c r="C3372">
        <v>0</v>
      </c>
      <c r="D3372">
        <v>0</v>
      </c>
      <c r="E3372">
        <v>0</v>
      </c>
      <c r="F3372">
        <v>0</v>
      </c>
      <c r="G3372">
        <v>0</v>
      </c>
      <c r="H3372" s="46">
        <f t="shared" si="327"/>
        <v>0</v>
      </c>
      <c r="J3372" t="str">
        <f t="shared" si="328"/>
        <v>OPERADOR DE MAQUINA INTERCALADORA E PLACAS (COMPENSADOS)</v>
      </c>
      <c r="K3372" t="s">
        <v>4230</v>
      </c>
      <c r="L3372">
        <v>0</v>
      </c>
      <c r="M3372" s="46">
        <f t="shared" si="329"/>
        <v>0</v>
      </c>
      <c r="N3372" t="str">
        <f t="shared" si="330"/>
        <v>CARPINTEIRO DE CARROCERIAS</v>
      </c>
      <c r="O3372" t="s">
        <v>4266</v>
      </c>
      <c r="P3372">
        <v>0</v>
      </c>
      <c r="Q3372" s="46">
        <f t="shared" si="331"/>
        <v>0</v>
      </c>
    </row>
    <row r="3373" spans="1:17" x14ac:dyDescent="0.25">
      <c r="A3373" t="str">
        <f t="shared" si="326"/>
        <v>IMPREGNADOR DE MADEIRA</v>
      </c>
      <c r="B3373" t="s">
        <v>4222</v>
      </c>
      <c r="C3373">
        <v>0</v>
      </c>
      <c r="D3373">
        <v>0</v>
      </c>
      <c r="E3373">
        <v>0</v>
      </c>
      <c r="F3373">
        <v>0</v>
      </c>
      <c r="G3373">
        <v>0</v>
      </c>
      <c r="H3373" s="46">
        <f t="shared" si="327"/>
        <v>0</v>
      </c>
      <c r="J3373" t="str">
        <f t="shared" si="328"/>
        <v>PRENSISTA DE AGLOMERADOS</v>
      </c>
      <c r="K3373" t="s">
        <v>4231</v>
      </c>
      <c r="L3373">
        <v>0</v>
      </c>
      <c r="M3373" s="46">
        <f t="shared" si="329"/>
        <v>0</v>
      </c>
      <c r="N3373" t="str">
        <f t="shared" si="330"/>
        <v>SUPERVISOR DE EMBALAGEM E ETIQUETAGEM</v>
      </c>
      <c r="O3373" t="s">
        <v>4267</v>
      </c>
      <c r="P3373">
        <v>0</v>
      </c>
      <c r="Q3373" s="46">
        <f t="shared" si="331"/>
        <v>0</v>
      </c>
    </row>
    <row r="3374" spans="1:17" x14ac:dyDescent="0.25">
      <c r="A3374" t="str">
        <f t="shared" si="326"/>
        <v>SECADOR DE MADEIRA</v>
      </c>
      <c r="B3374" t="s">
        <v>4223</v>
      </c>
      <c r="C3374">
        <v>0</v>
      </c>
      <c r="D3374">
        <v>0</v>
      </c>
      <c r="E3374">
        <v>0</v>
      </c>
      <c r="F3374">
        <v>0</v>
      </c>
      <c r="G3374">
        <v>0</v>
      </c>
      <c r="H3374" s="46">
        <f t="shared" si="327"/>
        <v>0</v>
      </c>
      <c r="J3374" t="str">
        <f t="shared" si="328"/>
        <v>PRENSISTA DE COMPENSADOS</v>
      </c>
      <c r="K3374" t="s">
        <v>4232</v>
      </c>
      <c r="L3374">
        <v>0</v>
      </c>
      <c r="M3374" s="46">
        <f t="shared" si="329"/>
        <v>0</v>
      </c>
      <c r="N3374" t="str">
        <f t="shared" si="330"/>
        <v>CONDUTOR DE PROCESSOS ROBOTIZADOS DE PINTURA</v>
      </c>
      <c r="O3374" t="s">
        <v>4268</v>
      </c>
      <c r="P3374">
        <v>0</v>
      </c>
      <c r="Q3374" s="46">
        <f t="shared" si="331"/>
        <v>0</v>
      </c>
    </row>
    <row r="3375" spans="1:17" x14ac:dyDescent="0.25">
      <c r="A3375" t="str">
        <f t="shared" si="326"/>
        <v>CORTADOR DE LAMINADOS DE MADEIRA</v>
      </c>
      <c r="B3375" t="s">
        <v>4224</v>
      </c>
      <c r="C3375">
        <v>0</v>
      </c>
      <c r="D3375">
        <v>0</v>
      </c>
      <c r="E3375">
        <v>0</v>
      </c>
      <c r="F3375">
        <v>0</v>
      </c>
      <c r="G3375">
        <v>0</v>
      </c>
      <c r="H3375" s="46">
        <f t="shared" si="327"/>
        <v>0</v>
      </c>
      <c r="J3375" t="str">
        <f t="shared" si="328"/>
        <v>PREPARADOR DE AGLOMERANTES</v>
      </c>
      <c r="K3375" t="s">
        <v>4233</v>
      </c>
      <c r="L3375">
        <v>0</v>
      </c>
      <c r="M3375" s="46">
        <f t="shared" si="329"/>
        <v>0</v>
      </c>
      <c r="N3375" t="str">
        <f t="shared" si="330"/>
        <v>CONDUTOR DE PROCESSOS ROBOTIZADOS DE SOLDAGEM</v>
      </c>
      <c r="O3375" t="s">
        <v>4269</v>
      </c>
      <c r="P3375">
        <v>0</v>
      </c>
      <c r="Q3375" s="46">
        <f t="shared" si="331"/>
        <v>0</v>
      </c>
    </row>
    <row r="3376" spans="1:17" x14ac:dyDescent="0.25">
      <c r="A3376" t="str">
        <f t="shared" si="326"/>
        <v>OPERADOR DE SERRAS NO DESDOBRAMENTO DE MADEIRA</v>
      </c>
      <c r="B3376" t="s">
        <v>4225</v>
      </c>
      <c r="C3376">
        <v>0</v>
      </c>
      <c r="D3376">
        <v>0</v>
      </c>
      <c r="E3376">
        <v>0</v>
      </c>
      <c r="F3376">
        <v>0</v>
      </c>
      <c r="G3376">
        <v>0</v>
      </c>
      <c r="H3376" s="46">
        <f t="shared" si="327"/>
        <v>0</v>
      </c>
      <c r="J3376" t="str">
        <f t="shared" si="328"/>
        <v>OPERADOR DE DESEMPENADEIRA NA USINAGEM CONVENCIONAL DE MADEIRA</v>
      </c>
      <c r="K3376" t="s">
        <v>4234</v>
      </c>
      <c r="L3376">
        <v>0</v>
      </c>
      <c r="M3376" s="46">
        <f t="shared" si="329"/>
        <v>0</v>
      </c>
      <c r="N3376" t="str">
        <f t="shared" si="330"/>
        <v>OPERADOR DE VEICULOS SUBAQUATICOS CONTROLADOS REMOTAMENTE</v>
      </c>
      <c r="O3376" t="s">
        <v>4270</v>
      </c>
      <c r="P3376">
        <v>0</v>
      </c>
      <c r="Q3376" s="46">
        <f t="shared" si="331"/>
        <v>0</v>
      </c>
    </row>
    <row r="3377" spans="1:17" x14ac:dyDescent="0.25">
      <c r="A3377" t="str">
        <f t="shared" si="326"/>
        <v>SERRADOR DE BORDAS NO DESDOBRAMENTO DE MADEIRA</v>
      </c>
      <c r="B3377" t="s">
        <v>4226</v>
      </c>
      <c r="C3377">
        <v>0</v>
      </c>
      <c r="D3377">
        <v>0</v>
      </c>
      <c r="E3377">
        <v>0</v>
      </c>
      <c r="F3377">
        <v>0</v>
      </c>
      <c r="G3377">
        <v>0</v>
      </c>
      <c r="H3377" s="46">
        <f t="shared" si="327"/>
        <v>0</v>
      </c>
      <c r="J3377" t="str">
        <f t="shared" si="328"/>
        <v>OPERADOR DE ENTALHADEIRA (USINAGEM DE MADEIRA)</v>
      </c>
      <c r="K3377" t="s">
        <v>4235</v>
      </c>
      <c r="L3377">
        <v>0</v>
      </c>
      <c r="M3377" s="46">
        <f t="shared" si="329"/>
        <v>0</v>
      </c>
      <c r="N3377" t="str">
        <f t="shared" si="330"/>
        <v>MERGULHADOR PROFISSIONAL (RASO E PROFUNDO)</v>
      </c>
      <c r="O3377" t="s">
        <v>4271</v>
      </c>
      <c r="P3377">
        <v>0</v>
      </c>
      <c r="Q3377" s="46">
        <f t="shared" si="331"/>
        <v>0</v>
      </c>
    </row>
    <row r="3378" spans="1:17" x14ac:dyDescent="0.25">
      <c r="A3378" t="str">
        <f t="shared" si="326"/>
        <v>SERRADOR DE MADEIRA</v>
      </c>
      <c r="B3378" t="s">
        <v>4227</v>
      </c>
      <c r="C3378">
        <v>0</v>
      </c>
      <c r="D3378">
        <v>0</v>
      </c>
      <c r="E3378">
        <v>0</v>
      </c>
      <c r="F3378">
        <v>0</v>
      </c>
      <c r="G3378">
        <v>0</v>
      </c>
      <c r="H3378" s="46">
        <f t="shared" si="327"/>
        <v>0</v>
      </c>
      <c r="J3378" t="str">
        <f t="shared" si="328"/>
        <v>OPERADOR DE FRESADORA (USINAGEM DE MADEIRA)</v>
      </c>
      <c r="K3378" t="s">
        <v>4236</v>
      </c>
      <c r="L3378">
        <v>0</v>
      </c>
      <c r="M3378" s="46">
        <f t="shared" si="329"/>
        <v>0</v>
      </c>
      <c r="N3378" t="str">
        <f t="shared" si="330"/>
        <v>OPERADOR DE DRAGA</v>
      </c>
      <c r="O3378" t="s">
        <v>4272</v>
      </c>
      <c r="P3378">
        <v>0</v>
      </c>
      <c r="Q3378" s="46">
        <f t="shared" si="331"/>
        <v>0</v>
      </c>
    </row>
    <row r="3379" spans="1:17" x14ac:dyDescent="0.25">
      <c r="A3379" t="str">
        <f t="shared" si="326"/>
        <v>SERRADOR DE MADEIRA (SERRA CIRCULAR MULTIPLA)</v>
      </c>
      <c r="B3379" t="s">
        <v>4228</v>
      </c>
      <c r="C3379">
        <v>0</v>
      </c>
      <c r="D3379">
        <v>0</v>
      </c>
      <c r="E3379">
        <v>0</v>
      </c>
      <c r="F3379">
        <v>0</v>
      </c>
      <c r="G3379">
        <v>0</v>
      </c>
      <c r="H3379" s="46">
        <f t="shared" si="327"/>
        <v>0</v>
      </c>
      <c r="J3379" t="str">
        <f t="shared" si="328"/>
        <v>OPERADOR DE LIXADEIRA (USINAGEM DE MADEIRA)</v>
      </c>
      <c r="K3379" t="s">
        <v>4237</v>
      </c>
      <c r="L3379">
        <v>0</v>
      </c>
      <c r="M3379" s="46">
        <f t="shared" si="329"/>
        <v>0</v>
      </c>
      <c r="N3379" t="str">
        <f t="shared" si="330"/>
        <v>OPERADOR DE GUINDASTE (FIXO)</v>
      </c>
      <c r="O3379" t="s">
        <v>4273</v>
      </c>
      <c r="P3379">
        <v>0</v>
      </c>
      <c r="Q3379" s="46">
        <f t="shared" si="331"/>
        <v>0</v>
      </c>
    </row>
    <row r="3380" spans="1:17" x14ac:dyDescent="0.25">
      <c r="A3380" t="str">
        <f t="shared" si="326"/>
        <v>SERRADOR DE MADEIRA (SERRA DE FITA MULTIPLA)</v>
      </c>
      <c r="B3380" t="s">
        <v>4229</v>
      </c>
      <c r="C3380">
        <v>0</v>
      </c>
      <c r="D3380">
        <v>0</v>
      </c>
      <c r="E3380">
        <v>0</v>
      </c>
      <c r="F3380">
        <v>0</v>
      </c>
      <c r="G3380">
        <v>0</v>
      </c>
      <c r="H3380" s="46">
        <f t="shared" si="327"/>
        <v>0</v>
      </c>
      <c r="J3380" t="str">
        <f t="shared" si="328"/>
        <v>OPERADOR DE MAQUINA DE USINAGEM MADEIRA, EM GERAL</v>
      </c>
      <c r="K3380" t="s">
        <v>4238</v>
      </c>
      <c r="L3380">
        <v>0</v>
      </c>
      <c r="M3380" s="46">
        <f t="shared" si="329"/>
        <v>0</v>
      </c>
      <c r="N3380" t="str">
        <f t="shared" si="330"/>
        <v>OPERADOR DE GUINDASTE MOVEL</v>
      </c>
      <c r="O3380" t="s">
        <v>4274</v>
      </c>
      <c r="P3380">
        <v>0</v>
      </c>
      <c r="Q3380" s="46">
        <f t="shared" si="331"/>
        <v>0</v>
      </c>
    </row>
    <row r="3381" spans="1:17" x14ac:dyDescent="0.25">
      <c r="A3381" t="str">
        <f t="shared" si="326"/>
        <v>OPERADOR DE MAQUINA INTERCALADORA E PLACAS (COMPENSADOS)</v>
      </c>
      <c r="B3381" t="s">
        <v>4230</v>
      </c>
      <c r="C3381">
        <v>0</v>
      </c>
      <c r="D3381">
        <v>0</v>
      </c>
      <c r="E3381">
        <v>0</v>
      </c>
      <c r="F3381">
        <v>0</v>
      </c>
      <c r="G3381">
        <v>0</v>
      </c>
      <c r="H3381" s="46">
        <f t="shared" si="327"/>
        <v>0</v>
      </c>
      <c r="J3381" t="str">
        <f t="shared" si="328"/>
        <v>OPERADOR DE MOLDURADORA (USINAGEM DE MADEIRA)</v>
      </c>
      <c r="K3381" t="s">
        <v>4239</v>
      </c>
      <c r="L3381">
        <v>0</v>
      </c>
      <c r="M3381" s="46">
        <f t="shared" si="329"/>
        <v>0</v>
      </c>
      <c r="N3381" t="str">
        <f t="shared" si="330"/>
        <v>OPERADOR DE MAQUINA RODOFERROVIARIA</v>
      </c>
      <c r="O3381" t="s">
        <v>4275</v>
      </c>
      <c r="P3381">
        <v>0</v>
      </c>
      <c r="Q3381" s="46">
        <f t="shared" si="331"/>
        <v>0</v>
      </c>
    </row>
    <row r="3382" spans="1:17" x14ac:dyDescent="0.25">
      <c r="A3382" t="str">
        <f t="shared" si="326"/>
        <v>PRENSISTA DE AGLOMERADOS</v>
      </c>
      <c r="B3382" t="s">
        <v>4231</v>
      </c>
      <c r="C3382">
        <v>0</v>
      </c>
      <c r="D3382">
        <v>0</v>
      </c>
      <c r="E3382">
        <v>0</v>
      </c>
      <c r="F3382">
        <v>0</v>
      </c>
      <c r="G3382">
        <v>0</v>
      </c>
      <c r="H3382" s="46">
        <f t="shared" si="327"/>
        <v>0</v>
      </c>
      <c r="J3382" t="str">
        <f t="shared" si="328"/>
        <v>OPERADOR DE PLAINA DESENGROSSADEIRA</v>
      </c>
      <c r="K3382" t="s">
        <v>4240</v>
      </c>
      <c r="L3382">
        <v>0</v>
      </c>
      <c r="M3382" s="46">
        <f t="shared" si="329"/>
        <v>0</v>
      </c>
      <c r="N3382" t="str">
        <f t="shared" si="330"/>
        <v>OPERADOR DE MONTA-CARGAS (CONSTRUCAO CIVIL)</v>
      </c>
      <c r="O3382" t="s">
        <v>4276</v>
      </c>
      <c r="P3382">
        <v>0</v>
      </c>
      <c r="Q3382" s="46">
        <f t="shared" si="331"/>
        <v>0</v>
      </c>
    </row>
    <row r="3383" spans="1:17" x14ac:dyDescent="0.25">
      <c r="A3383" t="str">
        <f t="shared" si="326"/>
        <v>PRENSISTA DE COMPENSADOS</v>
      </c>
      <c r="B3383" t="s">
        <v>4232</v>
      </c>
      <c r="C3383">
        <v>0</v>
      </c>
      <c r="D3383">
        <v>0</v>
      </c>
      <c r="E3383">
        <v>0</v>
      </c>
      <c r="F3383">
        <v>0</v>
      </c>
      <c r="G3383">
        <v>0</v>
      </c>
      <c r="H3383" s="46">
        <f t="shared" si="327"/>
        <v>0</v>
      </c>
      <c r="J3383" t="str">
        <f t="shared" si="328"/>
        <v>OPERADOR DE SERRAS (USINAGEM DE MADEIRA)</v>
      </c>
      <c r="K3383" t="s">
        <v>4241</v>
      </c>
      <c r="L3383">
        <v>0</v>
      </c>
      <c r="M3383" s="46">
        <f t="shared" si="329"/>
        <v>0</v>
      </c>
      <c r="N3383" t="str">
        <f t="shared" si="330"/>
        <v>OPERADOR DE PONTE ROLANTE</v>
      </c>
      <c r="O3383" t="s">
        <v>4277</v>
      </c>
      <c r="P3383">
        <v>0</v>
      </c>
      <c r="Q3383" s="46">
        <f t="shared" si="331"/>
        <v>0</v>
      </c>
    </row>
    <row r="3384" spans="1:17" x14ac:dyDescent="0.25">
      <c r="A3384" t="str">
        <f t="shared" si="326"/>
        <v>PREPARADOR DE AGLOMERANTES</v>
      </c>
      <c r="B3384" t="s">
        <v>4233</v>
      </c>
      <c r="C3384">
        <v>0</v>
      </c>
      <c r="D3384">
        <v>0</v>
      </c>
      <c r="E3384">
        <v>0</v>
      </c>
      <c r="F3384">
        <v>0</v>
      </c>
      <c r="G3384">
        <v>0</v>
      </c>
      <c r="H3384" s="46">
        <f t="shared" si="327"/>
        <v>0</v>
      </c>
      <c r="J3384" t="str">
        <f t="shared" si="328"/>
        <v>OPERADOR DE TORNO AUTOMATICO (USINAGEM DE MADEIRA)</v>
      </c>
      <c r="K3384" t="s">
        <v>4242</v>
      </c>
      <c r="L3384">
        <v>0</v>
      </c>
      <c r="M3384" s="46">
        <f t="shared" si="329"/>
        <v>0</v>
      </c>
      <c r="N3384" t="str">
        <f t="shared" si="330"/>
        <v>OPERADOR DE PORTICO ROLANTE</v>
      </c>
      <c r="O3384" t="s">
        <v>4278</v>
      </c>
      <c r="P3384">
        <v>0</v>
      </c>
      <c r="Q3384" s="46">
        <f t="shared" si="331"/>
        <v>0</v>
      </c>
    </row>
    <row r="3385" spans="1:17" x14ac:dyDescent="0.25">
      <c r="A3385" t="str">
        <f t="shared" si="326"/>
        <v>OPERADOR DE DESEMPENADEIRA NA USINAGEM CONVENCIONAL DE MADEIRA</v>
      </c>
      <c r="B3385" t="s">
        <v>4234</v>
      </c>
      <c r="C3385">
        <v>0</v>
      </c>
      <c r="D3385">
        <v>0</v>
      </c>
      <c r="E3385">
        <v>0</v>
      </c>
      <c r="F3385">
        <v>0</v>
      </c>
      <c r="G3385">
        <v>0</v>
      </c>
      <c r="H3385" s="46">
        <f t="shared" si="327"/>
        <v>0</v>
      </c>
      <c r="J3385" t="str">
        <f t="shared" si="328"/>
        <v>OPERADOR DE TUPIA (USINAGEM DE MADEIRA)</v>
      </c>
      <c r="K3385" t="s">
        <v>4243</v>
      </c>
      <c r="L3385">
        <v>0</v>
      </c>
      <c r="M3385" s="46">
        <f t="shared" si="329"/>
        <v>0</v>
      </c>
      <c r="N3385" t="str">
        <f t="shared" si="330"/>
        <v>SINALEIRO (PONTE-ROLANTE)</v>
      </c>
      <c r="O3385" t="s">
        <v>4280</v>
      </c>
      <c r="P3385">
        <v>0</v>
      </c>
      <c r="Q3385" s="46">
        <f t="shared" si="331"/>
        <v>0</v>
      </c>
    </row>
    <row r="3386" spans="1:17" x14ac:dyDescent="0.25">
      <c r="A3386" t="str">
        <f t="shared" si="326"/>
        <v>OPERADOR DE ENTALHADEIRA (USINAGEM DE MADEIRA)</v>
      </c>
      <c r="B3386" t="s">
        <v>4235</v>
      </c>
      <c r="C3386">
        <v>0</v>
      </c>
      <c r="D3386">
        <v>0</v>
      </c>
      <c r="E3386">
        <v>0</v>
      </c>
      <c r="F3386">
        <v>0</v>
      </c>
      <c r="G3386">
        <v>0</v>
      </c>
      <c r="H3386" s="46">
        <f t="shared" si="327"/>
        <v>0</v>
      </c>
      <c r="J3386" t="str">
        <f t="shared" si="328"/>
        <v>TORNEIRO NA USINAGEM CONVENCIONAL DE MADEIRA</v>
      </c>
      <c r="K3386" t="s">
        <v>4244</v>
      </c>
      <c r="L3386">
        <v>0</v>
      </c>
      <c r="M3386" s="46">
        <f t="shared" si="329"/>
        <v>0</v>
      </c>
      <c r="N3386" t="str">
        <f t="shared" si="330"/>
        <v>GUINCHEIRO (CONSTRUCAO CIVIL)</v>
      </c>
      <c r="O3386" t="s">
        <v>4281</v>
      </c>
      <c r="P3386">
        <v>0</v>
      </c>
      <c r="Q3386" s="46">
        <f t="shared" si="331"/>
        <v>0</v>
      </c>
    </row>
    <row r="3387" spans="1:17" x14ac:dyDescent="0.25">
      <c r="A3387" t="str">
        <f t="shared" si="326"/>
        <v>OPERADOR DE FRESADORA (USINAGEM DE MADEIRA)</v>
      </c>
      <c r="B3387" t="s">
        <v>4236</v>
      </c>
      <c r="C3387">
        <v>0</v>
      </c>
      <c r="D3387">
        <v>0</v>
      </c>
      <c r="E3387">
        <v>0</v>
      </c>
      <c r="F3387">
        <v>0</v>
      </c>
      <c r="G3387">
        <v>0</v>
      </c>
      <c r="H3387" s="46">
        <f t="shared" si="327"/>
        <v>0</v>
      </c>
      <c r="J3387" t="str">
        <f t="shared" si="328"/>
        <v>OPERADOR DE MAQUINA BORDATRIZ</v>
      </c>
      <c r="K3387" t="s">
        <v>4245</v>
      </c>
      <c r="L3387">
        <v>0</v>
      </c>
      <c r="M3387" s="46">
        <f t="shared" si="329"/>
        <v>0</v>
      </c>
      <c r="N3387" t="str">
        <f t="shared" si="330"/>
        <v>OPERADOR DE DOCAGEM</v>
      </c>
      <c r="O3387" t="s">
        <v>4282</v>
      </c>
      <c r="P3387">
        <v>0</v>
      </c>
      <c r="Q3387" s="46">
        <f t="shared" si="331"/>
        <v>0</v>
      </c>
    </row>
    <row r="3388" spans="1:17" x14ac:dyDescent="0.25">
      <c r="A3388" t="str">
        <f t="shared" si="326"/>
        <v>OPERADOR DE LIXADEIRA (USINAGEM DE MADEIRA)</v>
      </c>
      <c r="B3388" t="s">
        <v>4237</v>
      </c>
      <c r="C3388">
        <v>0</v>
      </c>
      <c r="D3388">
        <v>0</v>
      </c>
      <c r="E3388">
        <v>0</v>
      </c>
      <c r="F3388">
        <v>0</v>
      </c>
      <c r="G3388">
        <v>0</v>
      </c>
      <c r="H3388" s="46">
        <f t="shared" si="327"/>
        <v>0</v>
      </c>
      <c r="J3388" t="str">
        <f t="shared" si="328"/>
        <v>OPERADOR DE MAQUINA DE CORTINA DïAGUA (PRODUCAO DE MOVEIS)</v>
      </c>
      <c r="K3388" t="s">
        <v>4246</v>
      </c>
      <c r="L3388">
        <v>0</v>
      </c>
      <c r="M3388" s="46">
        <f t="shared" si="329"/>
        <v>0</v>
      </c>
      <c r="N3388" t="str">
        <f t="shared" si="330"/>
        <v>OPERADOR DE EMPILHADEIRA</v>
      </c>
      <c r="O3388" t="s">
        <v>4283</v>
      </c>
      <c r="P3388">
        <v>0</v>
      </c>
      <c r="Q3388" s="46">
        <f t="shared" si="331"/>
        <v>0</v>
      </c>
    </row>
    <row r="3389" spans="1:17" x14ac:dyDescent="0.25">
      <c r="A3389" t="str">
        <f t="shared" si="326"/>
        <v>OPERADOR DE MAQUINA DE USINAGEM MADEIRA, EM GERAL</v>
      </c>
      <c r="B3389" t="s">
        <v>4238</v>
      </c>
      <c r="C3389">
        <v>0</v>
      </c>
      <c r="D3389">
        <v>0</v>
      </c>
      <c r="E3389">
        <v>0</v>
      </c>
      <c r="F3389">
        <v>0</v>
      </c>
      <c r="G3389">
        <v>0</v>
      </c>
      <c r="H3389" s="46">
        <f t="shared" si="327"/>
        <v>0</v>
      </c>
      <c r="J3389" t="str">
        <f t="shared" si="328"/>
        <v>OPERADOR DE MAQUINA DE USINAGEM DE MADEIRA (PRODUCAO EM SERIE)</v>
      </c>
      <c r="K3389" t="s">
        <v>4247</v>
      </c>
      <c r="L3389">
        <v>0</v>
      </c>
      <c r="M3389" s="46">
        <f t="shared" si="329"/>
        <v>0</v>
      </c>
      <c r="N3389" t="str">
        <f t="shared" si="330"/>
        <v>MOTORISTA DE FURGAO OU VEICULO SIMILAR</v>
      </c>
      <c r="O3389" t="s">
        <v>4285</v>
      </c>
      <c r="P3389">
        <v>0</v>
      </c>
      <c r="Q3389" s="46">
        <f t="shared" si="331"/>
        <v>0</v>
      </c>
    </row>
    <row r="3390" spans="1:17" x14ac:dyDescent="0.25">
      <c r="A3390" t="str">
        <f t="shared" si="326"/>
        <v>OPERADOR DE MOLDURADORA (USINAGEM DE MADEIRA)</v>
      </c>
      <c r="B3390" t="s">
        <v>4239</v>
      </c>
      <c r="C3390">
        <v>0</v>
      </c>
      <c r="D3390">
        <v>0</v>
      </c>
      <c r="E3390">
        <v>0</v>
      </c>
      <c r="F3390">
        <v>0</v>
      </c>
      <c r="G3390">
        <v>0</v>
      </c>
      <c r="H3390" s="46">
        <f t="shared" si="327"/>
        <v>0</v>
      </c>
      <c r="J3390" t="str">
        <f t="shared" si="328"/>
        <v>OPERADOR DE PRENSA DE ALTA FREQUENCIA NA USINAGEM DE MADEIRA</v>
      </c>
      <c r="K3390" t="s">
        <v>4248</v>
      </c>
      <c r="L3390">
        <v>0</v>
      </c>
      <c r="M3390" s="46">
        <f t="shared" si="329"/>
        <v>0</v>
      </c>
      <c r="N3390" t="str">
        <f t="shared" si="330"/>
        <v>MOTORISTA DE TAXI</v>
      </c>
      <c r="O3390" t="s">
        <v>4286</v>
      </c>
      <c r="P3390">
        <v>0</v>
      </c>
      <c r="Q3390" s="46">
        <f t="shared" si="331"/>
        <v>0</v>
      </c>
    </row>
    <row r="3391" spans="1:17" x14ac:dyDescent="0.25">
      <c r="A3391" t="str">
        <f t="shared" si="326"/>
        <v>OPERADOR DE PLAINA DESENGROSSADEIRA</v>
      </c>
      <c r="B3391" t="s">
        <v>4240</v>
      </c>
      <c r="C3391">
        <v>0</v>
      </c>
      <c r="D3391">
        <v>0</v>
      </c>
      <c r="E3391">
        <v>0</v>
      </c>
      <c r="F3391">
        <v>0</v>
      </c>
      <c r="G3391">
        <v>0</v>
      </c>
      <c r="H3391" s="46">
        <f t="shared" si="327"/>
        <v>0</v>
      </c>
      <c r="J3391" t="str">
        <f t="shared" si="328"/>
        <v>OPERADOR DE CENTRO DE USINAGEM DE MADEIRA (CNC)</v>
      </c>
      <c r="K3391" t="s">
        <v>4249</v>
      </c>
      <c r="L3391">
        <v>0</v>
      </c>
      <c r="M3391" s="46">
        <f t="shared" si="329"/>
        <v>0</v>
      </c>
      <c r="N3391" t="str">
        <f t="shared" si="330"/>
        <v>MOTORISTA DE ONIBUS RODOVIARIO</v>
      </c>
      <c r="O3391" t="s">
        <v>4287</v>
      </c>
      <c r="P3391">
        <v>0</v>
      </c>
      <c r="Q3391" s="46">
        <f t="shared" si="331"/>
        <v>0</v>
      </c>
    </row>
    <row r="3392" spans="1:17" x14ac:dyDescent="0.25">
      <c r="A3392" t="str">
        <f t="shared" si="326"/>
        <v>OPERADOR DE SERRAS (USINAGEM DE MADEIRA)</v>
      </c>
      <c r="B3392" t="s">
        <v>4241</v>
      </c>
      <c r="C3392">
        <v>0</v>
      </c>
      <c r="D3392">
        <v>0</v>
      </c>
      <c r="E3392">
        <v>0</v>
      </c>
      <c r="F3392">
        <v>0</v>
      </c>
      <c r="G3392">
        <v>0</v>
      </c>
      <c r="H3392" s="46">
        <f t="shared" si="327"/>
        <v>0</v>
      </c>
      <c r="J3392" t="str">
        <f t="shared" si="328"/>
        <v>OPERADOR DE MAQUINAS DE USINAR MADEIRA (CNC)</v>
      </c>
      <c r="K3392" t="s">
        <v>4250</v>
      </c>
      <c r="L3392">
        <v>0</v>
      </c>
      <c r="M3392" s="46">
        <f t="shared" si="329"/>
        <v>0</v>
      </c>
      <c r="N3392" t="str">
        <f t="shared" si="330"/>
        <v>MOTORISTA DE ONIBUS URBANO</v>
      </c>
      <c r="O3392" t="s">
        <v>4288</v>
      </c>
      <c r="P3392">
        <v>0</v>
      </c>
      <c r="Q3392" s="46">
        <f t="shared" si="331"/>
        <v>0</v>
      </c>
    </row>
    <row r="3393" spans="1:17" x14ac:dyDescent="0.25">
      <c r="A3393" t="str">
        <f t="shared" si="326"/>
        <v>OPERADOR DE TORNO AUTOMATICO (USINAGEM DE MADEIRA)</v>
      </c>
      <c r="B3393" t="s">
        <v>4242</v>
      </c>
      <c r="C3393">
        <v>0</v>
      </c>
      <c r="D3393">
        <v>0</v>
      </c>
      <c r="E3393">
        <v>0</v>
      </c>
      <c r="F3393">
        <v>0</v>
      </c>
      <c r="G3393">
        <v>0</v>
      </c>
      <c r="H3393" s="46">
        <f t="shared" si="327"/>
        <v>0</v>
      </c>
      <c r="J3393" t="str">
        <f t="shared" si="328"/>
        <v>MONTADOR DE MOVEIS E ARTEFATOS DE MADEIRA</v>
      </c>
      <c r="K3393" t="s">
        <v>4251</v>
      </c>
      <c r="L3393">
        <v>0</v>
      </c>
      <c r="M3393" s="46">
        <f t="shared" si="329"/>
        <v>0</v>
      </c>
      <c r="N3393" t="str">
        <f t="shared" si="330"/>
        <v>MOTORISTA DE TROLEBUS</v>
      </c>
      <c r="O3393" t="s">
        <v>4289</v>
      </c>
      <c r="P3393">
        <v>0</v>
      </c>
      <c r="Q3393" s="46">
        <f t="shared" si="331"/>
        <v>0</v>
      </c>
    </row>
    <row r="3394" spans="1:17" x14ac:dyDescent="0.25">
      <c r="A3394" t="str">
        <f t="shared" si="326"/>
        <v>OPERADOR DE TUPIA (USINAGEM DE MADEIRA)</v>
      </c>
      <c r="B3394" t="s">
        <v>4243</v>
      </c>
      <c r="C3394">
        <v>0</v>
      </c>
      <c r="D3394">
        <v>0</v>
      </c>
      <c r="E3394">
        <v>0</v>
      </c>
      <c r="F3394">
        <v>0</v>
      </c>
      <c r="G3394">
        <v>0</v>
      </c>
      <c r="H3394" s="46">
        <f t="shared" si="327"/>
        <v>0</v>
      </c>
      <c r="J3394" t="str">
        <f t="shared" si="328"/>
        <v>ENTALHADOR DE MADEIRA</v>
      </c>
      <c r="K3394" t="s">
        <v>4252</v>
      </c>
      <c r="L3394">
        <v>0</v>
      </c>
      <c r="M3394" s="46">
        <f t="shared" si="329"/>
        <v>0</v>
      </c>
      <c r="N3394" t="str">
        <f t="shared" si="330"/>
        <v>CAMINHONEIRO AUTONOMO (ROTAS REGIONAIS E INTERNACIONAIS)</v>
      </c>
      <c r="O3394" t="s">
        <v>4290</v>
      </c>
      <c r="P3394">
        <v>0</v>
      </c>
      <c r="Q3394" s="46">
        <f t="shared" si="331"/>
        <v>0</v>
      </c>
    </row>
    <row r="3395" spans="1:17" x14ac:dyDescent="0.25">
      <c r="A3395" t="str">
        <f t="shared" si="326"/>
        <v>TORNEIRO NA USINAGEM CONVENCIONAL DE MADEIRA</v>
      </c>
      <c r="B3395" t="s">
        <v>4244</v>
      </c>
      <c r="C3395">
        <v>0</v>
      </c>
      <c r="D3395">
        <v>0</v>
      </c>
      <c r="E3395">
        <v>0</v>
      </c>
      <c r="F3395">
        <v>0</v>
      </c>
      <c r="G3395">
        <v>0</v>
      </c>
      <c r="H3395" s="46">
        <f t="shared" si="327"/>
        <v>0</v>
      </c>
      <c r="J3395" t="str">
        <f t="shared" si="328"/>
        <v>FOLHEADOR DE MOVEIS DE MADEIRA</v>
      </c>
      <c r="K3395" t="s">
        <v>4253</v>
      </c>
      <c r="L3395">
        <v>0</v>
      </c>
      <c r="M3395" s="46">
        <f t="shared" si="329"/>
        <v>0</v>
      </c>
      <c r="N3395" t="str">
        <f t="shared" si="330"/>
        <v>OPERADOR DE TREM DE METRO</v>
      </c>
      <c r="O3395" t="s">
        <v>4293</v>
      </c>
      <c r="P3395">
        <v>0</v>
      </c>
      <c r="Q3395" s="46">
        <f t="shared" si="331"/>
        <v>0</v>
      </c>
    </row>
    <row r="3396" spans="1:17" x14ac:dyDescent="0.25">
      <c r="A3396" t="str">
        <f t="shared" si="326"/>
        <v>OPERADOR DE MAQUINA BORDATRIZ</v>
      </c>
      <c r="B3396" t="s">
        <v>4245</v>
      </c>
      <c r="C3396">
        <v>0</v>
      </c>
      <c r="D3396">
        <v>0</v>
      </c>
      <c r="E3396">
        <v>0</v>
      </c>
      <c r="F3396">
        <v>0</v>
      </c>
      <c r="G3396">
        <v>0</v>
      </c>
      <c r="H3396" s="46">
        <f t="shared" si="327"/>
        <v>0</v>
      </c>
      <c r="J3396" t="str">
        <f t="shared" si="328"/>
        <v>LUSTRADOR DE PECAS DE MADEIRA</v>
      </c>
      <c r="K3396" t="s">
        <v>4254</v>
      </c>
      <c r="L3396">
        <v>0</v>
      </c>
      <c r="M3396" s="46">
        <f t="shared" si="329"/>
        <v>0</v>
      </c>
      <c r="N3396" t="str">
        <f t="shared" si="330"/>
        <v>MAQUINISTA DE TREM</v>
      </c>
      <c r="O3396" t="s">
        <v>4294</v>
      </c>
      <c r="P3396">
        <v>0</v>
      </c>
      <c r="Q3396" s="46">
        <f t="shared" si="331"/>
        <v>0</v>
      </c>
    </row>
    <row r="3397" spans="1:17" x14ac:dyDescent="0.25">
      <c r="A3397" t="str">
        <f t="shared" si="326"/>
        <v>OPERADOR DE MAQUINA DE CORTINA DïAGUA (PRODUCAO DE MOVEIS)</v>
      </c>
      <c r="B3397" t="s">
        <v>4246</v>
      </c>
      <c r="C3397">
        <v>0</v>
      </c>
      <c r="D3397">
        <v>0</v>
      </c>
      <c r="E3397">
        <v>0</v>
      </c>
      <c r="F3397">
        <v>0</v>
      </c>
      <c r="G3397">
        <v>0</v>
      </c>
      <c r="H3397" s="46">
        <f t="shared" si="327"/>
        <v>0</v>
      </c>
      <c r="J3397" t="str">
        <f t="shared" si="328"/>
        <v>MARCHETEIRO</v>
      </c>
      <c r="K3397" t="s">
        <v>4255</v>
      </c>
      <c r="L3397">
        <v>0</v>
      </c>
      <c r="M3397" s="46">
        <f t="shared" si="329"/>
        <v>0</v>
      </c>
      <c r="N3397" t="str">
        <f t="shared" si="330"/>
        <v>MAQUINISTA DE TREM METROPOLITANO</v>
      </c>
      <c r="O3397" t="s">
        <v>4295</v>
      </c>
      <c r="P3397">
        <v>0</v>
      </c>
      <c r="Q3397" s="46">
        <f t="shared" si="331"/>
        <v>0</v>
      </c>
    </row>
    <row r="3398" spans="1:17" x14ac:dyDescent="0.25">
      <c r="A3398" t="str">
        <f t="shared" si="326"/>
        <v>OPERADOR DE MAQUINA DE USINAGEM DE MADEIRA (PRODUCAO EM SERIE)</v>
      </c>
      <c r="B3398" t="s">
        <v>4247</v>
      </c>
      <c r="C3398">
        <v>0</v>
      </c>
      <c r="D3398">
        <v>0</v>
      </c>
      <c r="E3398">
        <v>0</v>
      </c>
      <c r="F3398">
        <v>0</v>
      </c>
      <c r="G3398">
        <v>0</v>
      </c>
      <c r="H3398" s="46">
        <f t="shared" si="327"/>
        <v>0</v>
      </c>
      <c r="J3398" t="str">
        <f t="shared" si="328"/>
        <v>CESTEIRO</v>
      </c>
      <c r="K3398" t="s">
        <v>4256</v>
      </c>
      <c r="L3398">
        <v>0</v>
      </c>
      <c r="M3398" s="46">
        <f t="shared" si="329"/>
        <v>0</v>
      </c>
      <c r="N3398" t="str">
        <f t="shared" si="330"/>
        <v>MOTORNEIRO</v>
      </c>
      <c r="O3398" t="s">
        <v>4296</v>
      </c>
      <c r="P3398">
        <v>0</v>
      </c>
      <c r="Q3398" s="46">
        <f t="shared" si="331"/>
        <v>0</v>
      </c>
    </row>
    <row r="3399" spans="1:17" x14ac:dyDescent="0.25">
      <c r="A3399" t="str">
        <f t="shared" si="326"/>
        <v>OPERADOR DE PRENSA DE ALTA FREQUENCIA NA USINAGEM DE MADEIRA</v>
      </c>
      <c r="B3399" t="s">
        <v>4248</v>
      </c>
      <c r="C3399">
        <v>0</v>
      </c>
      <c r="D3399">
        <v>0</v>
      </c>
      <c r="E3399">
        <v>0</v>
      </c>
      <c r="F3399">
        <v>0</v>
      </c>
      <c r="G3399">
        <v>0</v>
      </c>
      <c r="H3399" s="46">
        <f t="shared" si="327"/>
        <v>0</v>
      </c>
      <c r="J3399" t="str">
        <f t="shared" si="328"/>
        <v>CONFECCIONADOR DE ESCOVAS, PINCEIS E PRODUTOS SIMILARES (A MAO)</v>
      </c>
      <c r="K3399" t="s">
        <v>4257</v>
      </c>
      <c r="L3399">
        <v>0</v>
      </c>
      <c r="M3399" s="46">
        <f t="shared" si="329"/>
        <v>0</v>
      </c>
      <c r="N3399" t="str">
        <f t="shared" si="330"/>
        <v>AUXILIAR DE MAQUINISTA DE TREM</v>
      </c>
      <c r="O3399" t="s">
        <v>4297</v>
      </c>
      <c r="P3399">
        <v>0</v>
      </c>
      <c r="Q3399" s="46">
        <f t="shared" si="331"/>
        <v>0</v>
      </c>
    </row>
    <row r="3400" spans="1:17" x14ac:dyDescent="0.25">
      <c r="A3400" t="str">
        <f t="shared" si="326"/>
        <v>OPERADOR DE CENTRO DE USINAGEM DE MADEIRA (CNC)</v>
      </c>
      <c r="B3400" t="s">
        <v>4249</v>
      </c>
      <c r="C3400">
        <v>0</v>
      </c>
      <c r="D3400">
        <v>0</v>
      </c>
      <c r="E3400">
        <v>0</v>
      </c>
      <c r="F3400">
        <v>0</v>
      </c>
      <c r="G3400">
        <v>0</v>
      </c>
      <c r="H3400" s="46">
        <f t="shared" si="327"/>
        <v>0</v>
      </c>
      <c r="J3400" t="str">
        <f t="shared" si="328"/>
        <v>CONFECCIONADOR DE ESCOVAS, PINCEIS E PRODUTOS SIMILARES (A MAQUINA)</v>
      </c>
      <c r="K3400" t="s">
        <v>4258</v>
      </c>
      <c r="L3400">
        <v>0</v>
      </c>
      <c r="M3400" s="46">
        <f t="shared" si="329"/>
        <v>0</v>
      </c>
      <c r="N3400" t="str">
        <f t="shared" si="330"/>
        <v>OPERADOR DE TELEFERICO (PASSAGEIROS)</v>
      </c>
      <c r="O3400" t="s">
        <v>4298</v>
      </c>
      <c r="P3400">
        <v>0</v>
      </c>
      <c r="Q3400" s="46">
        <f t="shared" si="331"/>
        <v>0</v>
      </c>
    </row>
    <row r="3401" spans="1:17" x14ac:dyDescent="0.25">
      <c r="A3401" t="str">
        <f t="shared" si="326"/>
        <v>OPERADOR DE MAQUINAS DE USINAR MADEIRA (CNC)</v>
      </c>
      <c r="B3401" t="s">
        <v>4250</v>
      </c>
      <c r="C3401">
        <v>0</v>
      </c>
      <c r="D3401">
        <v>0</v>
      </c>
      <c r="E3401">
        <v>0</v>
      </c>
      <c r="F3401">
        <v>0</v>
      </c>
      <c r="G3401">
        <v>0</v>
      </c>
      <c r="H3401" s="46">
        <f t="shared" si="327"/>
        <v>0</v>
      </c>
      <c r="J3401" t="str">
        <f t="shared" si="328"/>
        <v>CONFECCIONADOR DE MOVEIS DE VIME, JUNCO E BAMBU</v>
      </c>
      <c r="K3401" t="s">
        <v>4259</v>
      </c>
      <c r="L3401">
        <v>0</v>
      </c>
      <c r="M3401" s="46">
        <f t="shared" si="329"/>
        <v>0</v>
      </c>
      <c r="N3401" t="str">
        <f t="shared" si="330"/>
        <v>MARINHEIRO DE CONVES (MARITIMO E FLUVIARIO)</v>
      </c>
      <c r="O3401" t="s">
        <v>4299</v>
      </c>
      <c r="P3401">
        <v>0</v>
      </c>
      <c r="Q3401" s="46">
        <f t="shared" si="331"/>
        <v>0</v>
      </c>
    </row>
    <row r="3402" spans="1:17" x14ac:dyDescent="0.25">
      <c r="A3402" t="str">
        <f t="shared" si="326"/>
        <v>MONTADOR DE MOVEIS E ARTEFATOS DE MADEIRA</v>
      </c>
      <c r="B3402" t="s">
        <v>4251</v>
      </c>
      <c r="C3402">
        <v>0</v>
      </c>
      <c r="D3402">
        <v>0</v>
      </c>
      <c r="E3402">
        <v>0</v>
      </c>
      <c r="F3402">
        <v>0</v>
      </c>
      <c r="G3402">
        <v>0</v>
      </c>
      <c r="H3402" s="46">
        <f t="shared" si="327"/>
        <v>0</v>
      </c>
      <c r="J3402" t="str">
        <f t="shared" si="328"/>
        <v>ESTEIREIRO</v>
      </c>
      <c r="K3402" t="s">
        <v>4260</v>
      </c>
      <c r="L3402">
        <v>0</v>
      </c>
      <c r="M3402" s="46">
        <f t="shared" si="329"/>
        <v>0</v>
      </c>
      <c r="N3402" t="str">
        <f t="shared" si="330"/>
        <v>MARINHEIRO DE MAQUINAS</v>
      </c>
      <c r="O3402" t="s">
        <v>4300</v>
      </c>
      <c r="P3402">
        <v>0</v>
      </c>
      <c r="Q3402" s="46">
        <f t="shared" si="331"/>
        <v>0</v>
      </c>
    </row>
    <row r="3403" spans="1:17" x14ac:dyDescent="0.25">
      <c r="A3403" t="str">
        <f t="shared" si="326"/>
        <v>ENTALHADOR DE MADEIRA</v>
      </c>
      <c r="B3403" t="s">
        <v>4252</v>
      </c>
      <c r="C3403">
        <v>0</v>
      </c>
      <c r="D3403">
        <v>0</v>
      </c>
      <c r="E3403">
        <v>0</v>
      </c>
      <c r="F3403">
        <v>0</v>
      </c>
      <c r="G3403">
        <v>0</v>
      </c>
      <c r="H3403" s="46">
        <f t="shared" si="327"/>
        <v>0</v>
      </c>
      <c r="J3403" t="str">
        <f t="shared" si="328"/>
        <v>VASSOUREIRO</v>
      </c>
      <c r="K3403" t="s">
        <v>4261</v>
      </c>
      <c r="L3403">
        <v>0</v>
      </c>
      <c r="M3403" s="46">
        <f t="shared" si="329"/>
        <v>0</v>
      </c>
      <c r="N3403" t="str">
        <f t="shared" si="330"/>
        <v>MOCO DE CONVES (MARITIMO E FLUVIARIO)</v>
      </c>
      <c r="O3403" t="s">
        <v>4301</v>
      </c>
      <c r="P3403">
        <v>0</v>
      </c>
      <c r="Q3403" s="46">
        <f t="shared" si="331"/>
        <v>0</v>
      </c>
    </row>
    <row r="3404" spans="1:17" x14ac:dyDescent="0.25">
      <c r="A3404" t="str">
        <f t="shared" si="326"/>
        <v>FOLHEADOR DE MOVEIS DE MADEIRA</v>
      </c>
      <c r="B3404" t="s">
        <v>4253</v>
      </c>
      <c r="C3404">
        <v>0</v>
      </c>
      <c r="D3404">
        <v>0</v>
      </c>
      <c r="E3404">
        <v>0</v>
      </c>
      <c r="F3404">
        <v>0</v>
      </c>
      <c r="G3404">
        <v>0</v>
      </c>
      <c r="H3404" s="46">
        <f t="shared" si="327"/>
        <v>0</v>
      </c>
      <c r="J3404" t="str">
        <f t="shared" si="328"/>
        <v>CARPINTEIRO NAVAL (CONSTRUCAO DE PEQUENAS EMBARCACOES)</v>
      </c>
      <c r="K3404" t="s">
        <v>4262</v>
      </c>
      <c r="L3404">
        <v>0</v>
      </c>
      <c r="M3404" s="46">
        <f t="shared" si="329"/>
        <v>0</v>
      </c>
      <c r="N3404" t="str">
        <f t="shared" si="330"/>
        <v>MOCO DE MAQUINAS (MARITIMO E FLUVIARIO)</v>
      </c>
      <c r="O3404" t="s">
        <v>4302</v>
      </c>
      <c r="P3404">
        <v>0</v>
      </c>
      <c r="Q3404" s="46">
        <f t="shared" si="331"/>
        <v>0</v>
      </c>
    </row>
    <row r="3405" spans="1:17" x14ac:dyDescent="0.25">
      <c r="A3405" t="str">
        <f t="shared" si="326"/>
        <v>LUSTRADOR DE PECAS DE MADEIRA</v>
      </c>
      <c r="B3405" t="s">
        <v>4254</v>
      </c>
      <c r="C3405">
        <v>0</v>
      </c>
      <c r="D3405">
        <v>0</v>
      </c>
      <c r="E3405">
        <v>0</v>
      </c>
      <c r="F3405">
        <v>0</v>
      </c>
      <c r="G3405">
        <v>0</v>
      </c>
      <c r="H3405" s="46">
        <f t="shared" si="327"/>
        <v>0</v>
      </c>
      <c r="J3405" t="str">
        <f t="shared" si="328"/>
        <v>CARPINTEIRO NAVAL (EMBARCACOES)</v>
      </c>
      <c r="K3405" t="s">
        <v>4263</v>
      </c>
      <c r="L3405">
        <v>0</v>
      </c>
      <c r="M3405" s="46">
        <f t="shared" si="329"/>
        <v>0</v>
      </c>
      <c r="N3405" t="str">
        <f t="shared" si="330"/>
        <v>MARINHEIRO DE ESPORTE E RECREIO</v>
      </c>
      <c r="O3405" t="s">
        <v>4303</v>
      </c>
      <c r="P3405">
        <v>0</v>
      </c>
      <c r="Q3405" s="46">
        <f t="shared" si="331"/>
        <v>0</v>
      </c>
    </row>
    <row r="3406" spans="1:17" x14ac:dyDescent="0.25">
      <c r="A3406" t="str">
        <f t="shared" ref="A3406:A3469" si="332">MID(B3406,8,100)</f>
        <v>MARCHETEIRO</v>
      </c>
      <c r="B3406" t="s">
        <v>4255</v>
      </c>
      <c r="C3406">
        <v>0</v>
      </c>
      <c r="D3406">
        <v>0</v>
      </c>
      <c r="E3406">
        <v>0</v>
      </c>
      <c r="F3406">
        <v>0</v>
      </c>
      <c r="G3406">
        <v>0</v>
      </c>
      <c r="H3406" s="46">
        <f t="shared" ref="H3406:H3469" si="333">G3406*100/G$3765</f>
        <v>0</v>
      </c>
      <c r="J3406" t="str">
        <f t="shared" ref="J3406:J3469" si="334">MID(K3406,8,100)</f>
        <v>CARPINTEIRO NAVAL (ESTALEIROS)</v>
      </c>
      <c r="K3406" t="s">
        <v>4264</v>
      </c>
      <c r="L3406">
        <v>0</v>
      </c>
      <c r="M3406" s="46">
        <f t="shared" ref="M3406:M3469" si="335">L3406*100/L$3765</f>
        <v>0</v>
      </c>
      <c r="N3406" t="str">
        <f t="shared" ref="N3406:N3469" si="336">MID(O3406,8,100)</f>
        <v>CONDUTOR DE VEICULOS DE TRACAO ANIMAL (RUAS E ESTRADAS)</v>
      </c>
      <c r="O3406" t="s">
        <v>4304</v>
      </c>
      <c r="P3406">
        <v>0</v>
      </c>
      <c r="Q3406" s="46">
        <f t="shared" ref="Q3406:Q3469" si="337">P3406*100/P$3765</f>
        <v>0</v>
      </c>
    </row>
    <row r="3407" spans="1:17" x14ac:dyDescent="0.25">
      <c r="A3407" t="str">
        <f t="shared" si="332"/>
        <v>CESTEIRO</v>
      </c>
      <c r="B3407" t="s">
        <v>4256</v>
      </c>
      <c r="C3407">
        <v>0</v>
      </c>
      <c r="D3407">
        <v>0</v>
      </c>
      <c r="E3407">
        <v>0</v>
      </c>
      <c r="F3407">
        <v>0</v>
      </c>
      <c r="G3407">
        <v>0</v>
      </c>
      <c r="H3407" s="46">
        <f t="shared" si="333"/>
        <v>0</v>
      </c>
      <c r="J3407" t="str">
        <f t="shared" si="334"/>
        <v>CARPINTEIRO DE CARRETAS</v>
      </c>
      <c r="K3407" t="s">
        <v>4265</v>
      </c>
      <c r="L3407">
        <v>0</v>
      </c>
      <c r="M3407" s="46">
        <f t="shared" si="335"/>
        <v>0</v>
      </c>
      <c r="N3407" t="str">
        <f t="shared" si="336"/>
        <v>TROPEIRO</v>
      </c>
      <c r="O3407" t="s">
        <v>4305</v>
      </c>
      <c r="P3407">
        <v>0</v>
      </c>
      <c r="Q3407" s="46">
        <f t="shared" si="337"/>
        <v>0</v>
      </c>
    </row>
    <row r="3408" spans="1:17" x14ac:dyDescent="0.25">
      <c r="A3408" t="str">
        <f t="shared" si="332"/>
        <v>CONFECCIONADOR DE ESCOVAS, PINCEIS E PRODUTOS SIMILARES (A MAO)</v>
      </c>
      <c r="B3408" t="s">
        <v>4257</v>
      </c>
      <c r="C3408">
        <v>0</v>
      </c>
      <c r="D3408">
        <v>0</v>
      </c>
      <c r="E3408">
        <v>0</v>
      </c>
      <c r="F3408">
        <v>0</v>
      </c>
      <c r="G3408">
        <v>0</v>
      </c>
      <c r="H3408" s="46">
        <f t="shared" si="333"/>
        <v>0</v>
      </c>
      <c r="J3408" t="str">
        <f t="shared" si="334"/>
        <v>CARPINTEIRO DE CARROCERIAS</v>
      </c>
      <c r="K3408" t="s">
        <v>4266</v>
      </c>
      <c r="L3408">
        <v>0</v>
      </c>
      <c r="M3408" s="46">
        <f t="shared" si="335"/>
        <v>0</v>
      </c>
      <c r="N3408" t="str">
        <f t="shared" si="336"/>
        <v>BOIADEIRO</v>
      </c>
      <c r="O3408" t="s">
        <v>4306</v>
      </c>
      <c r="P3408">
        <v>0</v>
      </c>
      <c r="Q3408" s="46">
        <f t="shared" si="337"/>
        <v>0</v>
      </c>
    </row>
    <row r="3409" spans="1:17" x14ac:dyDescent="0.25">
      <c r="A3409" t="str">
        <f t="shared" si="332"/>
        <v>CONFECCIONADOR DE ESCOVAS, PINCEIS E PRODUTOS SIMILARES (A MAQUINA)</v>
      </c>
      <c r="B3409" t="s">
        <v>4258</v>
      </c>
      <c r="C3409">
        <v>0</v>
      </c>
      <c r="D3409">
        <v>0</v>
      </c>
      <c r="E3409">
        <v>0</v>
      </c>
      <c r="F3409">
        <v>0</v>
      </c>
      <c r="G3409">
        <v>0</v>
      </c>
      <c r="H3409" s="46">
        <f t="shared" si="333"/>
        <v>0</v>
      </c>
      <c r="J3409" t="str">
        <f t="shared" si="334"/>
        <v>SUPERVISOR DE EMBALAGEM E ETIQUETAGEM</v>
      </c>
      <c r="K3409" t="s">
        <v>4267</v>
      </c>
      <c r="L3409">
        <v>0</v>
      </c>
      <c r="M3409" s="46">
        <f t="shared" si="335"/>
        <v>0</v>
      </c>
      <c r="N3409" t="str">
        <f t="shared" si="336"/>
        <v>CONDUTOR DE VEICULOS A PEDAIS</v>
      </c>
      <c r="O3409" t="s">
        <v>4307</v>
      </c>
      <c r="P3409">
        <v>0</v>
      </c>
      <c r="Q3409" s="46">
        <f t="shared" si="337"/>
        <v>0</v>
      </c>
    </row>
    <row r="3410" spans="1:17" x14ac:dyDescent="0.25">
      <c r="A3410" t="str">
        <f t="shared" si="332"/>
        <v>CONFECCIONADOR DE MOVEIS DE VIME, JUNCO E BAMBU</v>
      </c>
      <c r="B3410" t="s">
        <v>4259</v>
      </c>
      <c r="C3410">
        <v>0</v>
      </c>
      <c r="D3410">
        <v>0</v>
      </c>
      <c r="E3410">
        <v>0</v>
      </c>
      <c r="F3410">
        <v>0</v>
      </c>
      <c r="G3410">
        <v>0</v>
      </c>
      <c r="H3410" s="46">
        <f t="shared" si="333"/>
        <v>0</v>
      </c>
      <c r="J3410" t="str">
        <f t="shared" si="334"/>
        <v>CONDUTOR DE PROCESSOS ROBOTIZADOS DE PINTURA</v>
      </c>
      <c r="K3410" t="s">
        <v>4268</v>
      </c>
      <c r="L3410">
        <v>0</v>
      </c>
      <c r="M3410" s="46">
        <f t="shared" si="335"/>
        <v>0</v>
      </c>
      <c r="N3410" t="str">
        <f t="shared" si="336"/>
        <v>AGENTE DE PATIO</v>
      </c>
      <c r="O3410" t="s">
        <v>4308</v>
      </c>
      <c r="P3410">
        <v>0</v>
      </c>
      <c r="Q3410" s="46">
        <f t="shared" si="337"/>
        <v>0</v>
      </c>
    </row>
    <row r="3411" spans="1:17" x14ac:dyDescent="0.25">
      <c r="A3411" t="str">
        <f t="shared" si="332"/>
        <v>ESTEIREIRO</v>
      </c>
      <c r="B3411" t="s">
        <v>4260</v>
      </c>
      <c r="C3411">
        <v>0</v>
      </c>
      <c r="D3411">
        <v>0</v>
      </c>
      <c r="E3411">
        <v>0</v>
      </c>
      <c r="F3411">
        <v>0</v>
      </c>
      <c r="G3411">
        <v>0</v>
      </c>
      <c r="H3411" s="46">
        <f t="shared" si="333"/>
        <v>0</v>
      </c>
      <c r="J3411" t="str">
        <f t="shared" si="334"/>
        <v>CONDUTOR DE PROCESSOS ROBOTIZADOS DE SOLDAGEM</v>
      </c>
      <c r="K3411" t="s">
        <v>4269</v>
      </c>
      <c r="L3411">
        <v>0</v>
      </c>
      <c r="M3411" s="46">
        <f t="shared" si="335"/>
        <v>0</v>
      </c>
      <c r="N3411" t="str">
        <f t="shared" si="336"/>
        <v>MANOBRADOR</v>
      </c>
      <c r="O3411" t="s">
        <v>4309</v>
      </c>
      <c r="P3411">
        <v>0</v>
      </c>
      <c r="Q3411" s="46">
        <f t="shared" si="337"/>
        <v>0</v>
      </c>
    </row>
    <row r="3412" spans="1:17" x14ac:dyDescent="0.25">
      <c r="A3412" t="str">
        <f t="shared" si="332"/>
        <v>VASSOUREIRO</v>
      </c>
      <c r="B3412" t="s">
        <v>4261</v>
      </c>
      <c r="C3412">
        <v>0</v>
      </c>
      <c r="D3412">
        <v>0</v>
      </c>
      <c r="E3412">
        <v>0</v>
      </c>
      <c r="F3412">
        <v>0</v>
      </c>
      <c r="G3412">
        <v>0</v>
      </c>
      <c r="H3412" s="46">
        <f t="shared" si="333"/>
        <v>0</v>
      </c>
      <c r="J3412" t="str">
        <f t="shared" si="334"/>
        <v>OPERADOR DE VEICULOS SUBAQUATICOS CONTROLADOS REMOTAMENTE</v>
      </c>
      <c r="K3412" t="s">
        <v>4270</v>
      </c>
      <c r="L3412">
        <v>0</v>
      </c>
      <c r="M3412" s="46">
        <f t="shared" si="335"/>
        <v>0</v>
      </c>
      <c r="N3412" t="str">
        <f t="shared" si="336"/>
        <v>CARREGADOR (AERONAVES)</v>
      </c>
      <c r="O3412" t="s">
        <v>4310</v>
      </c>
      <c r="P3412">
        <v>0</v>
      </c>
      <c r="Q3412" s="46">
        <f t="shared" si="337"/>
        <v>0</v>
      </c>
    </row>
    <row r="3413" spans="1:17" x14ac:dyDescent="0.25">
      <c r="A3413" t="str">
        <f t="shared" si="332"/>
        <v>CARPINTEIRO NAVAL (CONSTRUCAO DE PEQUENAS EMBARCACOES)</v>
      </c>
      <c r="B3413" t="s">
        <v>4262</v>
      </c>
      <c r="C3413">
        <v>0</v>
      </c>
      <c r="D3413">
        <v>0</v>
      </c>
      <c r="E3413">
        <v>0</v>
      </c>
      <c r="F3413">
        <v>0</v>
      </c>
      <c r="G3413">
        <v>0</v>
      </c>
      <c r="H3413" s="46">
        <f t="shared" si="333"/>
        <v>0</v>
      </c>
      <c r="J3413" t="str">
        <f t="shared" si="334"/>
        <v>MERGULHADOR PROFISSIONAL (RASO E PROFUNDO)</v>
      </c>
      <c r="K3413" t="s">
        <v>4271</v>
      </c>
      <c r="L3413">
        <v>0</v>
      </c>
      <c r="M3413" s="46">
        <f t="shared" si="335"/>
        <v>0</v>
      </c>
      <c r="N3413" t="str">
        <f t="shared" si="336"/>
        <v>CARREGADOR (VEICULOS DE TRANSPORTES TERRESTRES)</v>
      </c>
      <c r="O3413" t="s">
        <v>4312</v>
      </c>
      <c r="P3413">
        <v>0</v>
      </c>
      <c r="Q3413" s="46">
        <f t="shared" si="337"/>
        <v>0</v>
      </c>
    </row>
    <row r="3414" spans="1:17" x14ac:dyDescent="0.25">
      <c r="A3414" t="str">
        <f t="shared" si="332"/>
        <v>CARPINTEIRO NAVAL (EMBARCACOES)</v>
      </c>
      <c r="B3414" t="s">
        <v>4263</v>
      </c>
      <c r="C3414">
        <v>0</v>
      </c>
      <c r="D3414">
        <v>0</v>
      </c>
      <c r="E3414">
        <v>0</v>
      </c>
      <c r="F3414">
        <v>0</v>
      </c>
      <c r="G3414">
        <v>0</v>
      </c>
      <c r="H3414" s="46">
        <f t="shared" si="333"/>
        <v>0</v>
      </c>
      <c r="J3414" t="str">
        <f t="shared" si="334"/>
        <v>OPERADOR DE DRAGA</v>
      </c>
      <c r="K3414" t="s">
        <v>4272</v>
      </c>
      <c r="L3414">
        <v>0</v>
      </c>
      <c r="M3414" s="46">
        <f t="shared" si="335"/>
        <v>0</v>
      </c>
      <c r="N3414" t="str">
        <f t="shared" si="336"/>
        <v>ESTIVADOR</v>
      </c>
      <c r="O3414" t="s">
        <v>4313</v>
      </c>
      <c r="P3414">
        <v>0</v>
      </c>
      <c r="Q3414" s="46">
        <f t="shared" si="337"/>
        <v>0</v>
      </c>
    </row>
    <row r="3415" spans="1:17" x14ac:dyDescent="0.25">
      <c r="A3415" t="str">
        <f t="shared" si="332"/>
        <v>CARPINTEIRO NAVAL (ESTALEIROS)</v>
      </c>
      <c r="B3415" t="s">
        <v>4264</v>
      </c>
      <c r="C3415">
        <v>0</v>
      </c>
      <c r="D3415">
        <v>0</v>
      </c>
      <c r="E3415">
        <v>0</v>
      </c>
      <c r="F3415">
        <v>0</v>
      </c>
      <c r="G3415">
        <v>0</v>
      </c>
      <c r="H3415" s="46">
        <f t="shared" si="333"/>
        <v>0</v>
      </c>
      <c r="J3415" t="str">
        <f t="shared" si="334"/>
        <v>OPERADOR DE MAQUINA RODOFERROVIARIA</v>
      </c>
      <c r="K3415" t="s">
        <v>4275</v>
      </c>
      <c r="L3415">
        <v>0</v>
      </c>
      <c r="M3415" s="46">
        <f t="shared" si="335"/>
        <v>0</v>
      </c>
      <c r="N3415" t="str">
        <f t="shared" si="336"/>
        <v>BLOQUEIRO (TRABALHADOR PORTUARIO)</v>
      </c>
      <c r="O3415" t="s">
        <v>4315</v>
      </c>
      <c r="P3415">
        <v>0</v>
      </c>
      <c r="Q3415" s="46">
        <f t="shared" si="337"/>
        <v>0</v>
      </c>
    </row>
    <row r="3416" spans="1:17" x14ac:dyDescent="0.25">
      <c r="A3416" t="str">
        <f t="shared" si="332"/>
        <v>CARPINTEIRO DE CARRETAS</v>
      </c>
      <c r="B3416" t="s">
        <v>4265</v>
      </c>
      <c r="C3416">
        <v>0</v>
      </c>
      <c r="D3416">
        <v>0</v>
      </c>
      <c r="E3416">
        <v>0</v>
      </c>
      <c r="F3416">
        <v>0</v>
      </c>
      <c r="G3416">
        <v>0</v>
      </c>
      <c r="H3416" s="46">
        <f t="shared" si="333"/>
        <v>0</v>
      </c>
      <c r="J3416" t="str">
        <f t="shared" si="334"/>
        <v>OPERADOR DE MONTA-CARGAS (CONSTRUCAO CIVIL)</v>
      </c>
      <c r="K3416" t="s">
        <v>4276</v>
      </c>
      <c r="L3416">
        <v>0</v>
      </c>
      <c r="M3416" s="46">
        <f t="shared" si="335"/>
        <v>0</v>
      </c>
      <c r="N3416" t="str">
        <f t="shared" si="336"/>
        <v>EMBALADOR, A MAQUINA</v>
      </c>
      <c r="O3416" t="s">
        <v>4317</v>
      </c>
      <c r="P3416">
        <v>0</v>
      </c>
      <c r="Q3416" s="46">
        <f t="shared" si="337"/>
        <v>0</v>
      </c>
    </row>
    <row r="3417" spans="1:17" x14ac:dyDescent="0.25">
      <c r="A3417" t="str">
        <f t="shared" si="332"/>
        <v>CARPINTEIRO DE CARROCERIAS</v>
      </c>
      <c r="B3417" t="s">
        <v>4266</v>
      </c>
      <c r="C3417">
        <v>0</v>
      </c>
      <c r="D3417">
        <v>0</v>
      </c>
      <c r="E3417">
        <v>0</v>
      </c>
      <c r="F3417">
        <v>0</v>
      </c>
      <c r="G3417">
        <v>0</v>
      </c>
      <c r="H3417" s="46">
        <f t="shared" si="333"/>
        <v>0</v>
      </c>
      <c r="J3417" t="str">
        <f t="shared" si="334"/>
        <v>OPERADOR DE PONTE ROLANTE</v>
      </c>
      <c r="K3417" t="s">
        <v>4277</v>
      </c>
      <c r="L3417">
        <v>0</v>
      </c>
      <c r="M3417" s="46">
        <f t="shared" si="335"/>
        <v>0</v>
      </c>
      <c r="N3417" t="str">
        <f t="shared" si="336"/>
        <v>OPERADOR DE MAQUINA DE ETIQUETAR</v>
      </c>
      <c r="O3417" t="s">
        <v>4318</v>
      </c>
      <c r="P3417">
        <v>0</v>
      </c>
      <c r="Q3417" s="46">
        <f t="shared" si="337"/>
        <v>0</v>
      </c>
    </row>
    <row r="3418" spans="1:17" x14ac:dyDescent="0.25">
      <c r="A3418" t="str">
        <f t="shared" si="332"/>
        <v>SUPERVISOR DE EMBALAGEM E ETIQUETAGEM</v>
      </c>
      <c r="B3418" t="s">
        <v>4267</v>
      </c>
      <c r="C3418">
        <v>0</v>
      </c>
      <c r="D3418">
        <v>0</v>
      </c>
      <c r="E3418">
        <v>0</v>
      </c>
      <c r="F3418">
        <v>0</v>
      </c>
      <c r="G3418">
        <v>0</v>
      </c>
      <c r="H3418" s="46">
        <f t="shared" si="333"/>
        <v>0</v>
      </c>
      <c r="J3418" t="str">
        <f t="shared" si="334"/>
        <v>OPERADOR DE PORTICO ROLANTE</v>
      </c>
      <c r="K3418" t="s">
        <v>4278</v>
      </c>
      <c r="L3418">
        <v>0</v>
      </c>
      <c r="M3418" s="46">
        <f t="shared" si="335"/>
        <v>0</v>
      </c>
      <c r="N3418" t="str">
        <f t="shared" si="336"/>
        <v>OPERADOR DE MAQUINA DE ENVASAR LIQUIDOS</v>
      </c>
      <c r="O3418" t="s">
        <v>4319</v>
      </c>
      <c r="P3418">
        <v>0</v>
      </c>
      <c r="Q3418" s="46">
        <f t="shared" si="337"/>
        <v>0</v>
      </c>
    </row>
    <row r="3419" spans="1:17" x14ac:dyDescent="0.25">
      <c r="A3419" t="str">
        <f t="shared" si="332"/>
        <v>CONDUTOR DE PROCESSOS ROBOTIZADOS DE PINTURA</v>
      </c>
      <c r="B3419" t="s">
        <v>4268</v>
      </c>
      <c r="C3419">
        <v>0</v>
      </c>
      <c r="D3419">
        <v>0</v>
      </c>
      <c r="E3419">
        <v>0</v>
      </c>
      <c r="F3419">
        <v>0</v>
      </c>
      <c r="G3419">
        <v>0</v>
      </c>
      <c r="H3419" s="46">
        <f t="shared" si="333"/>
        <v>0</v>
      </c>
      <c r="J3419" t="str">
        <f t="shared" si="334"/>
        <v>OPERADOR DE TALHA ELETRICA</v>
      </c>
      <c r="K3419" t="s">
        <v>4279</v>
      </c>
      <c r="L3419">
        <v>0</v>
      </c>
      <c r="M3419" s="46">
        <f t="shared" si="335"/>
        <v>0</v>
      </c>
      <c r="N3419" t="str">
        <f t="shared" si="336"/>
        <v>OPERADOR DE PRENSA DE ENFARDAMENTO</v>
      </c>
      <c r="O3419" t="s">
        <v>4320</v>
      </c>
      <c r="P3419">
        <v>0</v>
      </c>
      <c r="Q3419" s="46">
        <f t="shared" si="337"/>
        <v>0</v>
      </c>
    </row>
    <row r="3420" spans="1:17" x14ac:dyDescent="0.25">
      <c r="A3420" t="str">
        <f t="shared" si="332"/>
        <v>CONDUTOR DE PROCESSOS ROBOTIZADOS DE SOLDAGEM</v>
      </c>
      <c r="B3420" t="s">
        <v>4269</v>
      </c>
      <c r="C3420">
        <v>0</v>
      </c>
      <c r="D3420">
        <v>0</v>
      </c>
      <c r="E3420">
        <v>0</v>
      </c>
      <c r="F3420">
        <v>0</v>
      </c>
      <c r="G3420">
        <v>0</v>
      </c>
      <c r="H3420" s="46">
        <f t="shared" si="333"/>
        <v>0</v>
      </c>
      <c r="J3420" t="str">
        <f t="shared" si="334"/>
        <v>GUINCHEIRO (CONSTRUCAO CIVIL)</v>
      </c>
      <c r="K3420" t="s">
        <v>4281</v>
      </c>
      <c r="L3420">
        <v>0</v>
      </c>
      <c r="M3420" s="46">
        <f t="shared" si="335"/>
        <v>0</v>
      </c>
      <c r="N3420" t="str">
        <f t="shared" si="336"/>
        <v>ALIMENTADOR DE LINHA DE PRODUCAO</v>
      </c>
      <c r="O3420" t="s">
        <v>4321</v>
      </c>
      <c r="P3420">
        <v>0</v>
      </c>
      <c r="Q3420" s="46">
        <f t="shared" si="337"/>
        <v>0</v>
      </c>
    </row>
    <row r="3421" spans="1:17" x14ac:dyDescent="0.25">
      <c r="A3421" t="str">
        <f t="shared" si="332"/>
        <v>OPERADOR DE VEICULOS SUBAQUATICOS CONTROLADOS REMOTAMENTE</v>
      </c>
      <c r="B3421" t="s">
        <v>4270</v>
      </c>
      <c r="C3421">
        <v>0</v>
      </c>
      <c r="D3421">
        <v>0</v>
      </c>
      <c r="E3421">
        <v>0</v>
      </c>
      <c r="F3421">
        <v>0</v>
      </c>
      <c r="G3421">
        <v>0</v>
      </c>
      <c r="H3421" s="46">
        <f t="shared" si="333"/>
        <v>0</v>
      </c>
      <c r="J3421" t="str">
        <f t="shared" si="334"/>
        <v>OPERADOR DE DOCAGEM</v>
      </c>
      <c r="K3421" t="s">
        <v>4282</v>
      </c>
      <c r="L3421">
        <v>0</v>
      </c>
      <c r="M3421" s="46">
        <f t="shared" si="335"/>
        <v>0</v>
      </c>
      <c r="N3421" t="str">
        <f t="shared" si="336"/>
        <v>ARTESAO BORDADOR</v>
      </c>
      <c r="O3421" t="s">
        <v>4322</v>
      </c>
      <c r="P3421">
        <v>0</v>
      </c>
      <c r="Q3421" s="46">
        <f t="shared" si="337"/>
        <v>0</v>
      </c>
    </row>
    <row r="3422" spans="1:17" x14ac:dyDescent="0.25">
      <c r="A3422" t="str">
        <f t="shared" si="332"/>
        <v>MERGULHADOR PROFISSIONAL (RASO E PROFUNDO)</v>
      </c>
      <c r="B3422" t="s">
        <v>4271</v>
      </c>
      <c r="C3422">
        <v>0</v>
      </c>
      <c r="D3422">
        <v>0</v>
      </c>
      <c r="E3422">
        <v>0</v>
      </c>
      <c r="F3422">
        <v>0</v>
      </c>
      <c r="G3422">
        <v>0</v>
      </c>
      <c r="H3422" s="46">
        <f t="shared" si="333"/>
        <v>0</v>
      </c>
      <c r="J3422" t="str">
        <f t="shared" si="334"/>
        <v>MOTORISTA DE TROLEBUS</v>
      </c>
      <c r="K3422" t="s">
        <v>4289</v>
      </c>
      <c r="L3422">
        <v>0</v>
      </c>
      <c r="M3422" s="46">
        <f t="shared" si="335"/>
        <v>0</v>
      </c>
      <c r="N3422" t="str">
        <f t="shared" si="336"/>
        <v>ARTESAO CERAMISTA</v>
      </c>
      <c r="O3422" t="s">
        <v>4323</v>
      </c>
      <c r="P3422">
        <v>0</v>
      </c>
      <c r="Q3422" s="46">
        <f t="shared" si="337"/>
        <v>0</v>
      </c>
    </row>
    <row r="3423" spans="1:17" x14ac:dyDescent="0.25">
      <c r="A3423" t="str">
        <f t="shared" si="332"/>
        <v>OPERADOR DE DRAGA</v>
      </c>
      <c r="B3423" t="s">
        <v>4272</v>
      </c>
      <c r="C3423">
        <v>0</v>
      </c>
      <c r="D3423">
        <v>0</v>
      </c>
      <c r="E3423">
        <v>0</v>
      </c>
      <c r="F3423">
        <v>0</v>
      </c>
      <c r="G3423">
        <v>0</v>
      </c>
      <c r="H3423" s="46">
        <f t="shared" si="333"/>
        <v>0</v>
      </c>
      <c r="J3423" t="str">
        <f t="shared" si="334"/>
        <v>OPERADOR DE TREM DE METRO</v>
      </c>
      <c r="K3423" t="s">
        <v>4293</v>
      </c>
      <c r="L3423">
        <v>0</v>
      </c>
      <c r="M3423" s="46">
        <f t="shared" si="335"/>
        <v>0</v>
      </c>
      <c r="N3423" t="str">
        <f t="shared" si="336"/>
        <v>ARTESAO COM MATERIAL RECICLAVEL</v>
      </c>
      <c r="O3423" t="s">
        <v>4324</v>
      </c>
      <c r="P3423">
        <v>0</v>
      </c>
      <c r="Q3423" s="46">
        <f t="shared" si="337"/>
        <v>0</v>
      </c>
    </row>
    <row r="3424" spans="1:17" x14ac:dyDescent="0.25">
      <c r="A3424" t="str">
        <f t="shared" si="332"/>
        <v>OPERADOR DE MAQUINA RODOFERROVIARIA</v>
      </c>
      <c r="B3424" t="s">
        <v>4275</v>
      </c>
      <c r="C3424">
        <v>0</v>
      </c>
      <c r="D3424">
        <v>0</v>
      </c>
      <c r="E3424">
        <v>0</v>
      </c>
      <c r="F3424">
        <v>0</v>
      </c>
      <c r="G3424">
        <v>0</v>
      </c>
      <c r="H3424" s="46">
        <f t="shared" si="333"/>
        <v>0</v>
      </c>
      <c r="J3424" t="str">
        <f t="shared" si="334"/>
        <v>MAQUINISTA DE TREM</v>
      </c>
      <c r="K3424" t="s">
        <v>4294</v>
      </c>
      <c r="L3424">
        <v>0</v>
      </c>
      <c r="M3424" s="46">
        <f t="shared" si="335"/>
        <v>0</v>
      </c>
      <c r="N3424" t="str">
        <f t="shared" si="336"/>
        <v>ARTESAO CONFECCIONADOR DE BIOJOIAS E ECOJOIAS</v>
      </c>
      <c r="O3424" t="s">
        <v>4325</v>
      </c>
      <c r="P3424">
        <v>0</v>
      </c>
      <c r="Q3424" s="46">
        <f t="shared" si="337"/>
        <v>0</v>
      </c>
    </row>
    <row r="3425" spans="1:17" x14ac:dyDescent="0.25">
      <c r="A3425" t="str">
        <f t="shared" si="332"/>
        <v>OPERADOR DE MONTA-CARGAS (CONSTRUCAO CIVIL)</v>
      </c>
      <c r="B3425" t="s">
        <v>4276</v>
      </c>
      <c r="C3425">
        <v>0</v>
      </c>
      <c r="D3425">
        <v>0</v>
      </c>
      <c r="E3425">
        <v>0</v>
      </c>
      <c r="F3425">
        <v>0</v>
      </c>
      <c r="G3425">
        <v>0</v>
      </c>
      <c r="H3425" s="46">
        <f t="shared" si="333"/>
        <v>0</v>
      </c>
      <c r="J3425" t="str">
        <f t="shared" si="334"/>
        <v>MAQUINISTA DE TREM METROPOLITANO</v>
      </c>
      <c r="K3425" t="s">
        <v>4295</v>
      </c>
      <c r="L3425">
        <v>0</v>
      </c>
      <c r="M3425" s="46">
        <f t="shared" si="335"/>
        <v>0</v>
      </c>
      <c r="N3425" t="str">
        <f t="shared" si="336"/>
        <v>ARTESAO DO COURO</v>
      </c>
      <c r="O3425" t="s">
        <v>4326</v>
      </c>
      <c r="P3425">
        <v>0</v>
      </c>
      <c r="Q3425" s="46">
        <f t="shared" si="337"/>
        <v>0</v>
      </c>
    </row>
    <row r="3426" spans="1:17" x14ac:dyDescent="0.25">
      <c r="A3426" t="str">
        <f t="shared" si="332"/>
        <v>OPERADOR DE PONTE ROLANTE</v>
      </c>
      <c r="B3426" t="s">
        <v>4277</v>
      </c>
      <c r="C3426">
        <v>0</v>
      </c>
      <c r="D3426">
        <v>0</v>
      </c>
      <c r="E3426">
        <v>0</v>
      </c>
      <c r="F3426">
        <v>0</v>
      </c>
      <c r="G3426">
        <v>0</v>
      </c>
      <c r="H3426" s="46">
        <f t="shared" si="333"/>
        <v>0</v>
      </c>
      <c r="J3426" t="str">
        <f t="shared" si="334"/>
        <v>MOTORNEIRO</v>
      </c>
      <c r="K3426" t="s">
        <v>4296</v>
      </c>
      <c r="L3426">
        <v>0</v>
      </c>
      <c r="M3426" s="46">
        <f t="shared" si="335"/>
        <v>0</v>
      </c>
      <c r="N3426" t="str">
        <f t="shared" si="336"/>
        <v>ARTESAO ESCULTOR</v>
      </c>
      <c r="O3426" t="s">
        <v>4327</v>
      </c>
      <c r="P3426">
        <v>0</v>
      </c>
      <c r="Q3426" s="46">
        <f t="shared" si="337"/>
        <v>0</v>
      </c>
    </row>
    <row r="3427" spans="1:17" x14ac:dyDescent="0.25">
      <c r="A3427" t="str">
        <f t="shared" si="332"/>
        <v>OPERADOR DE PORTICO ROLANTE</v>
      </c>
      <c r="B3427" t="s">
        <v>4278</v>
      </c>
      <c r="C3427">
        <v>0</v>
      </c>
      <c r="D3427">
        <v>0</v>
      </c>
      <c r="E3427">
        <v>0</v>
      </c>
      <c r="F3427">
        <v>0</v>
      </c>
      <c r="G3427">
        <v>0</v>
      </c>
      <c r="H3427" s="46">
        <f t="shared" si="333"/>
        <v>0</v>
      </c>
      <c r="J3427" t="str">
        <f t="shared" si="334"/>
        <v>AUXILIAR DE MAQUINISTA DE TREM</v>
      </c>
      <c r="K3427" t="s">
        <v>4297</v>
      </c>
      <c r="L3427">
        <v>0</v>
      </c>
      <c r="M3427" s="46">
        <f t="shared" si="335"/>
        <v>0</v>
      </c>
      <c r="N3427" t="str">
        <f t="shared" si="336"/>
        <v>ARTESAO MOVELEIRO (EXCETO RECICLADO)</v>
      </c>
      <c r="O3427" t="s">
        <v>4328</v>
      </c>
      <c r="P3427">
        <v>0</v>
      </c>
      <c r="Q3427" s="46">
        <f t="shared" si="337"/>
        <v>0</v>
      </c>
    </row>
    <row r="3428" spans="1:17" x14ac:dyDescent="0.25">
      <c r="A3428" t="str">
        <f t="shared" si="332"/>
        <v>GUINCHEIRO (CONSTRUCAO CIVIL)</v>
      </c>
      <c r="B3428" t="s">
        <v>4281</v>
      </c>
      <c r="C3428">
        <v>0</v>
      </c>
      <c r="D3428">
        <v>0</v>
      </c>
      <c r="E3428">
        <v>0</v>
      </c>
      <c r="F3428">
        <v>0</v>
      </c>
      <c r="G3428">
        <v>0</v>
      </c>
      <c r="H3428" s="46">
        <f t="shared" si="333"/>
        <v>0</v>
      </c>
      <c r="J3428" t="str">
        <f t="shared" si="334"/>
        <v>OPERADOR DE TELEFERICO (PASSAGEIROS)</v>
      </c>
      <c r="K3428" t="s">
        <v>4298</v>
      </c>
      <c r="L3428">
        <v>0</v>
      </c>
      <c r="M3428" s="46">
        <f t="shared" si="335"/>
        <v>0</v>
      </c>
      <c r="N3428" t="str">
        <f t="shared" si="336"/>
        <v>ARTESAO TECELAO</v>
      </c>
      <c r="O3428" t="s">
        <v>4329</v>
      </c>
      <c r="P3428">
        <v>0</v>
      </c>
      <c r="Q3428" s="46">
        <f t="shared" si="337"/>
        <v>0</v>
      </c>
    </row>
    <row r="3429" spans="1:17" x14ac:dyDescent="0.25">
      <c r="A3429" t="str">
        <f t="shared" si="332"/>
        <v>OPERADOR DE DOCAGEM</v>
      </c>
      <c r="B3429" t="s">
        <v>4282</v>
      </c>
      <c r="C3429">
        <v>0</v>
      </c>
      <c r="D3429">
        <v>0</v>
      </c>
      <c r="E3429">
        <v>0</v>
      </c>
      <c r="F3429">
        <v>0</v>
      </c>
      <c r="G3429">
        <v>0</v>
      </c>
      <c r="H3429" s="46">
        <f t="shared" si="333"/>
        <v>0</v>
      </c>
      <c r="J3429" t="str">
        <f t="shared" si="334"/>
        <v>MARINHEIRO DE MAQUINAS</v>
      </c>
      <c r="K3429" t="s">
        <v>4300</v>
      </c>
      <c r="L3429">
        <v>0</v>
      </c>
      <c r="M3429" s="46">
        <f t="shared" si="335"/>
        <v>0</v>
      </c>
      <c r="N3429" t="str">
        <f t="shared" si="336"/>
        <v>ARTESAO TRANCADOR</v>
      </c>
      <c r="O3429" t="s">
        <v>4330</v>
      </c>
      <c r="P3429">
        <v>0</v>
      </c>
      <c r="Q3429" s="46">
        <f t="shared" si="337"/>
        <v>0</v>
      </c>
    </row>
    <row r="3430" spans="1:17" x14ac:dyDescent="0.25">
      <c r="A3430" t="str">
        <f t="shared" si="332"/>
        <v>MOTORISTA DE TROLEBUS</v>
      </c>
      <c r="B3430" t="s">
        <v>4289</v>
      </c>
      <c r="C3430">
        <v>0</v>
      </c>
      <c r="D3430">
        <v>0</v>
      </c>
      <c r="E3430">
        <v>0</v>
      </c>
      <c r="F3430">
        <v>0</v>
      </c>
      <c r="G3430">
        <v>0</v>
      </c>
      <c r="H3430" s="46">
        <f t="shared" si="333"/>
        <v>0</v>
      </c>
      <c r="J3430" t="str">
        <f t="shared" si="334"/>
        <v>MOCO DE CONVES (MARITIMO E FLUVIARIO)</v>
      </c>
      <c r="K3430" t="s">
        <v>4301</v>
      </c>
      <c r="L3430">
        <v>0</v>
      </c>
      <c r="M3430" s="46">
        <f t="shared" si="335"/>
        <v>0</v>
      </c>
      <c r="N3430" t="str">
        <f t="shared" si="336"/>
        <v>ARTESAO CROCHETEIRO</v>
      </c>
      <c r="O3430" t="s">
        <v>4331</v>
      </c>
      <c r="P3430">
        <v>0</v>
      </c>
      <c r="Q3430" s="46">
        <f t="shared" si="337"/>
        <v>0</v>
      </c>
    </row>
    <row r="3431" spans="1:17" x14ac:dyDescent="0.25">
      <c r="A3431" t="str">
        <f t="shared" si="332"/>
        <v>OPERADOR DE TREM DE METRO</v>
      </c>
      <c r="B3431" t="s">
        <v>4293</v>
      </c>
      <c r="C3431">
        <v>0</v>
      </c>
      <c r="D3431">
        <v>0</v>
      </c>
      <c r="E3431">
        <v>0</v>
      </c>
      <c r="F3431">
        <v>0</v>
      </c>
      <c r="G3431">
        <v>0</v>
      </c>
      <c r="H3431" s="46">
        <f t="shared" si="333"/>
        <v>0</v>
      </c>
      <c r="J3431" t="str">
        <f t="shared" si="334"/>
        <v>MOCO DE MAQUINAS (MARITIMO E FLUVIARIO)</v>
      </c>
      <c r="K3431" t="s">
        <v>4302</v>
      </c>
      <c r="L3431">
        <v>0</v>
      </c>
      <c r="M3431" s="46">
        <f t="shared" si="335"/>
        <v>0</v>
      </c>
      <c r="N3431" t="str">
        <f t="shared" si="336"/>
        <v>ARTESAO TRICOTEIRO</v>
      </c>
      <c r="O3431" t="s">
        <v>4332</v>
      </c>
      <c r="P3431">
        <v>0</v>
      </c>
      <c r="Q3431" s="46">
        <f t="shared" si="337"/>
        <v>0</v>
      </c>
    </row>
    <row r="3432" spans="1:17" x14ac:dyDescent="0.25">
      <c r="A3432" t="str">
        <f t="shared" si="332"/>
        <v>MAQUINISTA DE TREM</v>
      </c>
      <c r="B3432" t="s">
        <v>4294</v>
      </c>
      <c r="C3432">
        <v>0</v>
      </c>
      <c r="D3432">
        <v>0</v>
      </c>
      <c r="E3432">
        <v>0</v>
      </c>
      <c r="F3432">
        <v>0</v>
      </c>
      <c r="G3432">
        <v>0</v>
      </c>
      <c r="H3432" s="46">
        <f t="shared" si="333"/>
        <v>0</v>
      </c>
      <c r="J3432" t="str">
        <f t="shared" si="334"/>
        <v>TROPEIRO</v>
      </c>
      <c r="K3432" t="s">
        <v>4305</v>
      </c>
      <c r="L3432">
        <v>0</v>
      </c>
      <c r="M3432" s="46">
        <f t="shared" si="335"/>
        <v>0</v>
      </c>
      <c r="N3432" t="str">
        <f t="shared" si="336"/>
        <v>ARTESAO RENDEIRO</v>
      </c>
      <c r="O3432" t="s">
        <v>4333</v>
      </c>
      <c r="P3432">
        <v>0</v>
      </c>
      <c r="Q3432" s="46">
        <f t="shared" si="337"/>
        <v>0</v>
      </c>
    </row>
    <row r="3433" spans="1:17" x14ac:dyDescent="0.25">
      <c r="A3433" t="str">
        <f t="shared" si="332"/>
        <v>MAQUINISTA DE TREM METROPOLITANO</v>
      </c>
      <c r="B3433" t="s">
        <v>4295</v>
      </c>
      <c r="C3433">
        <v>0</v>
      </c>
      <c r="D3433">
        <v>0</v>
      </c>
      <c r="E3433">
        <v>0</v>
      </c>
      <c r="F3433">
        <v>0</v>
      </c>
      <c r="G3433">
        <v>0</v>
      </c>
      <c r="H3433" s="46">
        <f t="shared" si="333"/>
        <v>0</v>
      </c>
      <c r="J3433" t="str">
        <f t="shared" si="334"/>
        <v>AGENTE DE PATIO</v>
      </c>
      <c r="K3433" t="s">
        <v>4308</v>
      </c>
      <c r="L3433">
        <v>0</v>
      </c>
      <c r="M3433" s="46">
        <f t="shared" si="335"/>
        <v>0</v>
      </c>
      <c r="N3433" t="str">
        <f t="shared" si="336"/>
        <v>MESTRE (INDUSTRIA PETROQUIMICA E CARBOQUIMICA)</v>
      </c>
      <c r="O3433" t="s">
        <v>4334</v>
      </c>
      <c r="P3433">
        <v>0</v>
      </c>
      <c r="Q3433" s="46">
        <f t="shared" si="337"/>
        <v>0</v>
      </c>
    </row>
    <row r="3434" spans="1:17" x14ac:dyDescent="0.25">
      <c r="A3434" t="str">
        <f t="shared" si="332"/>
        <v>MOTORNEIRO</v>
      </c>
      <c r="B3434" t="s">
        <v>4296</v>
      </c>
      <c r="C3434">
        <v>0</v>
      </c>
      <c r="D3434">
        <v>0</v>
      </c>
      <c r="E3434">
        <v>0</v>
      </c>
      <c r="F3434">
        <v>0</v>
      </c>
      <c r="G3434">
        <v>0</v>
      </c>
      <c r="H3434" s="46">
        <f t="shared" si="333"/>
        <v>0</v>
      </c>
      <c r="J3434" t="str">
        <f t="shared" si="334"/>
        <v>MANOBRADOR</v>
      </c>
      <c r="K3434" t="s">
        <v>4309</v>
      </c>
      <c r="L3434">
        <v>0</v>
      </c>
      <c r="M3434" s="46">
        <f t="shared" si="335"/>
        <v>0</v>
      </c>
      <c r="N3434" t="str">
        <f t="shared" si="336"/>
        <v>MESTRE DE PRODUCAO QUIMICA</v>
      </c>
      <c r="O3434" t="s">
        <v>4335</v>
      </c>
      <c r="P3434">
        <v>0</v>
      </c>
      <c r="Q3434" s="46">
        <f t="shared" si="337"/>
        <v>0</v>
      </c>
    </row>
    <row r="3435" spans="1:17" x14ac:dyDescent="0.25">
      <c r="A3435" t="str">
        <f t="shared" si="332"/>
        <v>AUXILIAR DE MAQUINISTA DE TREM</v>
      </c>
      <c r="B3435" t="s">
        <v>4297</v>
      </c>
      <c r="C3435">
        <v>0</v>
      </c>
      <c r="D3435">
        <v>0</v>
      </c>
      <c r="E3435">
        <v>0</v>
      </c>
      <c r="F3435">
        <v>0</v>
      </c>
      <c r="G3435">
        <v>0</v>
      </c>
      <c r="H3435" s="46">
        <f t="shared" si="333"/>
        <v>0</v>
      </c>
      <c r="J3435" t="str">
        <f t="shared" si="334"/>
        <v>CARREGADOR (AERONAVES)</v>
      </c>
      <c r="K3435" t="s">
        <v>4310</v>
      </c>
      <c r="L3435">
        <v>0</v>
      </c>
      <c r="M3435" s="46">
        <f t="shared" si="335"/>
        <v>0</v>
      </c>
      <c r="N3435" t="str">
        <f t="shared" si="336"/>
        <v>MESTRE (INDUSTRIA DE BORRACHA E PLASTICO)</v>
      </c>
      <c r="O3435" t="s">
        <v>4336</v>
      </c>
      <c r="P3435">
        <v>0</v>
      </c>
      <c r="Q3435" s="46">
        <f t="shared" si="337"/>
        <v>0</v>
      </c>
    </row>
    <row r="3436" spans="1:17" x14ac:dyDescent="0.25">
      <c r="A3436" t="str">
        <f t="shared" si="332"/>
        <v>OPERADOR DE TELEFERICO (PASSAGEIROS)</v>
      </c>
      <c r="B3436" t="s">
        <v>4298</v>
      </c>
      <c r="C3436">
        <v>0</v>
      </c>
      <c r="D3436">
        <v>0</v>
      </c>
      <c r="E3436">
        <v>0</v>
      </c>
      <c r="F3436">
        <v>0</v>
      </c>
      <c r="G3436">
        <v>0</v>
      </c>
      <c r="H3436" s="46">
        <f t="shared" si="333"/>
        <v>0</v>
      </c>
      <c r="J3436" t="str">
        <f t="shared" si="334"/>
        <v>CARREGADOR (VEICULOS DE TRANSPORTES TERRESTRES)</v>
      </c>
      <c r="K3436" t="s">
        <v>4312</v>
      </c>
      <c r="L3436">
        <v>0</v>
      </c>
      <c r="M3436" s="46">
        <f t="shared" si="335"/>
        <v>0</v>
      </c>
      <c r="N3436" t="str">
        <f t="shared" si="336"/>
        <v>MESTRE DE PRODUCAO FARMACEUTICA</v>
      </c>
      <c r="O3436" t="s">
        <v>4337</v>
      </c>
      <c r="P3436">
        <v>0</v>
      </c>
      <c r="Q3436" s="46">
        <f t="shared" si="337"/>
        <v>0</v>
      </c>
    </row>
    <row r="3437" spans="1:17" x14ac:dyDescent="0.25">
      <c r="A3437" t="str">
        <f t="shared" si="332"/>
        <v>MARINHEIRO DE MAQUINAS</v>
      </c>
      <c r="B3437" t="s">
        <v>4300</v>
      </c>
      <c r="C3437">
        <v>0</v>
      </c>
      <c r="D3437">
        <v>0</v>
      </c>
      <c r="E3437">
        <v>0</v>
      </c>
      <c r="F3437">
        <v>0</v>
      </c>
      <c r="G3437">
        <v>0</v>
      </c>
      <c r="H3437" s="46">
        <f t="shared" si="333"/>
        <v>0</v>
      </c>
      <c r="J3437" t="str">
        <f t="shared" si="334"/>
        <v>ESTIVADOR</v>
      </c>
      <c r="K3437" t="s">
        <v>4313</v>
      </c>
      <c r="L3437">
        <v>0</v>
      </c>
      <c r="M3437" s="46">
        <f t="shared" si="335"/>
        <v>0</v>
      </c>
      <c r="N3437" t="str">
        <f t="shared" si="336"/>
        <v>OPERADOR DE PROCESSOS QUIMICOS E PETROQUIMICOS</v>
      </c>
      <c r="O3437" t="s">
        <v>4338</v>
      </c>
      <c r="P3437">
        <v>0</v>
      </c>
      <c r="Q3437" s="46">
        <f t="shared" si="337"/>
        <v>0</v>
      </c>
    </row>
    <row r="3438" spans="1:17" x14ac:dyDescent="0.25">
      <c r="A3438" t="str">
        <f t="shared" si="332"/>
        <v>MOCO DE CONVES (MARITIMO E FLUVIARIO)</v>
      </c>
      <c r="B3438" t="s">
        <v>4301</v>
      </c>
      <c r="C3438">
        <v>0</v>
      </c>
      <c r="D3438">
        <v>0</v>
      </c>
      <c r="E3438">
        <v>0</v>
      </c>
      <c r="F3438">
        <v>0</v>
      </c>
      <c r="G3438">
        <v>0</v>
      </c>
      <c r="H3438" s="46">
        <f t="shared" si="333"/>
        <v>0</v>
      </c>
      <c r="J3438" t="str">
        <f t="shared" si="334"/>
        <v>BLOQUEIRO (TRABALHADOR PORTUARIO)</v>
      </c>
      <c r="K3438" t="s">
        <v>4315</v>
      </c>
      <c r="L3438">
        <v>0</v>
      </c>
      <c r="M3438" s="46">
        <f t="shared" si="335"/>
        <v>0</v>
      </c>
      <c r="N3438" t="str">
        <f t="shared" si="336"/>
        <v>OPERADOR DE SALA DE CONTROLE DE INSTALACOES QUIMICAS, PETROQUIMICAS E AFINS</v>
      </c>
      <c r="O3438" t="s">
        <v>4339</v>
      </c>
      <c r="P3438">
        <v>0</v>
      </c>
      <c r="Q3438" s="46">
        <f t="shared" si="337"/>
        <v>0</v>
      </c>
    </row>
    <row r="3439" spans="1:17" x14ac:dyDescent="0.25">
      <c r="A3439" t="str">
        <f t="shared" si="332"/>
        <v>MOCO DE MAQUINAS (MARITIMO E FLUVIARIO)</v>
      </c>
      <c r="B3439" t="s">
        <v>4302</v>
      </c>
      <c r="C3439">
        <v>0</v>
      </c>
      <c r="D3439">
        <v>0</v>
      </c>
      <c r="E3439">
        <v>0</v>
      </c>
      <c r="F3439">
        <v>0</v>
      </c>
      <c r="G3439">
        <v>0</v>
      </c>
      <c r="H3439" s="46">
        <f t="shared" si="333"/>
        <v>0</v>
      </c>
      <c r="J3439" t="str">
        <f t="shared" si="334"/>
        <v>EMBALADOR, A MAQUINA</v>
      </c>
      <c r="K3439" t="s">
        <v>4317</v>
      </c>
      <c r="L3439">
        <v>0</v>
      </c>
      <c r="M3439" s="46">
        <f t="shared" si="335"/>
        <v>0</v>
      </c>
      <c r="N3439" t="str">
        <f t="shared" si="336"/>
        <v>MOLEIRO (TRATAMENTOS QUIMICOS E AFINS)</v>
      </c>
      <c r="O3439" t="s">
        <v>4340</v>
      </c>
      <c r="P3439">
        <v>0</v>
      </c>
      <c r="Q3439" s="46">
        <f t="shared" si="337"/>
        <v>0</v>
      </c>
    </row>
    <row r="3440" spans="1:17" x14ac:dyDescent="0.25">
      <c r="A3440" t="str">
        <f t="shared" si="332"/>
        <v>TROPEIRO</v>
      </c>
      <c r="B3440" t="s">
        <v>4305</v>
      </c>
      <c r="C3440">
        <v>0</v>
      </c>
      <c r="D3440">
        <v>0</v>
      </c>
      <c r="E3440">
        <v>0</v>
      </c>
      <c r="F3440">
        <v>0</v>
      </c>
      <c r="G3440">
        <v>0</v>
      </c>
      <c r="H3440" s="46">
        <f t="shared" si="333"/>
        <v>0</v>
      </c>
      <c r="J3440" t="str">
        <f t="shared" si="334"/>
        <v>OPERADOR DE MAQUINA DE ETIQUETAR</v>
      </c>
      <c r="K3440" t="s">
        <v>4318</v>
      </c>
      <c r="L3440">
        <v>0</v>
      </c>
      <c r="M3440" s="46">
        <f t="shared" si="335"/>
        <v>0</v>
      </c>
      <c r="N3440" t="str">
        <f t="shared" si="336"/>
        <v>OPERADOR DE MAQUINA MISTURADEIRA (TRATAMENTOS QUIMICOS E AFINS)</v>
      </c>
      <c r="O3440" t="s">
        <v>4341</v>
      </c>
      <c r="P3440">
        <v>0</v>
      </c>
      <c r="Q3440" s="46">
        <f t="shared" si="337"/>
        <v>0</v>
      </c>
    </row>
    <row r="3441" spans="1:17" x14ac:dyDescent="0.25">
      <c r="A3441" t="str">
        <f t="shared" si="332"/>
        <v>AGENTE DE PATIO</v>
      </c>
      <c r="B3441" t="s">
        <v>4308</v>
      </c>
      <c r="C3441">
        <v>0</v>
      </c>
      <c r="D3441">
        <v>0</v>
      </c>
      <c r="E3441">
        <v>0</v>
      </c>
      <c r="F3441">
        <v>0</v>
      </c>
      <c r="G3441">
        <v>0</v>
      </c>
      <c r="H3441" s="46">
        <f t="shared" si="333"/>
        <v>0</v>
      </c>
      <c r="J3441" t="str">
        <f t="shared" si="334"/>
        <v>OPERADOR DE PRENSA DE ENFARDAMENTO</v>
      </c>
      <c r="K3441" t="s">
        <v>4320</v>
      </c>
      <c r="L3441">
        <v>0</v>
      </c>
      <c r="M3441" s="46">
        <f t="shared" si="335"/>
        <v>0</v>
      </c>
      <c r="N3441" t="str">
        <f t="shared" si="336"/>
        <v>OPERADOR DE BRITADEIRA (TRATAMENTOS QUIMICOS E AFINS)</v>
      </c>
      <c r="O3441" t="s">
        <v>4342</v>
      </c>
      <c r="P3441">
        <v>0</v>
      </c>
      <c r="Q3441" s="46">
        <f t="shared" si="337"/>
        <v>0</v>
      </c>
    </row>
    <row r="3442" spans="1:17" x14ac:dyDescent="0.25">
      <c r="A3442" t="str">
        <f t="shared" si="332"/>
        <v>MANOBRADOR</v>
      </c>
      <c r="B3442" t="s">
        <v>4309</v>
      </c>
      <c r="C3442">
        <v>0</v>
      </c>
      <c r="D3442">
        <v>0</v>
      </c>
      <c r="E3442">
        <v>0</v>
      </c>
      <c r="F3442">
        <v>0</v>
      </c>
      <c r="G3442">
        <v>0</v>
      </c>
      <c r="H3442" s="46">
        <f t="shared" si="333"/>
        <v>0</v>
      </c>
      <c r="J3442" t="str">
        <f t="shared" si="334"/>
        <v>ARTESAO BORDADOR</v>
      </c>
      <c r="K3442" t="s">
        <v>4322</v>
      </c>
      <c r="L3442">
        <v>0</v>
      </c>
      <c r="M3442" s="46">
        <f t="shared" si="335"/>
        <v>0</v>
      </c>
      <c r="N3442" t="str">
        <f t="shared" si="336"/>
        <v>OPERADOR DE CONCENTRACAO</v>
      </c>
      <c r="O3442" t="s">
        <v>4343</v>
      </c>
      <c r="P3442">
        <v>0</v>
      </c>
      <c r="Q3442" s="46">
        <f t="shared" si="337"/>
        <v>0</v>
      </c>
    </row>
    <row r="3443" spans="1:17" x14ac:dyDescent="0.25">
      <c r="A3443" t="str">
        <f t="shared" si="332"/>
        <v>CARREGADOR (AERONAVES)</v>
      </c>
      <c r="B3443" t="s">
        <v>4310</v>
      </c>
      <c r="C3443">
        <v>0</v>
      </c>
      <c r="D3443">
        <v>0</v>
      </c>
      <c r="E3443">
        <v>0</v>
      </c>
      <c r="F3443">
        <v>0</v>
      </c>
      <c r="G3443">
        <v>0</v>
      </c>
      <c r="H3443" s="46">
        <f t="shared" si="333"/>
        <v>0</v>
      </c>
      <c r="J3443" t="str">
        <f t="shared" si="334"/>
        <v>ARTESAO CERAMISTA</v>
      </c>
      <c r="K3443" t="s">
        <v>4323</v>
      </c>
      <c r="L3443">
        <v>0</v>
      </c>
      <c r="M3443" s="46">
        <f t="shared" si="335"/>
        <v>0</v>
      </c>
      <c r="N3443" t="str">
        <f t="shared" si="336"/>
        <v>TRABALHADOR DA FABRICACAO DE RESINAS E VERNIZES</v>
      </c>
      <c r="O3443" t="s">
        <v>4344</v>
      </c>
      <c r="P3443">
        <v>0</v>
      </c>
      <c r="Q3443" s="46">
        <f t="shared" si="337"/>
        <v>0</v>
      </c>
    </row>
    <row r="3444" spans="1:17" x14ac:dyDescent="0.25">
      <c r="A3444" t="str">
        <f t="shared" si="332"/>
        <v>CARREGADOR (VEICULOS DE TRANSPORTES TERRESTRES)</v>
      </c>
      <c r="B3444" t="s">
        <v>4312</v>
      </c>
      <c r="C3444">
        <v>0</v>
      </c>
      <c r="D3444">
        <v>0</v>
      </c>
      <c r="E3444">
        <v>0</v>
      </c>
      <c r="F3444">
        <v>0</v>
      </c>
      <c r="G3444">
        <v>0</v>
      </c>
      <c r="H3444" s="46">
        <f t="shared" si="333"/>
        <v>0</v>
      </c>
      <c r="J3444" t="str">
        <f t="shared" si="334"/>
        <v>ARTESAO COM MATERIAL RECICLAVEL</v>
      </c>
      <c r="K3444" t="s">
        <v>4324</v>
      </c>
      <c r="L3444">
        <v>0</v>
      </c>
      <c r="M3444" s="46">
        <f t="shared" si="335"/>
        <v>0</v>
      </c>
      <c r="N3444" t="str">
        <f t="shared" si="336"/>
        <v>TRABALHADOR DE FABRICACAO DE TINTAS</v>
      </c>
      <c r="O3444" t="s">
        <v>4345</v>
      </c>
      <c r="P3444">
        <v>0</v>
      </c>
      <c r="Q3444" s="46">
        <f t="shared" si="337"/>
        <v>0</v>
      </c>
    </row>
    <row r="3445" spans="1:17" x14ac:dyDescent="0.25">
      <c r="A3445" t="str">
        <f t="shared" si="332"/>
        <v>ESTIVADOR</v>
      </c>
      <c r="B3445" t="s">
        <v>4313</v>
      </c>
      <c r="C3445">
        <v>0</v>
      </c>
      <c r="D3445">
        <v>0</v>
      </c>
      <c r="E3445">
        <v>0</v>
      </c>
      <c r="F3445">
        <v>0</v>
      </c>
      <c r="G3445">
        <v>0</v>
      </c>
      <c r="H3445" s="46">
        <f t="shared" si="333"/>
        <v>0</v>
      </c>
      <c r="J3445" t="str">
        <f t="shared" si="334"/>
        <v>ARTESAO CONFECCIONADOR DE BIOJOIAS E ECOJOIAS</v>
      </c>
      <c r="K3445" t="s">
        <v>4325</v>
      </c>
      <c r="L3445">
        <v>0</v>
      </c>
      <c r="M3445" s="46">
        <f t="shared" si="335"/>
        <v>0</v>
      </c>
      <c r="N3445" t="str">
        <f t="shared" si="336"/>
        <v>OPERADOR DE CALCINACAO (TRATAMENTO QUIMICO E AFINS)</v>
      </c>
      <c r="O3445" t="s">
        <v>4346</v>
      </c>
      <c r="P3445">
        <v>0</v>
      </c>
      <c r="Q3445" s="46">
        <f t="shared" si="337"/>
        <v>0</v>
      </c>
    </row>
    <row r="3446" spans="1:17" x14ac:dyDescent="0.25">
      <c r="A3446" t="str">
        <f t="shared" si="332"/>
        <v>BLOQUEIRO (TRABALHADOR PORTUARIO)</v>
      </c>
      <c r="B3446" t="s">
        <v>4315</v>
      </c>
      <c r="C3446">
        <v>0</v>
      </c>
      <c r="D3446">
        <v>0</v>
      </c>
      <c r="E3446">
        <v>0</v>
      </c>
      <c r="F3446">
        <v>0</v>
      </c>
      <c r="G3446">
        <v>0</v>
      </c>
      <c r="H3446" s="46">
        <f t="shared" si="333"/>
        <v>0</v>
      </c>
      <c r="J3446" t="str">
        <f t="shared" si="334"/>
        <v>ARTESAO DO COURO</v>
      </c>
      <c r="K3446" t="s">
        <v>4326</v>
      </c>
      <c r="L3446">
        <v>0</v>
      </c>
      <c r="M3446" s="46">
        <f t="shared" si="335"/>
        <v>0</v>
      </c>
      <c r="N3446" t="str">
        <f t="shared" si="336"/>
        <v>OPERADOR DE TRATAMENTO QUIMICO DE MATERIAIS RADIOATIVOS</v>
      </c>
      <c r="O3446" t="s">
        <v>4347</v>
      </c>
      <c r="P3446">
        <v>0</v>
      </c>
      <c r="Q3446" s="46">
        <f t="shared" si="337"/>
        <v>0</v>
      </c>
    </row>
    <row r="3447" spans="1:17" x14ac:dyDescent="0.25">
      <c r="A3447" t="str">
        <f t="shared" si="332"/>
        <v>EMBALADOR, A MAQUINA</v>
      </c>
      <c r="B3447" t="s">
        <v>4317</v>
      </c>
      <c r="C3447">
        <v>0</v>
      </c>
      <c r="D3447">
        <v>0</v>
      </c>
      <c r="E3447">
        <v>0</v>
      </c>
      <c r="F3447">
        <v>0</v>
      </c>
      <c r="G3447">
        <v>0</v>
      </c>
      <c r="H3447" s="46">
        <f t="shared" si="333"/>
        <v>0</v>
      </c>
      <c r="J3447" t="str">
        <f t="shared" si="334"/>
        <v>ARTESAO ESCULTOR</v>
      </c>
      <c r="K3447" t="s">
        <v>4327</v>
      </c>
      <c r="L3447">
        <v>0</v>
      </c>
      <c r="M3447" s="46">
        <f t="shared" si="335"/>
        <v>0</v>
      </c>
      <c r="N3447" t="str">
        <f t="shared" si="336"/>
        <v>OPERADOR DE CENTRIFUGADORA (TRATAMENTOS QUIMICOS E AFINS)</v>
      </c>
      <c r="O3447" t="s">
        <v>4348</v>
      </c>
      <c r="P3447">
        <v>0</v>
      </c>
      <c r="Q3447" s="46">
        <f t="shared" si="337"/>
        <v>0</v>
      </c>
    </row>
    <row r="3448" spans="1:17" x14ac:dyDescent="0.25">
      <c r="A3448" t="str">
        <f t="shared" si="332"/>
        <v>OPERADOR DE MAQUINA DE ETIQUETAR</v>
      </c>
      <c r="B3448" t="s">
        <v>4318</v>
      </c>
      <c r="C3448">
        <v>0</v>
      </c>
      <c r="D3448">
        <v>0</v>
      </c>
      <c r="E3448">
        <v>0</v>
      </c>
      <c r="F3448">
        <v>0</v>
      </c>
      <c r="G3448">
        <v>0</v>
      </c>
      <c r="H3448" s="46">
        <f t="shared" si="333"/>
        <v>0</v>
      </c>
      <c r="J3448" t="str">
        <f t="shared" si="334"/>
        <v>ARTESAO MOVELEIRO (EXCETO RECICLADO)</v>
      </c>
      <c r="K3448" t="s">
        <v>4328</v>
      </c>
      <c r="L3448">
        <v>0</v>
      </c>
      <c r="M3448" s="46">
        <f t="shared" si="335"/>
        <v>0</v>
      </c>
      <c r="N3448" t="str">
        <f t="shared" si="336"/>
        <v>OPERADOR DE EXPLORACAO DE PETROLEO</v>
      </c>
      <c r="O3448" t="s">
        <v>4349</v>
      </c>
      <c r="P3448">
        <v>0</v>
      </c>
      <c r="Q3448" s="46">
        <f t="shared" si="337"/>
        <v>0</v>
      </c>
    </row>
    <row r="3449" spans="1:17" x14ac:dyDescent="0.25">
      <c r="A3449" t="str">
        <f t="shared" si="332"/>
        <v>OPERADOR DE PRENSA DE ENFARDAMENTO</v>
      </c>
      <c r="B3449" t="s">
        <v>4320</v>
      </c>
      <c r="C3449">
        <v>0</v>
      </c>
      <c r="D3449">
        <v>0</v>
      </c>
      <c r="E3449">
        <v>0</v>
      </c>
      <c r="F3449">
        <v>0</v>
      </c>
      <c r="G3449">
        <v>0</v>
      </c>
      <c r="H3449" s="46">
        <f t="shared" si="333"/>
        <v>0</v>
      </c>
      <c r="J3449" t="str">
        <f t="shared" si="334"/>
        <v>ARTESAO TECELAO</v>
      </c>
      <c r="K3449" t="s">
        <v>4329</v>
      </c>
      <c r="L3449">
        <v>0</v>
      </c>
      <c r="M3449" s="46">
        <f t="shared" si="335"/>
        <v>0</v>
      </c>
      <c r="N3449" t="str">
        <f t="shared" si="336"/>
        <v>OPERADOR DE FILTRO DE SECAGEM (MINERACAO)</v>
      </c>
      <c r="O3449" t="s">
        <v>4350</v>
      </c>
      <c r="P3449">
        <v>0</v>
      </c>
      <c r="Q3449" s="46">
        <f t="shared" si="337"/>
        <v>0</v>
      </c>
    </row>
    <row r="3450" spans="1:17" x14ac:dyDescent="0.25">
      <c r="A3450" t="str">
        <f t="shared" si="332"/>
        <v>ARTESAO BORDADOR</v>
      </c>
      <c r="B3450" t="s">
        <v>4322</v>
      </c>
      <c r="C3450">
        <v>0</v>
      </c>
      <c r="D3450">
        <v>0</v>
      </c>
      <c r="E3450">
        <v>0</v>
      </c>
      <c r="F3450">
        <v>0</v>
      </c>
      <c r="G3450">
        <v>0</v>
      </c>
      <c r="H3450" s="46">
        <f t="shared" si="333"/>
        <v>0</v>
      </c>
      <c r="J3450" t="str">
        <f t="shared" si="334"/>
        <v>ARTESAO TRANCADOR</v>
      </c>
      <c r="K3450" t="s">
        <v>4330</v>
      </c>
      <c r="L3450">
        <v>0</v>
      </c>
      <c r="M3450" s="46">
        <f t="shared" si="335"/>
        <v>0</v>
      </c>
      <c r="N3450" t="str">
        <f t="shared" si="336"/>
        <v>OPERADOR DE FILTRO DE TAMBOR ROTATIVO (TRATAMENTOS QUIMICOS E AFINS)</v>
      </c>
      <c r="O3450" t="s">
        <v>4351</v>
      </c>
      <c r="P3450">
        <v>0</v>
      </c>
      <c r="Q3450" s="46">
        <f t="shared" si="337"/>
        <v>0</v>
      </c>
    </row>
    <row r="3451" spans="1:17" x14ac:dyDescent="0.25">
      <c r="A3451" t="str">
        <f t="shared" si="332"/>
        <v>ARTESAO CERAMISTA</v>
      </c>
      <c r="B3451" t="s">
        <v>4323</v>
      </c>
      <c r="C3451">
        <v>0</v>
      </c>
      <c r="D3451">
        <v>0</v>
      </c>
      <c r="E3451">
        <v>0</v>
      </c>
      <c r="F3451">
        <v>0</v>
      </c>
      <c r="G3451">
        <v>0</v>
      </c>
      <c r="H3451" s="46">
        <f t="shared" si="333"/>
        <v>0</v>
      </c>
      <c r="J3451" t="str">
        <f t="shared" si="334"/>
        <v>ARTESAO CROCHETEIRO</v>
      </c>
      <c r="K3451" t="s">
        <v>4331</v>
      </c>
      <c r="L3451">
        <v>0</v>
      </c>
      <c r="M3451" s="46">
        <f t="shared" si="335"/>
        <v>0</v>
      </c>
      <c r="N3451" t="str">
        <f t="shared" si="336"/>
        <v>OPERADOR DE FILTRO-ESTEIRA (MINERACAO)</v>
      </c>
      <c r="O3451" t="s">
        <v>4352</v>
      </c>
      <c r="P3451">
        <v>0</v>
      </c>
      <c r="Q3451" s="46">
        <f t="shared" si="337"/>
        <v>0</v>
      </c>
    </row>
    <row r="3452" spans="1:17" x14ac:dyDescent="0.25">
      <c r="A3452" t="str">
        <f t="shared" si="332"/>
        <v>ARTESAO COM MATERIAL RECICLAVEL</v>
      </c>
      <c r="B3452" t="s">
        <v>4324</v>
      </c>
      <c r="C3452">
        <v>0</v>
      </c>
      <c r="D3452">
        <v>0</v>
      </c>
      <c r="E3452">
        <v>0</v>
      </c>
      <c r="F3452">
        <v>0</v>
      </c>
      <c r="G3452">
        <v>0</v>
      </c>
      <c r="H3452" s="46">
        <f t="shared" si="333"/>
        <v>0</v>
      </c>
      <c r="J3452" t="str">
        <f t="shared" si="334"/>
        <v>ARTESAO TRICOTEIRO</v>
      </c>
      <c r="K3452" t="s">
        <v>4332</v>
      </c>
      <c r="L3452">
        <v>0</v>
      </c>
      <c r="M3452" s="46">
        <f t="shared" si="335"/>
        <v>0</v>
      </c>
      <c r="N3452" t="str">
        <f t="shared" si="336"/>
        <v>OPERADOR DE FILTRO-PRENSA (TRATAMENTOS QUIMICOS E AFINS)</v>
      </c>
      <c r="O3452" t="s">
        <v>4353</v>
      </c>
      <c r="P3452">
        <v>0</v>
      </c>
      <c r="Q3452" s="46">
        <f t="shared" si="337"/>
        <v>0</v>
      </c>
    </row>
    <row r="3453" spans="1:17" x14ac:dyDescent="0.25">
      <c r="A3453" t="str">
        <f t="shared" si="332"/>
        <v>ARTESAO CONFECCIONADOR DE BIOJOIAS E ECOJOIAS</v>
      </c>
      <c r="B3453" t="s">
        <v>4325</v>
      </c>
      <c r="C3453">
        <v>0</v>
      </c>
      <c r="D3453">
        <v>0</v>
      </c>
      <c r="E3453">
        <v>0</v>
      </c>
      <c r="F3453">
        <v>0</v>
      </c>
      <c r="G3453">
        <v>0</v>
      </c>
      <c r="H3453" s="46">
        <f t="shared" si="333"/>
        <v>0</v>
      </c>
      <c r="J3453" t="str">
        <f t="shared" si="334"/>
        <v>ARTESAO RENDEIRO</v>
      </c>
      <c r="K3453" t="s">
        <v>4333</v>
      </c>
      <c r="L3453">
        <v>0</v>
      </c>
      <c r="M3453" s="46">
        <f t="shared" si="335"/>
        <v>0</v>
      </c>
      <c r="N3453" t="str">
        <f t="shared" si="336"/>
        <v>OPERADOR DE FILTROS DE PARAFINA (TRATAMENTOS QUIMICOS E AFINS)</v>
      </c>
      <c r="O3453" t="s">
        <v>4354</v>
      </c>
      <c r="P3453">
        <v>0</v>
      </c>
      <c r="Q3453" s="46">
        <f t="shared" si="337"/>
        <v>0</v>
      </c>
    </row>
    <row r="3454" spans="1:17" x14ac:dyDescent="0.25">
      <c r="A3454" t="str">
        <f t="shared" si="332"/>
        <v>ARTESAO DO COURO</v>
      </c>
      <c r="B3454" t="s">
        <v>4326</v>
      </c>
      <c r="C3454">
        <v>0</v>
      </c>
      <c r="D3454">
        <v>0</v>
      </c>
      <c r="E3454">
        <v>0</v>
      </c>
      <c r="F3454">
        <v>0</v>
      </c>
      <c r="G3454">
        <v>0</v>
      </c>
      <c r="H3454" s="46">
        <f t="shared" si="333"/>
        <v>0</v>
      </c>
      <c r="J3454" t="str">
        <f t="shared" si="334"/>
        <v>MESTRE (INDUSTRIA PETROQUIMICA E CARBOQUIMICA)</v>
      </c>
      <c r="K3454" t="s">
        <v>4334</v>
      </c>
      <c r="L3454">
        <v>0</v>
      </c>
      <c r="M3454" s="46">
        <f t="shared" si="335"/>
        <v>0</v>
      </c>
      <c r="N3454" t="str">
        <f t="shared" si="336"/>
        <v>DESTILADOR DE MADEIRA</v>
      </c>
      <c r="O3454" t="s">
        <v>4355</v>
      </c>
      <c r="P3454">
        <v>0</v>
      </c>
      <c r="Q3454" s="46">
        <f t="shared" si="337"/>
        <v>0</v>
      </c>
    </row>
    <row r="3455" spans="1:17" x14ac:dyDescent="0.25">
      <c r="A3455" t="str">
        <f t="shared" si="332"/>
        <v>ARTESAO ESCULTOR</v>
      </c>
      <c r="B3455" t="s">
        <v>4327</v>
      </c>
      <c r="C3455">
        <v>0</v>
      </c>
      <c r="D3455">
        <v>0</v>
      </c>
      <c r="E3455">
        <v>0</v>
      </c>
      <c r="F3455">
        <v>0</v>
      </c>
      <c r="G3455">
        <v>0</v>
      </c>
      <c r="H3455" s="46">
        <f t="shared" si="333"/>
        <v>0</v>
      </c>
      <c r="J3455" t="str">
        <f t="shared" si="334"/>
        <v>MESTRE DE PRODUCAO QUIMICA</v>
      </c>
      <c r="K3455" t="s">
        <v>4335</v>
      </c>
      <c r="L3455">
        <v>0</v>
      </c>
      <c r="M3455" s="46">
        <f t="shared" si="335"/>
        <v>0</v>
      </c>
      <c r="N3455" t="str">
        <f t="shared" si="336"/>
        <v>DESTILADOR DE PRODUTOS QUIMICOS (EXCETO PETROLEO)</v>
      </c>
      <c r="O3455" t="s">
        <v>4356</v>
      </c>
      <c r="P3455">
        <v>0</v>
      </c>
      <c r="Q3455" s="46">
        <f t="shared" si="337"/>
        <v>0</v>
      </c>
    </row>
    <row r="3456" spans="1:17" x14ac:dyDescent="0.25">
      <c r="A3456" t="str">
        <f t="shared" si="332"/>
        <v>ARTESAO MOVELEIRO (EXCETO RECICLADO)</v>
      </c>
      <c r="B3456" t="s">
        <v>4328</v>
      </c>
      <c r="C3456">
        <v>0</v>
      </c>
      <c r="D3456">
        <v>0</v>
      </c>
      <c r="E3456">
        <v>0</v>
      </c>
      <c r="F3456">
        <v>0</v>
      </c>
      <c r="G3456">
        <v>0</v>
      </c>
      <c r="H3456" s="46">
        <f t="shared" si="333"/>
        <v>0</v>
      </c>
      <c r="J3456" t="str">
        <f t="shared" si="334"/>
        <v>MESTRE (INDUSTRIA DE BORRACHA E PLASTICO)</v>
      </c>
      <c r="K3456" t="s">
        <v>4336</v>
      </c>
      <c r="L3456">
        <v>0</v>
      </c>
      <c r="M3456" s="46">
        <f t="shared" si="335"/>
        <v>0</v>
      </c>
      <c r="N3456" t="str">
        <f t="shared" si="336"/>
        <v>OPERADOR DE ALAMBIQUE DE FUNCIONAMENTO CONTINUO (PRODUTOS QUIMICOS, EXCETO PETROLEO)</v>
      </c>
      <c r="O3456" t="s">
        <v>4357</v>
      </c>
      <c r="P3456">
        <v>0</v>
      </c>
      <c r="Q3456" s="46">
        <f t="shared" si="337"/>
        <v>0</v>
      </c>
    </row>
    <row r="3457" spans="1:17" x14ac:dyDescent="0.25">
      <c r="A3457" t="str">
        <f t="shared" si="332"/>
        <v>ARTESAO TECELAO</v>
      </c>
      <c r="B3457" t="s">
        <v>4329</v>
      </c>
      <c r="C3457">
        <v>0</v>
      </c>
      <c r="D3457">
        <v>0</v>
      </c>
      <c r="E3457">
        <v>0</v>
      </c>
      <c r="F3457">
        <v>0</v>
      </c>
      <c r="G3457">
        <v>0</v>
      </c>
      <c r="H3457" s="46">
        <f t="shared" si="333"/>
        <v>0</v>
      </c>
      <c r="J3457" t="str">
        <f t="shared" si="334"/>
        <v>MESTRE DE PRODUCAO FARMACEUTICA</v>
      </c>
      <c r="K3457" t="s">
        <v>4337</v>
      </c>
      <c r="L3457">
        <v>0</v>
      </c>
      <c r="M3457" s="46">
        <f t="shared" si="335"/>
        <v>0</v>
      </c>
      <c r="N3457" t="str">
        <f t="shared" si="336"/>
        <v>OPERADOR DE APARELHO DE REACAO E CONVERSAO (PRODUTOS QUIMICOS, EXCETO PETROLEO)</v>
      </c>
      <c r="O3457" t="s">
        <v>4358</v>
      </c>
      <c r="P3457">
        <v>0</v>
      </c>
      <c r="Q3457" s="46">
        <f t="shared" si="337"/>
        <v>0</v>
      </c>
    </row>
    <row r="3458" spans="1:17" x14ac:dyDescent="0.25">
      <c r="A3458" t="str">
        <f t="shared" si="332"/>
        <v>ARTESAO TRANCADOR</v>
      </c>
      <c r="B3458" t="s">
        <v>4330</v>
      </c>
      <c r="C3458">
        <v>0</v>
      </c>
      <c r="D3458">
        <v>0</v>
      </c>
      <c r="E3458">
        <v>0</v>
      </c>
      <c r="F3458">
        <v>0</v>
      </c>
      <c r="G3458">
        <v>0</v>
      </c>
      <c r="H3458" s="46">
        <f t="shared" si="333"/>
        <v>0</v>
      </c>
      <c r="J3458" t="str">
        <f t="shared" si="334"/>
        <v>OPERADOR DE PROCESSOS QUIMICOS E PETROQUIMICOS</v>
      </c>
      <c r="K3458" t="s">
        <v>4338</v>
      </c>
      <c r="L3458">
        <v>0</v>
      </c>
      <c r="M3458" s="46">
        <f t="shared" si="335"/>
        <v>0</v>
      </c>
      <c r="N3458" t="str">
        <f t="shared" si="336"/>
        <v>OPERADOR DE EQUIPAMENTO DE DESTILACAO DE ALCOOL</v>
      </c>
      <c r="O3458" t="s">
        <v>4359</v>
      </c>
      <c r="P3458">
        <v>0</v>
      </c>
      <c r="Q3458" s="46">
        <f t="shared" si="337"/>
        <v>0</v>
      </c>
    </row>
    <row r="3459" spans="1:17" x14ac:dyDescent="0.25">
      <c r="A3459" t="str">
        <f t="shared" si="332"/>
        <v>ARTESAO CROCHETEIRO</v>
      </c>
      <c r="B3459" t="s">
        <v>4331</v>
      </c>
      <c r="C3459">
        <v>0</v>
      </c>
      <c r="D3459">
        <v>0</v>
      </c>
      <c r="E3459">
        <v>0</v>
      </c>
      <c r="F3459">
        <v>0</v>
      </c>
      <c r="G3459">
        <v>0</v>
      </c>
      <c r="H3459" s="46">
        <f t="shared" si="333"/>
        <v>0</v>
      </c>
      <c r="J3459" t="str">
        <f t="shared" si="334"/>
        <v>OPERADOR DE SALA DE CONTROLE DE INSTALACOES QUIMICAS, PETROQUIMICAS E AFINS</v>
      </c>
      <c r="K3459" t="s">
        <v>4339</v>
      </c>
      <c r="L3459">
        <v>0</v>
      </c>
      <c r="M3459" s="46">
        <f t="shared" si="335"/>
        <v>0</v>
      </c>
      <c r="N3459" t="str">
        <f t="shared" si="336"/>
        <v>OPERADOR DE EVAPORADOR NA DESTILACAO</v>
      </c>
      <c r="O3459" t="s">
        <v>4360</v>
      </c>
      <c r="P3459">
        <v>0</v>
      </c>
      <c r="Q3459" s="46">
        <f t="shared" si="337"/>
        <v>0</v>
      </c>
    </row>
    <row r="3460" spans="1:17" x14ac:dyDescent="0.25">
      <c r="A3460" t="str">
        <f t="shared" si="332"/>
        <v>ARTESAO TRICOTEIRO</v>
      </c>
      <c r="B3460" t="s">
        <v>4332</v>
      </c>
      <c r="C3460">
        <v>0</v>
      </c>
      <c r="D3460">
        <v>0</v>
      </c>
      <c r="E3460">
        <v>0</v>
      </c>
      <c r="F3460">
        <v>0</v>
      </c>
      <c r="G3460">
        <v>0</v>
      </c>
      <c r="H3460" s="46">
        <f t="shared" si="333"/>
        <v>0</v>
      </c>
      <c r="J3460" t="str">
        <f t="shared" si="334"/>
        <v>MOLEIRO (TRATAMENTOS QUIMICOS E AFINS)</v>
      </c>
      <c r="K3460" t="s">
        <v>4340</v>
      </c>
      <c r="L3460">
        <v>0</v>
      </c>
      <c r="M3460" s="46">
        <f t="shared" si="335"/>
        <v>0</v>
      </c>
      <c r="N3460" t="str">
        <f t="shared" si="336"/>
        <v>OPERADOR DE PAINEL DE CONTROLE (REFINACAO DE PETROLEO)</v>
      </c>
      <c r="O3460" t="s">
        <v>4361</v>
      </c>
      <c r="P3460">
        <v>0</v>
      </c>
      <c r="Q3460" s="46">
        <f t="shared" si="337"/>
        <v>0</v>
      </c>
    </row>
    <row r="3461" spans="1:17" x14ac:dyDescent="0.25">
      <c r="A3461" t="str">
        <f t="shared" si="332"/>
        <v>ARTESAO RENDEIRO</v>
      </c>
      <c r="B3461" t="s">
        <v>4333</v>
      </c>
      <c r="C3461">
        <v>0</v>
      </c>
      <c r="D3461">
        <v>0</v>
      </c>
      <c r="E3461">
        <v>0</v>
      </c>
      <c r="F3461">
        <v>0</v>
      </c>
      <c r="G3461">
        <v>0</v>
      </c>
      <c r="H3461" s="46">
        <f t="shared" si="333"/>
        <v>0</v>
      </c>
      <c r="J3461" t="str">
        <f t="shared" si="334"/>
        <v>OPERADOR DE MAQUINA MISTURADEIRA (TRATAMENTOS QUIMICOS E AFINS)</v>
      </c>
      <c r="K3461" t="s">
        <v>4341</v>
      </c>
      <c r="L3461">
        <v>0</v>
      </c>
      <c r="M3461" s="46">
        <f t="shared" si="335"/>
        <v>0</v>
      </c>
      <c r="N3461" t="str">
        <f t="shared" si="336"/>
        <v>OPERADOR DE TRANSFERENCIA E ESTOCAGEM - NA REFINACAO DO PETROLEO</v>
      </c>
      <c r="O3461" t="s">
        <v>4362</v>
      </c>
      <c r="P3461">
        <v>0</v>
      </c>
      <c r="Q3461" s="46">
        <f t="shared" si="337"/>
        <v>0</v>
      </c>
    </row>
    <row r="3462" spans="1:17" x14ac:dyDescent="0.25">
      <c r="A3462" t="str">
        <f t="shared" si="332"/>
        <v>MESTRE (INDUSTRIA PETROQUIMICA E CARBOQUIMICA)</v>
      </c>
      <c r="B3462" t="s">
        <v>4334</v>
      </c>
      <c r="C3462">
        <v>0</v>
      </c>
      <c r="D3462">
        <v>0</v>
      </c>
      <c r="E3462">
        <v>0</v>
      </c>
      <c r="F3462">
        <v>0</v>
      </c>
      <c r="G3462">
        <v>0</v>
      </c>
      <c r="H3462" s="46">
        <f t="shared" si="333"/>
        <v>0</v>
      </c>
      <c r="J3462" t="str">
        <f t="shared" si="334"/>
        <v>OPERADOR DE CONCENTRACAO</v>
      </c>
      <c r="K3462" t="s">
        <v>4343</v>
      </c>
      <c r="L3462">
        <v>0</v>
      </c>
      <c r="M3462" s="46">
        <f t="shared" si="335"/>
        <v>0</v>
      </c>
      <c r="N3462" t="str">
        <f t="shared" si="336"/>
        <v>OPERADOR DE BRITADOR DE COQUE</v>
      </c>
      <c r="O3462" t="s">
        <v>4363</v>
      </c>
      <c r="P3462">
        <v>0</v>
      </c>
      <c r="Q3462" s="46">
        <f t="shared" si="337"/>
        <v>0</v>
      </c>
    </row>
    <row r="3463" spans="1:17" x14ac:dyDescent="0.25">
      <c r="A3463" t="str">
        <f t="shared" si="332"/>
        <v>MESTRE DE PRODUCAO QUIMICA</v>
      </c>
      <c r="B3463" t="s">
        <v>4335</v>
      </c>
      <c r="C3463">
        <v>0</v>
      </c>
      <c r="D3463">
        <v>0</v>
      </c>
      <c r="E3463">
        <v>0</v>
      </c>
      <c r="F3463">
        <v>0</v>
      </c>
      <c r="G3463">
        <v>0</v>
      </c>
      <c r="H3463" s="46">
        <f t="shared" si="333"/>
        <v>0</v>
      </c>
      <c r="J3463" t="str">
        <f t="shared" si="334"/>
        <v>TRABALHADOR DA FABRICACAO DE RESINAS E VERNIZES</v>
      </c>
      <c r="K3463" t="s">
        <v>4344</v>
      </c>
      <c r="L3463">
        <v>0</v>
      </c>
      <c r="M3463" s="46">
        <f t="shared" si="335"/>
        <v>0</v>
      </c>
      <c r="N3463" t="str">
        <f t="shared" si="336"/>
        <v>OPERADOR DE CARRO DE APAGAMENTO E COQUE</v>
      </c>
      <c r="O3463" t="s">
        <v>4364</v>
      </c>
      <c r="P3463">
        <v>0</v>
      </c>
      <c r="Q3463" s="46">
        <f t="shared" si="337"/>
        <v>0</v>
      </c>
    </row>
    <row r="3464" spans="1:17" x14ac:dyDescent="0.25">
      <c r="A3464" t="str">
        <f t="shared" si="332"/>
        <v>MESTRE (INDUSTRIA DE BORRACHA E PLASTICO)</v>
      </c>
      <c r="B3464" t="s">
        <v>4336</v>
      </c>
      <c r="C3464">
        <v>0</v>
      </c>
      <c r="D3464">
        <v>0</v>
      </c>
      <c r="E3464">
        <v>0</v>
      </c>
      <c r="F3464">
        <v>0</v>
      </c>
      <c r="G3464">
        <v>0</v>
      </c>
      <c r="H3464" s="46">
        <f t="shared" si="333"/>
        <v>0</v>
      </c>
      <c r="J3464" t="str">
        <f t="shared" si="334"/>
        <v>OPERADOR DE CALCINACAO (TRATAMENTO QUIMICO E AFINS)</v>
      </c>
      <c r="K3464" t="s">
        <v>4346</v>
      </c>
      <c r="L3464">
        <v>0</v>
      </c>
      <c r="M3464" s="46">
        <f t="shared" si="335"/>
        <v>0</v>
      </c>
      <c r="N3464" t="str">
        <f t="shared" si="336"/>
        <v>OPERADOR DE DESTILACAO E SUBPRODUTOS DE COQUE</v>
      </c>
      <c r="O3464" t="s">
        <v>4365</v>
      </c>
      <c r="P3464">
        <v>0</v>
      </c>
      <c r="Q3464" s="46">
        <f t="shared" si="337"/>
        <v>0</v>
      </c>
    </row>
    <row r="3465" spans="1:17" x14ac:dyDescent="0.25">
      <c r="A3465" t="str">
        <f t="shared" si="332"/>
        <v>MESTRE DE PRODUCAO FARMACEUTICA</v>
      </c>
      <c r="B3465" t="s">
        <v>4337</v>
      </c>
      <c r="C3465">
        <v>0</v>
      </c>
      <c r="D3465">
        <v>0</v>
      </c>
      <c r="E3465">
        <v>0</v>
      </c>
      <c r="F3465">
        <v>0</v>
      </c>
      <c r="G3465">
        <v>0</v>
      </c>
      <c r="H3465" s="46">
        <f t="shared" si="333"/>
        <v>0</v>
      </c>
      <c r="J3465" t="str">
        <f t="shared" si="334"/>
        <v>OPERADOR DE TRATAMENTO QUIMICO DE MATERIAIS RADIOATIVOS</v>
      </c>
      <c r="K3465" t="s">
        <v>4347</v>
      </c>
      <c r="L3465">
        <v>0</v>
      </c>
      <c r="M3465" s="46">
        <f t="shared" si="335"/>
        <v>0</v>
      </c>
      <c r="N3465" t="str">
        <f t="shared" si="336"/>
        <v>OPERADOR DE ENFORNAMENTO E DESENFORNAMENTO DE COQUE</v>
      </c>
      <c r="O3465" t="s">
        <v>4366</v>
      </c>
      <c r="P3465">
        <v>0</v>
      </c>
      <c r="Q3465" s="46">
        <f t="shared" si="337"/>
        <v>0</v>
      </c>
    </row>
    <row r="3466" spans="1:17" x14ac:dyDescent="0.25">
      <c r="A3466" t="str">
        <f t="shared" si="332"/>
        <v>OPERADOR DE PROCESSOS QUIMICOS E PETROQUIMICOS</v>
      </c>
      <c r="B3466" t="s">
        <v>4338</v>
      </c>
      <c r="C3466">
        <v>0</v>
      </c>
      <c r="D3466">
        <v>0</v>
      </c>
      <c r="E3466">
        <v>0</v>
      </c>
      <c r="F3466">
        <v>0</v>
      </c>
      <c r="G3466">
        <v>0</v>
      </c>
      <c r="H3466" s="46">
        <f t="shared" si="333"/>
        <v>0</v>
      </c>
      <c r="J3466" t="str">
        <f t="shared" si="334"/>
        <v>OPERADOR DE CENTRIFUGADORA (TRATAMENTOS QUIMICOS E AFINS)</v>
      </c>
      <c r="K3466" t="s">
        <v>4348</v>
      </c>
      <c r="L3466">
        <v>0</v>
      </c>
      <c r="M3466" s="46">
        <f t="shared" si="335"/>
        <v>0</v>
      </c>
      <c r="N3466" t="str">
        <f t="shared" si="336"/>
        <v>OPERADOR DE EXAUSTOR (COQUERIA)</v>
      </c>
      <c r="O3466" t="s">
        <v>4367</v>
      </c>
      <c r="P3466">
        <v>0</v>
      </c>
      <c r="Q3466" s="46">
        <f t="shared" si="337"/>
        <v>0</v>
      </c>
    </row>
    <row r="3467" spans="1:17" x14ac:dyDescent="0.25">
      <c r="A3467" t="str">
        <f t="shared" si="332"/>
        <v>OPERADOR DE SALA DE CONTROLE DE INSTALACOES QUIMICAS, PETROQUIMICAS E AFINS</v>
      </c>
      <c r="B3467" t="s">
        <v>4339</v>
      </c>
      <c r="C3467">
        <v>0</v>
      </c>
      <c r="D3467">
        <v>0</v>
      </c>
      <c r="E3467">
        <v>0</v>
      </c>
      <c r="F3467">
        <v>0</v>
      </c>
      <c r="G3467">
        <v>0</v>
      </c>
      <c r="H3467" s="46">
        <f t="shared" si="333"/>
        <v>0</v>
      </c>
      <c r="J3467" t="str">
        <f t="shared" si="334"/>
        <v>OPERADOR DE EXPLORACAO DE PETROLEO</v>
      </c>
      <c r="K3467" t="s">
        <v>4349</v>
      </c>
      <c r="L3467">
        <v>0</v>
      </c>
      <c r="M3467" s="46">
        <f t="shared" si="335"/>
        <v>0</v>
      </c>
      <c r="N3467" t="str">
        <f t="shared" si="336"/>
        <v>OPERADOR DE PAINEL DE CONTROLE</v>
      </c>
      <c r="O3467" t="s">
        <v>4368</v>
      </c>
      <c r="P3467">
        <v>0</v>
      </c>
      <c r="Q3467" s="46">
        <f t="shared" si="337"/>
        <v>0</v>
      </c>
    </row>
    <row r="3468" spans="1:17" x14ac:dyDescent="0.25">
      <c r="A3468" t="str">
        <f t="shared" si="332"/>
        <v>MOLEIRO (TRATAMENTOS QUIMICOS E AFINS)</v>
      </c>
      <c r="B3468" t="s">
        <v>4340</v>
      </c>
      <c r="C3468">
        <v>0</v>
      </c>
      <c r="D3468">
        <v>0</v>
      </c>
      <c r="E3468">
        <v>0</v>
      </c>
      <c r="F3468">
        <v>0</v>
      </c>
      <c r="G3468">
        <v>0</v>
      </c>
      <c r="H3468" s="46">
        <f t="shared" si="333"/>
        <v>0</v>
      </c>
      <c r="J3468" t="str">
        <f t="shared" si="334"/>
        <v>OPERADOR DE FILTRO DE SECAGEM (MINERACAO)</v>
      </c>
      <c r="K3468" t="s">
        <v>4350</v>
      </c>
      <c r="L3468">
        <v>0</v>
      </c>
      <c r="M3468" s="46">
        <f t="shared" si="335"/>
        <v>0</v>
      </c>
      <c r="N3468" t="str">
        <f t="shared" si="336"/>
        <v>OPERADOR DE PRESERVACAO E CONTROLE TERMICO</v>
      </c>
      <c r="O3468" t="s">
        <v>4369</v>
      </c>
      <c r="P3468">
        <v>0</v>
      </c>
      <c r="Q3468" s="46">
        <f t="shared" si="337"/>
        <v>0</v>
      </c>
    </row>
    <row r="3469" spans="1:17" x14ac:dyDescent="0.25">
      <c r="A3469" t="str">
        <f t="shared" si="332"/>
        <v>OPERADOR DE MAQUINA MISTURADEIRA (TRATAMENTOS QUIMICOS E AFINS)</v>
      </c>
      <c r="B3469" t="s">
        <v>4341</v>
      </c>
      <c r="C3469">
        <v>0</v>
      </c>
      <c r="D3469">
        <v>0</v>
      </c>
      <c r="E3469">
        <v>0</v>
      </c>
      <c r="F3469">
        <v>0</v>
      </c>
      <c r="G3469">
        <v>0</v>
      </c>
      <c r="H3469" s="46">
        <f t="shared" si="333"/>
        <v>0</v>
      </c>
      <c r="J3469" t="str">
        <f t="shared" si="334"/>
        <v>OPERADOR DE FILTRO DE TAMBOR ROTATIVO (TRATAMENTOS QUIMICOS E AFINS)</v>
      </c>
      <c r="K3469" t="s">
        <v>4351</v>
      </c>
      <c r="L3469">
        <v>0</v>
      </c>
      <c r="M3469" s="46">
        <f t="shared" si="335"/>
        <v>0</v>
      </c>
      <c r="N3469" t="str">
        <f t="shared" si="336"/>
        <v>OPERADOR DE REATOR DE COQUE DE PETROLEO</v>
      </c>
      <c r="O3469" t="s">
        <v>4370</v>
      </c>
      <c r="P3469">
        <v>0</v>
      </c>
      <c r="Q3469" s="46">
        <f t="shared" si="337"/>
        <v>0</v>
      </c>
    </row>
    <row r="3470" spans="1:17" x14ac:dyDescent="0.25">
      <c r="A3470" t="str">
        <f t="shared" ref="A3470:A3533" si="338">MID(B3470,8,100)</f>
        <v>OPERADOR DE CONCENTRACAO</v>
      </c>
      <c r="B3470" t="s">
        <v>4343</v>
      </c>
      <c r="C3470">
        <v>0</v>
      </c>
      <c r="D3470">
        <v>0</v>
      </c>
      <c r="E3470">
        <v>0</v>
      </c>
      <c r="F3470">
        <v>0</v>
      </c>
      <c r="G3470">
        <v>0</v>
      </c>
      <c r="H3470" s="46">
        <f t="shared" ref="H3470:H3533" si="339">G3470*100/G$3765</f>
        <v>0</v>
      </c>
      <c r="J3470" t="str">
        <f t="shared" ref="J3470:J3533" si="340">MID(K3470,8,100)</f>
        <v>OPERADOR DE FILTRO-ESTEIRA (MINERACAO)</v>
      </c>
      <c r="K3470" t="s">
        <v>4352</v>
      </c>
      <c r="L3470">
        <v>0</v>
      </c>
      <c r="M3470" s="46">
        <f t="shared" ref="M3470:M3533" si="341">L3470*100/L$3765</f>
        <v>0</v>
      </c>
      <c r="N3470" t="str">
        <f t="shared" ref="N3470:N3533" si="342">MID(O3470,8,100)</f>
        <v>OPERADOR DE REFRIGERACAO (COQUERIA)</v>
      </c>
      <c r="O3470" t="s">
        <v>4371</v>
      </c>
      <c r="P3470">
        <v>0</v>
      </c>
      <c r="Q3470" s="46">
        <f t="shared" ref="Q3470:Q3533" si="343">P3470*100/P$3765</f>
        <v>0</v>
      </c>
    </row>
    <row r="3471" spans="1:17" x14ac:dyDescent="0.25">
      <c r="A3471" t="str">
        <f t="shared" si="338"/>
        <v>TRABALHADOR DA FABRICACAO DE RESINAS E VERNIZES</v>
      </c>
      <c r="B3471" t="s">
        <v>4344</v>
      </c>
      <c r="C3471">
        <v>0</v>
      </c>
      <c r="D3471">
        <v>0</v>
      </c>
      <c r="E3471">
        <v>0</v>
      </c>
      <c r="F3471">
        <v>0</v>
      </c>
      <c r="G3471">
        <v>0</v>
      </c>
      <c r="H3471" s="46">
        <f t="shared" si="339"/>
        <v>0</v>
      </c>
      <c r="J3471" t="str">
        <f t="shared" si="340"/>
        <v>OPERADOR DE FILTRO-PRENSA (TRATAMENTOS QUIMICOS E AFINS)</v>
      </c>
      <c r="K3471" t="s">
        <v>4353</v>
      </c>
      <c r="L3471">
        <v>0</v>
      </c>
      <c r="M3471" s="46">
        <f t="shared" si="341"/>
        <v>0</v>
      </c>
      <c r="N3471" t="str">
        <f t="shared" si="342"/>
        <v>OPERADOR DE SISTEMA DE REVERSAO (COQUERIA)</v>
      </c>
      <c r="O3471" t="s">
        <v>4372</v>
      </c>
      <c r="P3471">
        <v>0</v>
      </c>
      <c r="Q3471" s="46">
        <f t="shared" si="343"/>
        <v>0</v>
      </c>
    </row>
    <row r="3472" spans="1:17" x14ac:dyDescent="0.25">
      <c r="A3472" t="str">
        <f t="shared" si="338"/>
        <v>OPERADOR DE CALCINACAO (TRATAMENTO QUIMICO E AFINS)</v>
      </c>
      <c r="B3472" t="s">
        <v>4346</v>
      </c>
      <c r="C3472">
        <v>0</v>
      </c>
      <c r="D3472">
        <v>0</v>
      </c>
      <c r="E3472">
        <v>0</v>
      </c>
      <c r="F3472">
        <v>0</v>
      </c>
      <c r="G3472">
        <v>0</v>
      </c>
      <c r="H3472" s="46">
        <f t="shared" si="339"/>
        <v>0</v>
      </c>
      <c r="J3472" t="str">
        <f t="shared" si="340"/>
        <v>OPERADOR DE FILTROS DE PARAFINA (TRATAMENTOS QUIMICOS E AFINS)</v>
      </c>
      <c r="K3472" t="s">
        <v>4354</v>
      </c>
      <c r="L3472">
        <v>0</v>
      </c>
      <c r="M3472" s="46">
        <f t="shared" si="341"/>
        <v>0</v>
      </c>
      <c r="N3472" t="str">
        <f t="shared" si="342"/>
        <v>BAMBURISTA</v>
      </c>
      <c r="O3472" t="s">
        <v>4373</v>
      </c>
      <c r="P3472">
        <v>0</v>
      </c>
      <c r="Q3472" s="46">
        <f t="shared" si="343"/>
        <v>0</v>
      </c>
    </row>
    <row r="3473" spans="1:17" x14ac:dyDescent="0.25">
      <c r="A3473" t="str">
        <f t="shared" si="338"/>
        <v>OPERADOR DE TRATAMENTO QUIMICO DE MATERIAIS RADIOATIVOS</v>
      </c>
      <c r="B3473" t="s">
        <v>4347</v>
      </c>
      <c r="C3473">
        <v>0</v>
      </c>
      <c r="D3473">
        <v>0</v>
      </c>
      <c r="E3473">
        <v>0</v>
      </c>
      <c r="F3473">
        <v>0</v>
      </c>
      <c r="G3473">
        <v>0</v>
      </c>
      <c r="H3473" s="46">
        <f t="shared" si="339"/>
        <v>0</v>
      </c>
      <c r="J3473" t="str">
        <f t="shared" si="340"/>
        <v>DESTILADOR DE MADEIRA</v>
      </c>
      <c r="K3473" t="s">
        <v>4355</v>
      </c>
      <c r="L3473">
        <v>0</v>
      </c>
      <c r="M3473" s="46">
        <f t="shared" si="341"/>
        <v>0</v>
      </c>
      <c r="N3473" t="str">
        <f t="shared" si="342"/>
        <v>CALANDRISTA DE BORRACHA</v>
      </c>
      <c r="O3473" t="s">
        <v>4374</v>
      </c>
      <c r="P3473">
        <v>0</v>
      </c>
      <c r="Q3473" s="46">
        <f t="shared" si="343"/>
        <v>0</v>
      </c>
    </row>
    <row r="3474" spans="1:17" x14ac:dyDescent="0.25">
      <c r="A3474" t="str">
        <f t="shared" si="338"/>
        <v>OPERADOR DE CENTRIFUGADORA (TRATAMENTOS QUIMICOS E AFINS)</v>
      </c>
      <c r="B3474" t="s">
        <v>4348</v>
      </c>
      <c r="C3474">
        <v>0</v>
      </c>
      <c r="D3474">
        <v>0</v>
      </c>
      <c r="E3474">
        <v>0</v>
      </c>
      <c r="F3474">
        <v>0</v>
      </c>
      <c r="G3474">
        <v>0</v>
      </c>
      <c r="H3474" s="46">
        <f t="shared" si="339"/>
        <v>0</v>
      </c>
      <c r="J3474" t="str">
        <f t="shared" si="340"/>
        <v>DESTILADOR DE PRODUTOS QUIMICOS (EXCETO PETROLEO)</v>
      </c>
      <c r="K3474" t="s">
        <v>4356</v>
      </c>
      <c r="L3474">
        <v>0</v>
      </c>
      <c r="M3474" s="46">
        <f t="shared" si="341"/>
        <v>0</v>
      </c>
      <c r="N3474" t="str">
        <f t="shared" si="342"/>
        <v>CONFECCIONADOR DE PNEUMATICOS</v>
      </c>
      <c r="O3474" t="s">
        <v>4375</v>
      </c>
      <c r="P3474">
        <v>0</v>
      </c>
      <c r="Q3474" s="46">
        <f t="shared" si="343"/>
        <v>0</v>
      </c>
    </row>
    <row r="3475" spans="1:17" x14ac:dyDescent="0.25">
      <c r="A3475" t="str">
        <f t="shared" si="338"/>
        <v>OPERADOR DE EXPLORACAO DE PETROLEO</v>
      </c>
      <c r="B3475" t="s">
        <v>4349</v>
      </c>
      <c r="C3475">
        <v>0</v>
      </c>
      <c r="D3475">
        <v>0</v>
      </c>
      <c r="E3475">
        <v>0</v>
      </c>
      <c r="F3475">
        <v>0</v>
      </c>
      <c r="G3475">
        <v>0</v>
      </c>
      <c r="H3475" s="46">
        <f t="shared" si="339"/>
        <v>0</v>
      </c>
      <c r="J3475" t="str">
        <f t="shared" si="340"/>
        <v>OPERADOR DE ALAMBIQUE DE FUNCIONAMENTO CONTINUO (PRODUTOS QUIMICOS, EXCETO PETROLEO)</v>
      </c>
      <c r="K3475" t="s">
        <v>4357</v>
      </c>
      <c r="L3475">
        <v>0</v>
      </c>
      <c r="M3475" s="46">
        <f t="shared" si="341"/>
        <v>0</v>
      </c>
      <c r="N3475" t="str">
        <f t="shared" si="342"/>
        <v>CONFECCIONADOR DE VELAS POR IMERSAO</v>
      </c>
      <c r="O3475" t="s">
        <v>4376</v>
      </c>
      <c r="P3475">
        <v>0</v>
      </c>
      <c r="Q3475" s="46">
        <f t="shared" si="343"/>
        <v>0</v>
      </c>
    </row>
    <row r="3476" spans="1:17" x14ac:dyDescent="0.25">
      <c r="A3476" t="str">
        <f t="shared" si="338"/>
        <v>OPERADOR DE FILTRO DE SECAGEM (MINERACAO)</v>
      </c>
      <c r="B3476" t="s">
        <v>4350</v>
      </c>
      <c r="C3476">
        <v>0</v>
      </c>
      <c r="D3476">
        <v>0</v>
      </c>
      <c r="E3476">
        <v>0</v>
      </c>
      <c r="F3476">
        <v>0</v>
      </c>
      <c r="G3476">
        <v>0</v>
      </c>
      <c r="H3476" s="46">
        <f t="shared" si="339"/>
        <v>0</v>
      </c>
      <c r="J3476" t="str">
        <f t="shared" si="340"/>
        <v>OPERADOR DE APARELHO DE REACAO E CONVERSAO (PRODUTOS QUIMICOS, EXCETO PETROLEO)</v>
      </c>
      <c r="K3476" t="s">
        <v>4358</v>
      </c>
      <c r="L3476">
        <v>0</v>
      </c>
      <c r="M3476" s="46">
        <f t="shared" si="341"/>
        <v>0</v>
      </c>
      <c r="N3476" t="str">
        <f t="shared" si="342"/>
        <v>CONFECCIONADOR DE VELAS POR MOLDAGEM</v>
      </c>
      <c r="O3476" t="s">
        <v>4377</v>
      </c>
      <c r="P3476">
        <v>0</v>
      </c>
      <c r="Q3476" s="46">
        <f t="shared" si="343"/>
        <v>0</v>
      </c>
    </row>
    <row r="3477" spans="1:17" x14ac:dyDescent="0.25">
      <c r="A3477" t="str">
        <f t="shared" si="338"/>
        <v>OPERADOR DE FILTRO DE TAMBOR ROTATIVO (TRATAMENTOS QUIMICOS E AFINS)</v>
      </c>
      <c r="B3477" t="s">
        <v>4351</v>
      </c>
      <c r="C3477">
        <v>0</v>
      </c>
      <c r="D3477">
        <v>0</v>
      </c>
      <c r="E3477">
        <v>0</v>
      </c>
      <c r="F3477">
        <v>0</v>
      </c>
      <c r="G3477">
        <v>0</v>
      </c>
      <c r="H3477" s="46">
        <f t="shared" si="339"/>
        <v>0</v>
      </c>
      <c r="J3477" t="str">
        <f t="shared" si="340"/>
        <v>OPERADOR DE EQUIPAMENTO DE DESTILACAO DE ALCOOL</v>
      </c>
      <c r="K3477" t="s">
        <v>4359</v>
      </c>
      <c r="L3477">
        <v>0</v>
      </c>
      <c r="M3477" s="46">
        <f t="shared" si="341"/>
        <v>0</v>
      </c>
      <c r="N3477" t="str">
        <f t="shared" si="342"/>
        <v>LAMINADOR DE PLASTICO</v>
      </c>
      <c r="O3477" t="s">
        <v>4378</v>
      </c>
      <c r="P3477">
        <v>0</v>
      </c>
      <c r="Q3477" s="46">
        <f t="shared" si="343"/>
        <v>0</v>
      </c>
    </row>
    <row r="3478" spans="1:17" x14ac:dyDescent="0.25">
      <c r="A3478" t="str">
        <f t="shared" si="338"/>
        <v>OPERADOR DE FILTRO-ESTEIRA (MINERACAO)</v>
      </c>
      <c r="B3478" t="s">
        <v>4352</v>
      </c>
      <c r="C3478">
        <v>0</v>
      </c>
      <c r="D3478">
        <v>0</v>
      </c>
      <c r="E3478">
        <v>0</v>
      </c>
      <c r="F3478">
        <v>0</v>
      </c>
      <c r="G3478">
        <v>0</v>
      </c>
      <c r="H3478" s="46">
        <f t="shared" si="339"/>
        <v>0</v>
      </c>
      <c r="J3478" t="str">
        <f t="shared" si="340"/>
        <v>OPERADOR DE EVAPORADOR NA DESTILACAO</v>
      </c>
      <c r="K3478" t="s">
        <v>4360</v>
      </c>
      <c r="L3478">
        <v>0</v>
      </c>
      <c r="M3478" s="46">
        <f t="shared" si="341"/>
        <v>0</v>
      </c>
      <c r="N3478" t="str">
        <f t="shared" si="342"/>
        <v>MOLDADOR DE BORRACHA POR COMPRESSAO</v>
      </c>
      <c r="O3478" t="s">
        <v>4379</v>
      </c>
      <c r="P3478">
        <v>0</v>
      </c>
      <c r="Q3478" s="46">
        <f t="shared" si="343"/>
        <v>0</v>
      </c>
    </row>
    <row r="3479" spans="1:17" x14ac:dyDescent="0.25">
      <c r="A3479" t="str">
        <f t="shared" si="338"/>
        <v>OPERADOR DE FILTRO-PRENSA (TRATAMENTOS QUIMICOS E AFINS)</v>
      </c>
      <c r="B3479" t="s">
        <v>4353</v>
      </c>
      <c r="C3479">
        <v>0</v>
      </c>
      <c r="D3479">
        <v>0</v>
      </c>
      <c r="E3479">
        <v>0</v>
      </c>
      <c r="F3479">
        <v>0</v>
      </c>
      <c r="G3479">
        <v>0</v>
      </c>
      <c r="H3479" s="46">
        <f t="shared" si="339"/>
        <v>0</v>
      </c>
      <c r="J3479" t="str">
        <f t="shared" si="340"/>
        <v>OPERADOR DE PAINEL DE CONTROLE (REFINACAO DE PETROLEO)</v>
      </c>
      <c r="K3479" t="s">
        <v>4361</v>
      </c>
      <c r="L3479">
        <v>0</v>
      </c>
      <c r="M3479" s="46">
        <f t="shared" si="341"/>
        <v>0</v>
      </c>
      <c r="N3479" t="str">
        <f t="shared" si="342"/>
        <v>MOLDADOR DE PLASTICO POR COMPRESSAO</v>
      </c>
      <c r="O3479" t="s">
        <v>4380</v>
      </c>
      <c r="P3479">
        <v>0</v>
      </c>
      <c r="Q3479" s="46">
        <f t="shared" si="343"/>
        <v>0</v>
      </c>
    </row>
    <row r="3480" spans="1:17" x14ac:dyDescent="0.25">
      <c r="A3480" t="str">
        <f t="shared" si="338"/>
        <v>OPERADOR DE FILTROS DE PARAFINA (TRATAMENTOS QUIMICOS E AFINS)</v>
      </c>
      <c r="B3480" t="s">
        <v>4354</v>
      </c>
      <c r="C3480">
        <v>0</v>
      </c>
      <c r="D3480">
        <v>0</v>
      </c>
      <c r="E3480">
        <v>0</v>
      </c>
      <c r="F3480">
        <v>0</v>
      </c>
      <c r="G3480">
        <v>0</v>
      </c>
      <c r="H3480" s="46">
        <f t="shared" si="339"/>
        <v>0</v>
      </c>
      <c r="J3480" t="str">
        <f t="shared" si="340"/>
        <v>OPERADOR DE TRANSFERENCIA E ESTOCAGEM - NA REFINACAO DO PETROLEO</v>
      </c>
      <c r="K3480" t="s">
        <v>4362</v>
      </c>
      <c r="L3480">
        <v>0</v>
      </c>
      <c r="M3480" s="46">
        <f t="shared" si="341"/>
        <v>0</v>
      </c>
      <c r="N3480" t="str">
        <f t="shared" si="342"/>
        <v>MOLDADOR DE PLASTICO POR INJECAO</v>
      </c>
      <c r="O3480" t="s">
        <v>4381</v>
      </c>
      <c r="P3480">
        <v>0</v>
      </c>
      <c r="Q3480" s="46">
        <f t="shared" si="343"/>
        <v>0</v>
      </c>
    </row>
    <row r="3481" spans="1:17" x14ac:dyDescent="0.25">
      <c r="A3481" t="str">
        <f t="shared" si="338"/>
        <v>DESTILADOR DE MADEIRA</v>
      </c>
      <c r="B3481" t="s">
        <v>4355</v>
      </c>
      <c r="C3481">
        <v>0</v>
      </c>
      <c r="D3481">
        <v>0</v>
      </c>
      <c r="E3481">
        <v>0</v>
      </c>
      <c r="F3481">
        <v>0</v>
      </c>
      <c r="G3481">
        <v>0</v>
      </c>
      <c r="H3481" s="46">
        <f t="shared" si="339"/>
        <v>0</v>
      </c>
      <c r="J3481" t="str">
        <f t="shared" si="340"/>
        <v>OPERADOR DE BRITADOR DE COQUE</v>
      </c>
      <c r="K3481" t="s">
        <v>4363</v>
      </c>
      <c r="L3481">
        <v>0</v>
      </c>
      <c r="M3481" s="46">
        <f t="shared" si="341"/>
        <v>0</v>
      </c>
      <c r="N3481" t="str">
        <f t="shared" si="342"/>
        <v>TREFILADOR DE BORRACHA</v>
      </c>
      <c r="O3481" t="s">
        <v>4382</v>
      </c>
      <c r="P3481">
        <v>0</v>
      </c>
      <c r="Q3481" s="46">
        <f t="shared" si="343"/>
        <v>0</v>
      </c>
    </row>
    <row r="3482" spans="1:17" x14ac:dyDescent="0.25">
      <c r="A3482" t="str">
        <f t="shared" si="338"/>
        <v>DESTILADOR DE PRODUTOS QUIMICOS (EXCETO PETROLEO)</v>
      </c>
      <c r="B3482" t="s">
        <v>4356</v>
      </c>
      <c r="C3482">
        <v>0</v>
      </c>
      <c r="D3482">
        <v>0</v>
      </c>
      <c r="E3482">
        <v>0</v>
      </c>
      <c r="F3482">
        <v>0</v>
      </c>
      <c r="G3482">
        <v>0</v>
      </c>
      <c r="H3482" s="46">
        <f t="shared" si="339"/>
        <v>0</v>
      </c>
      <c r="J3482" t="str">
        <f t="shared" si="340"/>
        <v>OPERADOR DE CARRO DE APAGAMENTO E COQUE</v>
      </c>
      <c r="K3482" t="s">
        <v>4364</v>
      </c>
      <c r="L3482">
        <v>0</v>
      </c>
      <c r="M3482" s="46">
        <f t="shared" si="341"/>
        <v>0</v>
      </c>
      <c r="N3482" t="str">
        <f t="shared" si="342"/>
        <v>OPERADOR DE MAQUINA DE PRODUTOS FARMACEUTICOS</v>
      </c>
      <c r="O3482" t="s">
        <v>4383</v>
      </c>
      <c r="P3482">
        <v>0</v>
      </c>
      <c r="Q3482" s="46">
        <f t="shared" si="343"/>
        <v>0</v>
      </c>
    </row>
    <row r="3483" spans="1:17" x14ac:dyDescent="0.25">
      <c r="A3483" t="str">
        <f t="shared" si="338"/>
        <v>OPERADOR DE ALAMBIQUE DE FUNCIONAMENTO CONTINUO (PRODUTOS QUIMICOS, EXCETO PETROLEO)</v>
      </c>
      <c r="B3483" t="s">
        <v>4357</v>
      </c>
      <c r="C3483">
        <v>0</v>
      </c>
      <c r="D3483">
        <v>0</v>
      </c>
      <c r="E3483">
        <v>0</v>
      </c>
      <c r="F3483">
        <v>0</v>
      </c>
      <c r="G3483">
        <v>0</v>
      </c>
      <c r="H3483" s="46">
        <f t="shared" si="339"/>
        <v>0</v>
      </c>
      <c r="J3483" t="str">
        <f t="shared" si="340"/>
        <v>OPERADOR DE DESTILACAO E SUBPRODUTOS DE COQUE</v>
      </c>
      <c r="K3483" t="s">
        <v>4365</v>
      </c>
      <c r="L3483">
        <v>0</v>
      </c>
      <c r="M3483" s="46">
        <f t="shared" si="341"/>
        <v>0</v>
      </c>
      <c r="N3483" t="str">
        <f t="shared" si="342"/>
        <v>DRAGEADOR (MEDICAMENTOS)</v>
      </c>
      <c r="O3483" t="s">
        <v>4384</v>
      </c>
      <c r="P3483">
        <v>0</v>
      </c>
      <c r="Q3483" s="46">
        <f t="shared" si="343"/>
        <v>0</v>
      </c>
    </row>
    <row r="3484" spans="1:17" x14ac:dyDescent="0.25">
      <c r="A3484" t="str">
        <f t="shared" si="338"/>
        <v>OPERADOR DE APARELHO DE REACAO E CONVERSAO (PRODUTOS QUIMICOS, EXCETO PETROLEO)</v>
      </c>
      <c r="B3484" t="s">
        <v>4358</v>
      </c>
      <c r="C3484">
        <v>0</v>
      </c>
      <c r="D3484">
        <v>0</v>
      </c>
      <c r="E3484">
        <v>0</v>
      </c>
      <c r="F3484">
        <v>0</v>
      </c>
      <c r="G3484">
        <v>0</v>
      </c>
      <c r="H3484" s="46">
        <f t="shared" si="339"/>
        <v>0</v>
      </c>
      <c r="J3484" t="str">
        <f t="shared" si="340"/>
        <v>OPERADOR DE ENFORNAMENTO E DESENFORNAMENTO DE COQUE</v>
      </c>
      <c r="K3484" t="s">
        <v>4366</v>
      </c>
      <c r="L3484">
        <v>0</v>
      </c>
      <c r="M3484" s="46">
        <f t="shared" si="341"/>
        <v>0</v>
      </c>
      <c r="N3484" t="str">
        <f t="shared" si="342"/>
        <v>OPERADOR DE MAQUINA DE FABRICACAO DE COSMETICOS</v>
      </c>
      <c r="O3484" t="s">
        <v>4385</v>
      </c>
      <c r="P3484">
        <v>0</v>
      </c>
      <c r="Q3484" s="46">
        <f t="shared" si="343"/>
        <v>0</v>
      </c>
    </row>
    <row r="3485" spans="1:17" x14ac:dyDescent="0.25">
      <c r="A3485" t="str">
        <f t="shared" si="338"/>
        <v>OPERADOR DE EQUIPAMENTO DE DESTILACAO DE ALCOOL</v>
      </c>
      <c r="B3485" t="s">
        <v>4359</v>
      </c>
      <c r="C3485">
        <v>0</v>
      </c>
      <c r="D3485">
        <v>0</v>
      </c>
      <c r="E3485">
        <v>0</v>
      </c>
      <c r="F3485">
        <v>0</v>
      </c>
      <c r="G3485">
        <v>0</v>
      </c>
      <c r="H3485" s="46">
        <f t="shared" si="339"/>
        <v>0</v>
      </c>
      <c r="J3485" t="str">
        <f t="shared" si="340"/>
        <v>OPERADOR DE EXAUSTOR (COQUERIA)</v>
      </c>
      <c r="K3485" t="s">
        <v>4367</v>
      </c>
      <c r="L3485">
        <v>0</v>
      </c>
      <c r="M3485" s="46">
        <f t="shared" si="341"/>
        <v>0</v>
      </c>
      <c r="N3485" t="str">
        <f t="shared" si="342"/>
        <v>OPERADOR DE MAQUINA DE FABRICACAO DE PRODUTOS DE HIGIENE E LIMPEZA (SABAO, SABONETE, DETERGENTE, ABS</v>
      </c>
      <c r="O3485" t="s">
        <v>4386</v>
      </c>
      <c r="P3485">
        <v>0</v>
      </c>
      <c r="Q3485" s="46">
        <f t="shared" si="343"/>
        <v>0</v>
      </c>
    </row>
    <row r="3486" spans="1:17" x14ac:dyDescent="0.25">
      <c r="A3486" t="str">
        <f t="shared" si="338"/>
        <v>OPERADOR DE EVAPORADOR NA DESTILACAO</v>
      </c>
      <c r="B3486" t="s">
        <v>4360</v>
      </c>
      <c r="C3486">
        <v>0</v>
      </c>
      <c r="D3486">
        <v>0</v>
      </c>
      <c r="E3486">
        <v>0</v>
      </c>
      <c r="F3486">
        <v>0</v>
      </c>
      <c r="G3486">
        <v>0</v>
      </c>
      <c r="H3486" s="46">
        <f t="shared" si="339"/>
        <v>0</v>
      </c>
      <c r="J3486" t="str">
        <f t="shared" si="340"/>
        <v>OPERADOR DE PAINEL DE CONTROLE</v>
      </c>
      <c r="K3486" t="s">
        <v>4368</v>
      </c>
      <c r="L3486">
        <v>0</v>
      </c>
      <c r="M3486" s="46">
        <f t="shared" si="341"/>
        <v>0</v>
      </c>
      <c r="N3486" t="str">
        <f t="shared" si="342"/>
        <v>PIROTECNICO</v>
      </c>
      <c r="O3486" t="s">
        <v>4387</v>
      </c>
      <c r="P3486">
        <v>0</v>
      </c>
      <c r="Q3486" s="46">
        <f t="shared" si="343"/>
        <v>0</v>
      </c>
    </row>
    <row r="3487" spans="1:17" x14ac:dyDescent="0.25">
      <c r="A3487" t="str">
        <f t="shared" si="338"/>
        <v>OPERADOR DE PAINEL DE CONTROLE (REFINACAO DE PETROLEO)</v>
      </c>
      <c r="B3487" t="s">
        <v>4361</v>
      </c>
      <c r="C3487">
        <v>0</v>
      </c>
      <c r="D3487">
        <v>0</v>
      </c>
      <c r="E3487">
        <v>0</v>
      </c>
      <c r="F3487">
        <v>0</v>
      </c>
      <c r="G3487">
        <v>0</v>
      </c>
      <c r="H3487" s="46">
        <f t="shared" si="339"/>
        <v>0</v>
      </c>
      <c r="J3487" t="str">
        <f t="shared" si="340"/>
        <v>OPERADOR DE PRESERVACAO E CONTROLE TERMICO</v>
      </c>
      <c r="K3487" t="s">
        <v>4369</v>
      </c>
      <c r="L3487">
        <v>0</v>
      </c>
      <c r="M3487" s="46">
        <f t="shared" si="341"/>
        <v>0</v>
      </c>
      <c r="N3487" t="str">
        <f t="shared" si="342"/>
        <v>TRABALHADOR DA FABRICACAO DE MUNICAO E EXPLOSIVOS</v>
      </c>
      <c r="O3487" t="s">
        <v>4388</v>
      </c>
      <c r="P3487">
        <v>0</v>
      </c>
      <c r="Q3487" s="46">
        <f t="shared" si="343"/>
        <v>0</v>
      </c>
    </row>
    <row r="3488" spans="1:17" x14ac:dyDescent="0.25">
      <c r="A3488" t="str">
        <f t="shared" si="338"/>
        <v>OPERADOR DE TRANSFERENCIA E ESTOCAGEM - NA REFINACAO DO PETROLEO</v>
      </c>
      <c r="B3488" t="s">
        <v>4362</v>
      </c>
      <c r="C3488">
        <v>0</v>
      </c>
      <c r="D3488">
        <v>0</v>
      </c>
      <c r="E3488">
        <v>0</v>
      </c>
      <c r="F3488">
        <v>0</v>
      </c>
      <c r="G3488">
        <v>0</v>
      </c>
      <c r="H3488" s="46">
        <f t="shared" si="339"/>
        <v>0</v>
      </c>
      <c r="J3488" t="str">
        <f t="shared" si="340"/>
        <v>OPERADOR DE REATOR DE COQUE DE PETROLEO</v>
      </c>
      <c r="K3488" t="s">
        <v>4370</v>
      </c>
      <c r="L3488">
        <v>0</v>
      </c>
      <c r="M3488" s="46">
        <f t="shared" si="341"/>
        <v>0</v>
      </c>
      <c r="N3488" t="str">
        <f t="shared" si="342"/>
        <v>CILINDRISTA (PETROQUIMICA E AFINS)</v>
      </c>
      <c r="O3488" t="s">
        <v>4389</v>
      </c>
      <c r="P3488">
        <v>0</v>
      </c>
      <c r="Q3488" s="46">
        <f t="shared" si="343"/>
        <v>0</v>
      </c>
    </row>
    <row r="3489" spans="1:17" x14ac:dyDescent="0.25">
      <c r="A3489" t="str">
        <f t="shared" si="338"/>
        <v>OPERADOR DE BRITADOR DE COQUE</v>
      </c>
      <c r="B3489" t="s">
        <v>4363</v>
      </c>
      <c r="C3489">
        <v>0</v>
      </c>
      <c r="D3489">
        <v>0</v>
      </c>
      <c r="E3489">
        <v>0</v>
      </c>
      <c r="F3489">
        <v>0</v>
      </c>
      <c r="G3489">
        <v>0</v>
      </c>
      <c r="H3489" s="46">
        <f t="shared" si="339"/>
        <v>0</v>
      </c>
      <c r="J3489" t="str">
        <f t="shared" si="340"/>
        <v>OPERADOR DE REFRIGERACAO (COQUERIA)</v>
      </c>
      <c r="K3489" t="s">
        <v>4371</v>
      </c>
      <c r="L3489">
        <v>0</v>
      </c>
      <c r="M3489" s="46">
        <f t="shared" si="341"/>
        <v>0</v>
      </c>
      <c r="N3489" t="str">
        <f t="shared" si="342"/>
        <v>OPERADOR DE CALANDRA (QUIMICA, PETROQUIMICA E AFINS)</v>
      </c>
      <c r="O3489" t="s">
        <v>4390</v>
      </c>
      <c r="P3489">
        <v>0</v>
      </c>
      <c r="Q3489" s="46">
        <f t="shared" si="343"/>
        <v>0</v>
      </c>
    </row>
    <row r="3490" spans="1:17" x14ac:dyDescent="0.25">
      <c r="A3490" t="str">
        <f t="shared" si="338"/>
        <v>OPERADOR DE CARRO DE APAGAMENTO E COQUE</v>
      </c>
      <c r="B3490" t="s">
        <v>4364</v>
      </c>
      <c r="C3490">
        <v>0</v>
      </c>
      <c r="D3490">
        <v>0</v>
      </c>
      <c r="E3490">
        <v>0</v>
      </c>
      <c r="F3490">
        <v>0</v>
      </c>
      <c r="G3490">
        <v>0</v>
      </c>
      <c r="H3490" s="46">
        <f t="shared" si="339"/>
        <v>0</v>
      </c>
      <c r="J3490" t="str">
        <f t="shared" si="340"/>
        <v>OPERADOR DE SISTEMA DE REVERSAO (COQUERIA)</v>
      </c>
      <c r="K3490" t="s">
        <v>4372</v>
      </c>
      <c r="L3490">
        <v>0</v>
      </c>
      <c r="M3490" s="46">
        <f t="shared" si="341"/>
        <v>0</v>
      </c>
      <c r="N3490" t="str">
        <f t="shared" si="342"/>
        <v>OPERADOR DE EXTRUSORA (QUIMICA, PETROQUIMICA E AFINS)</v>
      </c>
      <c r="O3490" t="s">
        <v>4391</v>
      </c>
      <c r="P3490">
        <v>0</v>
      </c>
      <c r="Q3490" s="46">
        <f t="shared" si="343"/>
        <v>0</v>
      </c>
    </row>
    <row r="3491" spans="1:17" x14ac:dyDescent="0.25">
      <c r="A3491" t="str">
        <f t="shared" si="338"/>
        <v>OPERADOR DE DESTILACAO E SUBPRODUTOS DE COQUE</v>
      </c>
      <c r="B3491" t="s">
        <v>4365</v>
      </c>
      <c r="C3491">
        <v>0</v>
      </c>
      <c r="D3491">
        <v>0</v>
      </c>
      <c r="E3491">
        <v>0</v>
      </c>
      <c r="F3491">
        <v>0</v>
      </c>
      <c r="G3491">
        <v>0</v>
      </c>
      <c r="H3491" s="46">
        <f t="shared" si="339"/>
        <v>0</v>
      </c>
      <c r="J3491" t="str">
        <f t="shared" si="340"/>
        <v>BAMBURISTA</v>
      </c>
      <c r="K3491" t="s">
        <v>4373</v>
      </c>
      <c r="L3491">
        <v>0</v>
      </c>
      <c r="M3491" s="46">
        <f t="shared" si="341"/>
        <v>0</v>
      </c>
      <c r="N3491" t="str">
        <f t="shared" si="342"/>
        <v>OPERADOR DE PROCESSO (QUIMICA, PETROQUIMICA E AFINS)</v>
      </c>
      <c r="O3491" t="s">
        <v>4392</v>
      </c>
      <c r="P3491">
        <v>0</v>
      </c>
      <c r="Q3491" s="46">
        <f t="shared" si="343"/>
        <v>0</v>
      </c>
    </row>
    <row r="3492" spans="1:17" x14ac:dyDescent="0.25">
      <c r="A3492" t="str">
        <f t="shared" si="338"/>
        <v>OPERADOR DE ENFORNAMENTO E DESENFORNAMENTO DE COQUE</v>
      </c>
      <c r="B3492" t="s">
        <v>4366</v>
      </c>
      <c r="C3492">
        <v>0</v>
      </c>
      <c r="D3492">
        <v>0</v>
      </c>
      <c r="E3492">
        <v>0</v>
      </c>
      <c r="F3492">
        <v>0</v>
      </c>
      <c r="G3492">
        <v>0</v>
      </c>
      <c r="H3492" s="46">
        <f t="shared" si="339"/>
        <v>0</v>
      </c>
      <c r="J3492" t="str">
        <f t="shared" si="340"/>
        <v>CALANDRISTA DE BORRACHA</v>
      </c>
      <c r="K3492" t="s">
        <v>4374</v>
      </c>
      <c r="L3492">
        <v>0</v>
      </c>
      <c r="M3492" s="46">
        <f t="shared" si="341"/>
        <v>0</v>
      </c>
      <c r="N3492" t="str">
        <f t="shared" si="342"/>
        <v>OPERADOR DE PRODUCAO (QUIMICA, PETROQUIMICA E AFINS)</v>
      </c>
      <c r="O3492" t="s">
        <v>4393</v>
      </c>
      <c r="P3492">
        <v>0</v>
      </c>
      <c r="Q3492" s="46">
        <f t="shared" si="343"/>
        <v>0</v>
      </c>
    </row>
    <row r="3493" spans="1:17" x14ac:dyDescent="0.25">
      <c r="A3493" t="str">
        <f t="shared" si="338"/>
        <v>OPERADOR DE EXAUSTOR (COQUERIA)</v>
      </c>
      <c r="B3493" t="s">
        <v>4367</v>
      </c>
      <c r="C3493">
        <v>0</v>
      </c>
      <c r="D3493">
        <v>0</v>
      </c>
      <c r="E3493">
        <v>0</v>
      </c>
      <c r="F3493">
        <v>0</v>
      </c>
      <c r="G3493">
        <v>0</v>
      </c>
      <c r="H3493" s="46">
        <f t="shared" si="339"/>
        <v>0</v>
      </c>
      <c r="J3493" t="str">
        <f t="shared" si="340"/>
        <v>CONFECCIONADOR DE PNEUMATICOS</v>
      </c>
      <c r="K3493" t="s">
        <v>4375</v>
      </c>
      <c r="L3493">
        <v>0</v>
      </c>
      <c r="M3493" s="46">
        <f t="shared" si="341"/>
        <v>0</v>
      </c>
      <c r="N3493" t="str">
        <f t="shared" si="342"/>
        <v>TECNICO DE OPERACAO (QUIMICA, PETROQUIMICA E AFINS)</v>
      </c>
      <c r="O3493" t="s">
        <v>4394</v>
      </c>
      <c r="P3493">
        <v>0</v>
      </c>
      <c r="Q3493" s="46">
        <f t="shared" si="343"/>
        <v>0</v>
      </c>
    </row>
    <row r="3494" spans="1:17" x14ac:dyDescent="0.25">
      <c r="A3494" t="str">
        <f t="shared" si="338"/>
        <v>OPERADOR DE PAINEL DE CONTROLE</v>
      </c>
      <c r="B3494" t="s">
        <v>4368</v>
      </c>
      <c r="C3494">
        <v>0</v>
      </c>
      <c r="D3494">
        <v>0</v>
      </c>
      <c r="E3494">
        <v>0</v>
      </c>
      <c r="F3494">
        <v>0</v>
      </c>
      <c r="G3494">
        <v>0</v>
      </c>
      <c r="H3494" s="46">
        <f t="shared" si="339"/>
        <v>0</v>
      </c>
      <c r="J3494" t="str">
        <f t="shared" si="340"/>
        <v>CONFECCIONADOR DE VELAS POR IMERSAO</v>
      </c>
      <c r="K3494" t="s">
        <v>4376</v>
      </c>
      <c r="L3494">
        <v>0</v>
      </c>
      <c r="M3494" s="46">
        <f t="shared" si="341"/>
        <v>0</v>
      </c>
      <c r="N3494" t="str">
        <f t="shared" si="342"/>
        <v>ASSISTENTE DE LABORATORIO INDUSTRIAL</v>
      </c>
      <c r="O3494" t="s">
        <v>4395</v>
      </c>
      <c r="P3494">
        <v>0</v>
      </c>
      <c r="Q3494" s="46">
        <f t="shared" si="343"/>
        <v>0</v>
      </c>
    </row>
    <row r="3495" spans="1:17" x14ac:dyDescent="0.25">
      <c r="A3495" t="str">
        <f t="shared" si="338"/>
        <v>OPERADOR DE PRESERVACAO E CONTROLE TERMICO</v>
      </c>
      <c r="B3495" t="s">
        <v>4369</v>
      </c>
      <c r="C3495">
        <v>0</v>
      </c>
      <c r="D3495">
        <v>0</v>
      </c>
      <c r="E3495">
        <v>0</v>
      </c>
      <c r="F3495">
        <v>0</v>
      </c>
      <c r="G3495">
        <v>0</v>
      </c>
      <c r="H3495" s="46">
        <f t="shared" si="339"/>
        <v>0</v>
      </c>
      <c r="J3495" t="str">
        <f t="shared" si="340"/>
        <v>CONFECCIONADOR DE VELAS POR MOLDAGEM</v>
      </c>
      <c r="K3495" t="s">
        <v>4377</v>
      </c>
      <c r="L3495">
        <v>0</v>
      </c>
      <c r="M3495" s="46">
        <f t="shared" si="341"/>
        <v>0</v>
      </c>
      <c r="N3495" t="str">
        <f t="shared" si="342"/>
        <v>MESTRE DE SIDERURGIA</v>
      </c>
      <c r="O3495" t="s">
        <v>4397</v>
      </c>
      <c r="P3495">
        <v>0</v>
      </c>
      <c r="Q3495" s="46">
        <f t="shared" si="343"/>
        <v>0</v>
      </c>
    </row>
    <row r="3496" spans="1:17" x14ac:dyDescent="0.25">
      <c r="A3496" t="str">
        <f t="shared" si="338"/>
        <v>OPERADOR DE REATOR DE COQUE DE PETROLEO</v>
      </c>
      <c r="B3496" t="s">
        <v>4370</v>
      </c>
      <c r="C3496">
        <v>0</v>
      </c>
      <c r="D3496">
        <v>0</v>
      </c>
      <c r="E3496">
        <v>0</v>
      </c>
      <c r="F3496">
        <v>0</v>
      </c>
      <c r="G3496">
        <v>0</v>
      </c>
      <c r="H3496" s="46">
        <f t="shared" si="339"/>
        <v>0</v>
      </c>
      <c r="J3496" t="str">
        <f t="shared" si="340"/>
        <v>LAMINADOR DE PLASTICO</v>
      </c>
      <c r="K3496" t="s">
        <v>4378</v>
      </c>
      <c r="L3496">
        <v>0</v>
      </c>
      <c r="M3496" s="46">
        <f t="shared" si="341"/>
        <v>0</v>
      </c>
      <c r="N3496" t="str">
        <f t="shared" si="342"/>
        <v>MESTRE DE ACIARIA</v>
      </c>
      <c r="O3496" t="s">
        <v>4398</v>
      </c>
      <c r="P3496">
        <v>0</v>
      </c>
      <c r="Q3496" s="46">
        <f t="shared" si="343"/>
        <v>0</v>
      </c>
    </row>
    <row r="3497" spans="1:17" x14ac:dyDescent="0.25">
      <c r="A3497" t="str">
        <f t="shared" si="338"/>
        <v>OPERADOR DE REFRIGERACAO (COQUERIA)</v>
      </c>
      <c r="B3497" t="s">
        <v>4371</v>
      </c>
      <c r="C3497">
        <v>0</v>
      </c>
      <c r="D3497">
        <v>0</v>
      </c>
      <c r="E3497">
        <v>0</v>
      </c>
      <c r="F3497">
        <v>0</v>
      </c>
      <c r="G3497">
        <v>0</v>
      </c>
      <c r="H3497" s="46">
        <f t="shared" si="339"/>
        <v>0</v>
      </c>
      <c r="J3497" t="str">
        <f t="shared" si="340"/>
        <v>MOLDADOR DE BORRACHA POR COMPRESSAO</v>
      </c>
      <c r="K3497" t="s">
        <v>4379</v>
      </c>
      <c r="L3497">
        <v>0</v>
      </c>
      <c r="M3497" s="46">
        <f t="shared" si="341"/>
        <v>0</v>
      </c>
      <c r="N3497" t="str">
        <f t="shared" si="342"/>
        <v>MESTRE DE ALTO-FORNO</v>
      </c>
      <c r="O3497" t="s">
        <v>4399</v>
      </c>
      <c r="P3497">
        <v>0</v>
      </c>
      <c r="Q3497" s="46">
        <f t="shared" si="343"/>
        <v>0</v>
      </c>
    </row>
    <row r="3498" spans="1:17" x14ac:dyDescent="0.25">
      <c r="A3498" t="str">
        <f t="shared" si="338"/>
        <v>OPERADOR DE SISTEMA DE REVERSAO (COQUERIA)</v>
      </c>
      <c r="B3498" t="s">
        <v>4372</v>
      </c>
      <c r="C3498">
        <v>0</v>
      </c>
      <c r="D3498">
        <v>0</v>
      </c>
      <c r="E3498">
        <v>0</v>
      </c>
      <c r="F3498">
        <v>0</v>
      </c>
      <c r="G3498">
        <v>0</v>
      </c>
      <c r="H3498" s="46">
        <f t="shared" si="339"/>
        <v>0</v>
      </c>
      <c r="J3498" t="str">
        <f t="shared" si="340"/>
        <v>MOLDADOR DE PLASTICO POR COMPRESSAO</v>
      </c>
      <c r="K3498" t="s">
        <v>4380</v>
      </c>
      <c r="L3498">
        <v>0</v>
      </c>
      <c r="M3498" s="46">
        <f t="shared" si="341"/>
        <v>0</v>
      </c>
      <c r="N3498" t="str">
        <f t="shared" si="342"/>
        <v>MESTRE DE FORNO ELETRICO</v>
      </c>
      <c r="O3498" t="s">
        <v>4400</v>
      </c>
      <c r="P3498">
        <v>0</v>
      </c>
      <c r="Q3498" s="46">
        <f t="shared" si="343"/>
        <v>0</v>
      </c>
    </row>
    <row r="3499" spans="1:17" x14ac:dyDescent="0.25">
      <c r="A3499" t="str">
        <f t="shared" si="338"/>
        <v>BAMBURISTA</v>
      </c>
      <c r="B3499" t="s">
        <v>4373</v>
      </c>
      <c r="C3499">
        <v>0</v>
      </c>
      <c r="D3499">
        <v>0</v>
      </c>
      <c r="E3499">
        <v>0</v>
      </c>
      <c r="F3499">
        <v>0</v>
      </c>
      <c r="G3499">
        <v>0</v>
      </c>
      <c r="H3499" s="46">
        <f t="shared" si="339"/>
        <v>0</v>
      </c>
      <c r="J3499" t="str">
        <f t="shared" si="340"/>
        <v>MOLDADOR DE PLASTICO POR INJECAO</v>
      </c>
      <c r="K3499" t="s">
        <v>4381</v>
      </c>
      <c r="L3499">
        <v>0</v>
      </c>
      <c r="M3499" s="46">
        <f t="shared" si="341"/>
        <v>0</v>
      </c>
      <c r="N3499" t="str">
        <f t="shared" si="342"/>
        <v>MESTRE DE LAMINACAO</v>
      </c>
      <c r="O3499" t="s">
        <v>4401</v>
      </c>
      <c r="P3499">
        <v>0</v>
      </c>
      <c r="Q3499" s="46">
        <f t="shared" si="343"/>
        <v>0</v>
      </c>
    </row>
    <row r="3500" spans="1:17" x14ac:dyDescent="0.25">
      <c r="A3500" t="str">
        <f t="shared" si="338"/>
        <v>CALANDRISTA DE BORRACHA</v>
      </c>
      <c r="B3500" t="s">
        <v>4374</v>
      </c>
      <c r="C3500">
        <v>0</v>
      </c>
      <c r="D3500">
        <v>0</v>
      </c>
      <c r="E3500">
        <v>0</v>
      </c>
      <c r="F3500">
        <v>0</v>
      </c>
      <c r="G3500">
        <v>0</v>
      </c>
      <c r="H3500" s="46">
        <f t="shared" si="339"/>
        <v>0</v>
      </c>
      <c r="J3500" t="str">
        <f t="shared" si="340"/>
        <v>TREFILADOR DE BORRACHA</v>
      </c>
      <c r="K3500" t="s">
        <v>4382</v>
      </c>
      <c r="L3500">
        <v>0</v>
      </c>
      <c r="M3500" s="46">
        <f t="shared" si="341"/>
        <v>0</v>
      </c>
      <c r="N3500" t="str">
        <f t="shared" si="342"/>
        <v>SUPERVISOR DE FABRICACAO DE PRODUTOS CERAMICOS, PORCELANATOS E AFINS</v>
      </c>
      <c r="O3500" t="s">
        <v>4402</v>
      </c>
      <c r="P3500">
        <v>0</v>
      </c>
      <c r="Q3500" s="46">
        <f t="shared" si="343"/>
        <v>0</v>
      </c>
    </row>
    <row r="3501" spans="1:17" x14ac:dyDescent="0.25">
      <c r="A3501" t="str">
        <f t="shared" si="338"/>
        <v>CONFECCIONADOR DE PNEUMATICOS</v>
      </c>
      <c r="B3501" t="s">
        <v>4375</v>
      </c>
      <c r="C3501">
        <v>0</v>
      </c>
      <c r="D3501">
        <v>0</v>
      </c>
      <c r="E3501">
        <v>0</v>
      </c>
      <c r="F3501">
        <v>0</v>
      </c>
      <c r="G3501">
        <v>0</v>
      </c>
      <c r="H3501" s="46">
        <f t="shared" si="339"/>
        <v>0</v>
      </c>
      <c r="J3501" t="str">
        <f t="shared" si="340"/>
        <v>OPERADOR DE MAQUINA DE PRODUTOS FARMACEUTICOS</v>
      </c>
      <c r="K3501" t="s">
        <v>4383</v>
      </c>
      <c r="L3501">
        <v>0</v>
      </c>
      <c r="M3501" s="46">
        <f t="shared" si="341"/>
        <v>0</v>
      </c>
      <c r="N3501" t="str">
        <f t="shared" si="342"/>
        <v>SUPERVISOR DE FABRICACAO DE PRODUTOS DE VIDRO</v>
      </c>
      <c r="O3501" t="s">
        <v>4403</v>
      </c>
      <c r="P3501">
        <v>0</v>
      </c>
      <c r="Q3501" s="46">
        <f t="shared" si="343"/>
        <v>0</v>
      </c>
    </row>
    <row r="3502" spans="1:17" x14ac:dyDescent="0.25">
      <c r="A3502" t="str">
        <f t="shared" si="338"/>
        <v>CONFECCIONADOR DE VELAS POR IMERSAO</v>
      </c>
      <c r="B3502" t="s">
        <v>4376</v>
      </c>
      <c r="C3502">
        <v>0</v>
      </c>
      <c r="D3502">
        <v>0</v>
      </c>
      <c r="E3502">
        <v>0</v>
      </c>
      <c r="F3502">
        <v>0</v>
      </c>
      <c r="G3502">
        <v>0</v>
      </c>
      <c r="H3502" s="46">
        <f t="shared" si="339"/>
        <v>0</v>
      </c>
      <c r="J3502" t="str">
        <f t="shared" si="340"/>
        <v>DRAGEADOR (MEDICAMENTOS)</v>
      </c>
      <c r="K3502" t="s">
        <v>4384</v>
      </c>
      <c r="L3502">
        <v>0</v>
      </c>
      <c r="M3502" s="46">
        <f t="shared" si="341"/>
        <v>0</v>
      </c>
      <c r="N3502" t="str">
        <f t="shared" si="342"/>
        <v>OPERADOR DE CENTRO DE CONTROLE</v>
      </c>
      <c r="O3502" t="s">
        <v>4404</v>
      </c>
      <c r="P3502">
        <v>0</v>
      </c>
      <c r="Q3502" s="46">
        <f t="shared" si="343"/>
        <v>0</v>
      </c>
    </row>
    <row r="3503" spans="1:17" x14ac:dyDescent="0.25">
      <c r="A3503" t="str">
        <f t="shared" si="338"/>
        <v>CONFECCIONADOR DE VELAS POR MOLDAGEM</v>
      </c>
      <c r="B3503" t="s">
        <v>4377</v>
      </c>
      <c r="C3503">
        <v>0</v>
      </c>
      <c r="D3503">
        <v>0</v>
      </c>
      <c r="E3503">
        <v>0</v>
      </c>
      <c r="F3503">
        <v>0</v>
      </c>
      <c r="G3503">
        <v>0</v>
      </c>
      <c r="H3503" s="46">
        <f t="shared" si="339"/>
        <v>0</v>
      </c>
      <c r="J3503" t="str">
        <f t="shared" si="340"/>
        <v>OPERADOR DE MAQUINA DE FABRICACAO DE PRODUTOS DE HIGIENE E LIMPEZA (SABAO, SABONETE, DETERGENTE, ABS</v>
      </c>
      <c r="K3503" t="s">
        <v>4386</v>
      </c>
      <c r="L3503">
        <v>0</v>
      </c>
      <c r="M3503" s="46">
        <f t="shared" si="341"/>
        <v>0</v>
      </c>
      <c r="N3503" t="str">
        <f t="shared" si="342"/>
        <v>OPERADOR DE MAQUINA DE SINTERIZAR</v>
      </c>
      <c r="O3503" t="s">
        <v>4405</v>
      </c>
      <c r="P3503">
        <v>0</v>
      </c>
      <c r="Q3503" s="46">
        <f t="shared" si="343"/>
        <v>0</v>
      </c>
    </row>
    <row r="3504" spans="1:17" x14ac:dyDescent="0.25">
      <c r="A3504" t="str">
        <f t="shared" si="338"/>
        <v>LAMINADOR DE PLASTICO</v>
      </c>
      <c r="B3504" t="s">
        <v>4378</v>
      </c>
      <c r="C3504">
        <v>0</v>
      </c>
      <c r="D3504">
        <v>0</v>
      </c>
      <c r="E3504">
        <v>0</v>
      </c>
      <c r="F3504">
        <v>0</v>
      </c>
      <c r="G3504">
        <v>0</v>
      </c>
      <c r="H3504" s="46">
        <f t="shared" si="339"/>
        <v>0</v>
      </c>
      <c r="J3504" t="str">
        <f t="shared" si="340"/>
        <v>PIROTECNICO</v>
      </c>
      <c r="K3504" t="s">
        <v>4387</v>
      </c>
      <c r="L3504">
        <v>0</v>
      </c>
      <c r="M3504" s="46">
        <f t="shared" si="341"/>
        <v>0</v>
      </c>
      <c r="N3504" t="str">
        <f t="shared" si="342"/>
        <v>FORNEIRO E OPERADOR (ALTO-FORNO)</v>
      </c>
      <c r="O3504" t="s">
        <v>4406</v>
      </c>
      <c r="P3504">
        <v>0</v>
      </c>
      <c r="Q3504" s="46">
        <f t="shared" si="343"/>
        <v>0</v>
      </c>
    </row>
    <row r="3505" spans="1:17" x14ac:dyDescent="0.25">
      <c r="A3505" t="str">
        <f t="shared" si="338"/>
        <v>MOLDADOR DE BORRACHA POR COMPRESSAO</v>
      </c>
      <c r="B3505" t="s">
        <v>4379</v>
      </c>
      <c r="C3505">
        <v>0</v>
      </c>
      <c r="D3505">
        <v>0</v>
      </c>
      <c r="E3505">
        <v>0</v>
      </c>
      <c r="F3505">
        <v>0</v>
      </c>
      <c r="G3505">
        <v>0</v>
      </c>
      <c r="H3505" s="46">
        <f t="shared" si="339"/>
        <v>0</v>
      </c>
      <c r="J3505" t="str">
        <f t="shared" si="340"/>
        <v>TRABALHADOR DA FABRICACAO DE MUNICAO E EXPLOSIVOS</v>
      </c>
      <c r="K3505" t="s">
        <v>4388</v>
      </c>
      <c r="L3505">
        <v>0</v>
      </c>
      <c r="M3505" s="46">
        <f t="shared" si="341"/>
        <v>0</v>
      </c>
      <c r="N3505" t="str">
        <f t="shared" si="342"/>
        <v>FORNEIRO E OPERADOR (CONVERSOR A OXIGENIO)</v>
      </c>
      <c r="O3505" t="s">
        <v>4407</v>
      </c>
      <c r="P3505">
        <v>0</v>
      </c>
      <c r="Q3505" s="46">
        <f t="shared" si="343"/>
        <v>0</v>
      </c>
    </row>
    <row r="3506" spans="1:17" x14ac:dyDescent="0.25">
      <c r="A3506" t="str">
        <f t="shared" si="338"/>
        <v>MOLDADOR DE PLASTICO POR COMPRESSAO</v>
      </c>
      <c r="B3506" t="s">
        <v>4380</v>
      </c>
      <c r="C3506">
        <v>0</v>
      </c>
      <c r="D3506">
        <v>0</v>
      </c>
      <c r="E3506">
        <v>0</v>
      </c>
      <c r="F3506">
        <v>0</v>
      </c>
      <c r="G3506">
        <v>0</v>
      </c>
      <c r="H3506" s="46">
        <f t="shared" si="339"/>
        <v>0</v>
      </c>
      <c r="J3506" t="str">
        <f t="shared" si="340"/>
        <v>CILINDRISTA (PETROQUIMICA E AFINS)</v>
      </c>
      <c r="K3506" t="s">
        <v>4389</v>
      </c>
      <c r="L3506">
        <v>0</v>
      </c>
      <c r="M3506" s="46">
        <f t="shared" si="341"/>
        <v>0</v>
      </c>
      <c r="N3506" t="str">
        <f t="shared" si="342"/>
        <v>FORNEIRO E OPERADOR (FORNO ELETRICO)</v>
      </c>
      <c r="O3506" t="s">
        <v>4408</v>
      </c>
      <c r="P3506">
        <v>0</v>
      </c>
      <c r="Q3506" s="46">
        <f t="shared" si="343"/>
        <v>0</v>
      </c>
    </row>
    <row r="3507" spans="1:17" x14ac:dyDescent="0.25">
      <c r="A3507" t="str">
        <f t="shared" si="338"/>
        <v>MOLDADOR DE PLASTICO POR INJECAO</v>
      </c>
      <c r="B3507" t="s">
        <v>4381</v>
      </c>
      <c r="C3507">
        <v>0</v>
      </c>
      <c r="D3507">
        <v>0</v>
      </c>
      <c r="E3507">
        <v>0</v>
      </c>
      <c r="F3507">
        <v>0</v>
      </c>
      <c r="G3507">
        <v>0</v>
      </c>
      <c r="H3507" s="46">
        <f t="shared" si="339"/>
        <v>0</v>
      </c>
      <c r="J3507" t="str">
        <f t="shared" si="340"/>
        <v>OPERADOR DE CALANDRA (QUIMICA, PETROQUIMICA E AFINS)</v>
      </c>
      <c r="K3507" t="s">
        <v>4390</v>
      </c>
      <c r="L3507">
        <v>0</v>
      </c>
      <c r="M3507" s="46">
        <f t="shared" si="341"/>
        <v>0</v>
      </c>
      <c r="N3507" t="str">
        <f t="shared" si="342"/>
        <v>FORNEIRO E OPERADOR (REFINO DE METAIS NAO-FERROSOS)</v>
      </c>
      <c r="O3507" t="s">
        <v>4409</v>
      </c>
      <c r="P3507">
        <v>0</v>
      </c>
      <c r="Q3507" s="46">
        <f t="shared" si="343"/>
        <v>0</v>
      </c>
    </row>
    <row r="3508" spans="1:17" x14ac:dyDescent="0.25">
      <c r="A3508" t="str">
        <f t="shared" si="338"/>
        <v>TREFILADOR DE BORRACHA</v>
      </c>
      <c r="B3508" t="s">
        <v>4382</v>
      </c>
      <c r="C3508">
        <v>0</v>
      </c>
      <c r="D3508">
        <v>0</v>
      </c>
      <c r="E3508">
        <v>0</v>
      </c>
      <c r="F3508">
        <v>0</v>
      </c>
      <c r="G3508">
        <v>0</v>
      </c>
      <c r="H3508" s="46">
        <f t="shared" si="339"/>
        <v>0</v>
      </c>
      <c r="J3508" t="str">
        <f t="shared" si="340"/>
        <v>OPERADOR DE EXTRUSORA (QUIMICA, PETROQUIMICA E AFINS)</v>
      </c>
      <c r="K3508" t="s">
        <v>4391</v>
      </c>
      <c r="L3508">
        <v>0</v>
      </c>
      <c r="M3508" s="46">
        <f t="shared" si="341"/>
        <v>0</v>
      </c>
      <c r="N3508" t="str">
        <f t="shared" si="342"/>
        <v>FORNEIRO E OPERADOR DE FORNO DE REDUCAO DIRETA</v>
      </c>
      <c r="O3508" t="s">
        <v>4410</v>
      </c>
      <c r="P3508">
        <v>0</v>
      </c>
      <c r="Q3508" s="46">
        <f t="shared" si="343"/>
        <v>0</v>
      </c>
    </row>
    <row r="3509" spans="1:17" x14ac:dyDescent="0.25">
      <c r="A3509" t="str">
        <f t="shared" si="338"/>
        <v>OPERADOR DE MAQUINA DE PRODUTOS FARMACEUTICOS</v>
      </c>
      <c r="B3509" t="s">
        <v>4383</v>
      </c>
      <c r="C3509">
        <v>0</v>
      </c>
      <c r="D3509">
        <v>0</v>
      </c>
      <c r="E3509">
        <v>0</v>
      </c>
      <c r="F3509">
        <v>0</v>
      </c>
      <c r="G3509">
        <v>0</v>
      </c>
      <c r="H3509" s="46">
        <f t="shared" si="339"/>
        <v>0</v>
      </c>
      <c r="J3509" t="str">
        <f t="shared" si="340"/>
        <v>OPERADOR DE PRODUCAO (QUIMICA, PETROQUIMICA E AFINS)</v>
      </c>
      <c r="K3509" t="s">
        <v>4393</v>
      </c>
      <c r="L3509">
        <v>0</v>
      </c>
      <c r="M3509" s="46">
        <f t="shared" si="341"/>
        <v>0</v>
      </c>
      <c r="N3509" t="str">
        <f t="shared" si="342"/>
        <v>OPERADOR DE ACIARIA (BASCULAMENTO DE CONVERTEDOR)</v>
      </c>
      <c r="O3509" t="s">
        <v>4411</v>
      </c>
      <c r="P3509">
        <v>0</v>
      </c>
      <c r="Q3509" s="46">
        <f t="shared" si="343"/>
        <v>0</v>
      </c>
    </row>
    <row r="3510" spans="1:17" x14ac:dyDescent="0.25">
      <c r="A3510" t="str">
        <f t="shared" si="338"/>
        <v>DRAGEADOR (MEDICAMENTOS)</v>
      </c>
      <c r="B3510" t="s">
        <v>4384</v>
      </c>
      <c r="C3510">
        <v>0</v>
      </c>
      <c r="D3510">
        <v>0</v>
      </c>
      <c r="E3510">
        <v>0</v>
      </c>
      <c r="F3510">
        <v>0</v>
      </c>
      <c r="G3510">
        <v>0</v>
      </c>
      <c r="H3510" s="46">
        <f t="shared" si="339"/>
        <v>0</v>
      </c>
      <c r="J3510" t="str">
        <f t="shared" si="340"/>
        <v>ASSISTENTE DE LABORATORIO INDUSTRIAL</v>
      </c>
      <c r="K3510" t="s">
        <v>4395</v>
      </c>
      <c r="L3510">
        <v>0</v>
      </c>
      <c r="M3510" s="46">
        <f t="shared" si="341"/>
        <v>0</v>
      </c>
      <c r="N3510" t="str">
        <f t="shared" si="342"/>
        <v>OPERADOR DE ACIARIA (DESSULFURACAO DE GUSA)</v>
      </c>
      <c r="O3510" t="s">
        <v>4412</v>
      </c>
      <c r="P3510">
        <v>0</v>
      </c>
      <c r="Q3510" s="46">
        <f t="shared" si="343"/>
        <v>0</v>
      </c>
    </row>
    <row r="3511" spans="1:17" x14ac:dyDescent="0.25">
      <c r="A3511" t="str">
        <f t="shared" si="338"/>
        <v>OPERADOR DE MAQUINA DE FABRICACAO DE PRODUTOS DE HIGIENE E LIMPEZA (SABAO, SABONETE, DETERGENTE, ABS</v>
      </c>
      <c r="B3511" t="s">
        <v>4386</v>
      </c>
      <c r="C3511">
        <v>0</v>
      </c>
      <c r="D3511">
        <v>0</v>
      </c>
      <c r="E3511">
        <v>0</v>
      </c>
      <c r="F3511">
        <v>0</v>
      </c>
      <c r="G3511">
        <v>0</v>
      </c>
      <c r="H3511" s="46">
        <f t="shared" si="339"/>
        <v>0</v>
      </c>
      <c r="J3511" t="str">
        <f t="shared" si="340"/>
        <v>AUXILIAR DE LABORATORIO DE ANALISES FISICO-QUIMICAS</v>
      </c>
      <c r="K3511" t="s">
        <v>4396</v>
      </c>
      <c r="L3511">
        <v>0</v>
      </c>
      <c r="M3511" s="46">
        <f t="shared" si="341"/>
        <v>0</v>
      </c>
      <c r="N3511" t="str">
        <f t="shared" si="342"/>
        <v>OPERADOR DE ACIARIA (RECEBIMENTO DE GUSA)</v>
      </c>
      <c r="O3511" t="s">
        <v>4413</v>
      </c>
      <c r="P3511">
        <v>0</v>
      </c>
      <c r="Q3511" s="46">
        <f t="shared" si="343"/>
        <v>0</v>
      </c>
    </row>
    <row r="3512" spans="1:17" x14ac:dyDescent="0.25">
      <c r="A3512" t="str">
        <f t="shared" si="338"/>
        <v>PIROTECNICO</v>
      </c>
      <c r="B3512" t="s">
        <v>4387</v>
      </c>
      <c r="C3512">
        <v>0</v>
      </c>
      <c r="D3512">
        <v>0</v>
      </c>
      <c r="E3512">
        <v>0</v>
      </c>
      <c r="F3512">
        <v>0</v>
      </c>
      <c r="G3512">
        <v>0</v>
      </c>
      <c r="H3512" s="46">
        <f t="shared" si="339"/>
        <v>0</v>
      </c>
      <c r="J3512" t="str">
        <f t="shared" si="340"/>
        <v>MESTRE DE SIDERURGIA</v>
      </c>
      <c r="K3512" t="s">
        <v>4397</v>
      </c>
      <c r="L3512">
        <v>0</v>
      </c>
      <c r="M3512" s="46">
        <f t="shared" si="341"/>
        <v>0</v>
      </c>
      <c r="N3512" t="str">
        <f t="shared" si="342"/>
        <v>OPERADOR DE AREA DE CORRIDA</v>
      </c>
      <c r="O3512" t="s">
        <v>4414</v>
      </c>
      <c r="P3512">
        <v>0</v>
      </c>
      <c r="Q3512" s="46">
        <f t="shared" si="343"/>
        <v>0</v>
      </c>
    </row>
    <row r="3513" spans="1:17" x14ac:dyDescent="0.25">
      <c r="A3513" t="str">
        <f t="shared" si="338"/>
        <v>TRABALHADOR DA FABRICACAO DE MUNICAO E EXPLOSIVOS</v>
      </c>
      <c r="B3513" t="s">
        <v>4388</v>
      </c>
      <c r="C3513">
        <v>0</v>
      </c>
      <c r="D3513">
        <v>0</v>
      </c>
      <c r="E3513">
        <v>0</v>
      </c>
      <c r="F3513">
        <v>0</v>
      </c>
      <c r="G3513">
        <v>0</v>
      </c>
      <c r="H3513" s="46">
        <f t="shared" si="339"/>
        <v>0</v>
      </c>
      <c r="J3513" t="str">
        <f t="shared" si="340"/>
        <v>MESTRE DE ACIARIA</v>
      </c>
      <c r="K3513" t="s">
        <v>4398</v>
      </c>
      <c r="L3513">
        <v>0</v>
      </c>
      <c r="M3513" s="46">
        <f t="shared" si="341"/>
        <v>0</v>
      </c>
      <c r="N3513" t="str">
        <f t="shared" si="342"/>
        <v>OPERADOR DE DESGASEIFICACAO</v>
      </c>
      <c r="O3513" t="s">
        <v>4415</v>
      </c>
      <c r="P3513">
        <v>0</v>
      </c>
      <c r="Q3513" s="46">
        <f t="shared" si="343"/>
        <v>0</v>
      </c>
    </row>
    <row r="3514" spans="1:17" x14ac:dyDescent="0.25">
      <c r="A3514" t="str">
        <f t="shared" si="338"/>
        <v>CILINDRISTA (PETROQUIMICA E AFINS)</v>
      </c>
      <c r="B3514" t="s">
        <v>4389</v>
      </c>
      <c r="C3514">
        <v>0</v>
      </c>
      <c r="D3514">
        <v>0</v>
      </c>
      <c r="E3514">
        <v>0</v>
      </c>
      <c r="F3514">
        <v>0</v>
      </c>
      <c r="G3514">
        <v>0</v>
      </c>
      <c r="H3514" s="46">
        <f t="shared" si="339"/>
        <v>0</v>
      </c>
      <c r="J3514" t="str">
        <f t="shared" si="340"/>
        <v>MESTRE DE ALTO-FORNO</v>
      </c>
      <c r="K3514" t="s">
        <v>4399</v>
      </c>
      <c r="L3514">
        <v>0</v>
      </c>
      <c r="M3514" s="46">
        <f t="shared" si="341"/>
        <v>0</v>
      </c>
      <c r="N3514" t="str">
        <f t="shared" si="342"/>
        <v>SOPRADOR DE CONVERTEDOR</v>
      </c>
      <c r="O3514" t="s">
        <v>4416</v>
      </c>
      <c r="P3514">
        <v>0</v>
      </c>
      <c r="Q3514" s="46">
        <f t="shared" si="343"/>
        <v>0</v>
      </c>
    </row>
    <row r="3515" spans="1:17" x14ac:dyDescent="0.25">
      <c r="A3515" t="str">
        <f t="shared" si="338"/>
        <v>OPERADOR DE CALANDRA (QUIMICA, PETROQUIMICA E AFINS)</v>
      </c>
      <c r="B3515" t="s">
        <v>4390</v>
      </c>
      <c r="C3515">
        <v>0</v>
      </c>
      <c r="D3515">
        <v>0</v>
      </c>
      <c r="E3515">
        <v>0</v>
      </c>
      <c r="F3515">
        <v>0</v>
      </c>
      <c r="G3515">
        <v>0</v>
      </c>
      <c r="H3515" s="46">
        <f t="shared" si="339"/>
        <v>0</v>
      </c>
      <c r="J3515" t="str">
        <f t="shared" si="340"/>
        <v>MESTRE DE FORNO ELETRICO</v>
      </c>
      <c r="K3515" t="s">
        <v>4400</v>
      </c>
      <c r="L3515">
        <v>0</v>
      </c>
      <c r="M3515" s="46">
        <f t="shared" si="341"/>
        <v>0</v>
      </c>
      <c r="N3515" t="str">
        <f t="shared" si="342"/>
        <v>OPERADOR DE LAMINADOR</v>
      </c>
      <c r="O3515" t="s">
        <v>4417</v>
      </c>
      <c r="P3515">
        <v>0</v>
      </c>
      <c r="Q3515" s="46">
        <f t="shared" si="343"/>
        <v>0</v>
      </c>
    </row>
    <row r="3516" spans="1:17" x14ac:dyDescent="0.25">
      <c r="A3516" t="str">
        <f t="shared" si="338"/>
        <v>OPERADOR DE EXTRUSORA (QUIMICA, PETROQUIMICA E AFINS)</v>
      </c>
      <c r="B3516" t="s">
        <v>4391</v>
      </c>
      <c r="C3516">
        <v>0</v>
      </c>
      <c r="D3516">
        <v>0</v>
      </c>
      <c r="E3516">
        <v>0</v>
      </c>
      <c r="F3516">
        <v>0</v>
      </c>
      <c r="G3516">
        <v>0</v>
      </c>
      <c r="H3516" s="46">
        <f t="shared" si="339"/>
        <v>0</v>
      </c>
      <c r="J3516" t="str">
        <f t="shared" si="340"/>
        <v>MESTRE DE LAMINACAO</v>
      </c>
      <c r="K3516" t="s">
        <v>4401</v>
      </c>
      <c r="L3516">
        <v>0</v>
      </c>
      <c r="M3516" s="46">
        <f t="shared" si="341"/>
        <v>0</v>
      </c>
      <c r="N3516" t="str">
        <f t="shared" si="342"/>
        <v>OPERADOR DE LAMINADOR DE BARRAS A FRIO</v>
      </c>
      <c r="O3516" t="s">
        <v>4418</v>
      </c>
      <c r="P3516">
        <v>0</v>
      </c>
      <c r="Q3516" s="46">
        <f t="shared" si="343"/>
        <v>0</v>
      </c>
    </row>
    <row r="3517" spans="1:17" x14ac:dyDescent="0.25">
      <c r="A3517" t="str">
        <f t="shared" si="338"/>
        <v>OPERADOR DE PRODUCAO (QUIMICA, PETROQUIMICA E AFINS)</v>
      </c>
      <c r="B3517" t="s">
        <v>4393</v>
      </c>
      <c r="C3517">
        <v>0</v>
      </c>
      <c r="D3517">
        <v>0</v>
      </c>
      <c r="E3517">
        <v>0</v>
      </c>
      <c r="F3517">
        <v>0</v>
      </c>
      <c r="G3517">
        <v>0</v>
      </c>
      <c r="H3517" s="46">
        <f t="shared" si="339"/>
        <v>0</v>
      </c>
      <c r="J3517" t="str">
        <f t="shared" si="340"/>
        <v>SUPERVISOR DE FABRICACAO DE PRODUTOS CERAMICOS, PORCELANATOS E AFINS</v>
      </c>
      <c r="K3517" t="s">
        <v>4402</v>
      </c>
      <c r="L3517">
        <v>0</v>
      </c>
      <c r="M3517" s="46">
        <f t="shared" si="341"/>
        <v>0</v>
      </c>
      <c r="N3517" t="str">
        <f t="shared" si="342"/>
        <v>OPERADOR DE LAMINADOR DE BARRAS A QUENTE</v>
      </c>
      <c r="O3517" t="s">
        <v>4419</v>
      </c>
      <c r="P3517">
        <v>0</v>
      </c>
      <c r="Q3517" s="46">
        <f t="shared" si="343"/>
        <v>0</v>
      </c>
    </row>
    <row r="3518" spans="1:17" x14ac:dyDescent="0.25">
      <c r="A3518" t="str">
        <f t="shared" si="338"/>
        <v>ASSISTENTE DE LABORATORIO INDUSTRIAL</v>
      </c>
      <c r="B3518" t="s">
        <v>4395</v>
      </c>
      <c r="C3518">
        <v>0</v>
      </c>
      <c r="D3518">
        <v>0</v>
      </c>
      <c r="E3518">
        <v>0</v>
      </c>
      <c r="F3518">
        <v>0</v>
      </c>
      <c r="G3518">
        <v>0</v>
      </c>
      <c r="H3518" s="46">
        <f t="shared" si="339"/>
        <v>0</v>
      </c>
      <c r="J3518" t="str">
        <f t="shared" si="340"/>
        <v>SUPERVISOR DE FABRICACAO DE PRODUTOS DE VIDRO</v>
      </c>
      <c r="K3518" t="s">
        <v>4403</v>
      </c>
      <c r="L3518">
        <v>0</v>
      </c>
      <c r="M3518" s="46">
        <f t="shared" si="341"/>
        <v>0</v>
      </c>
      <c r="N3518" t="str">
        <f t="shared" si="342"/>
        <v>OPERADOR DE LAMINADOR DE METAIS NAO-FERROSOS</v>
      </c>
      <c r="O3518" t="s">
        <v>4420</v>
      </c>
      <c r="P3518">
        <v>0</v>
      </c>
      <c r="Q3518" s="46">
        <f t="shared" si="343"/>
        <v>0</v>
      </c>
    </row>
    <row r="3519" spans="1:17" x14ac:dyDescent="0.25">
      <c r="A3519" t="str">
        <f t="shared" si="338"/>
        <v>MESTRE DE SIDERURGIA</v>
      </c>
      <c r="B3519" t="s">
        <v>4397</v>
      </c>
      <c r="C3519">
        <v>0</v>
      </c>
      <c r="D3519">
        <v>0</v>
      </c>
      <c r="E3519">
        <v>0</v>
      </c>
      <c r="F3519">
        <v>0</v>
      </c>
      <c r="G3519">
        <v>0</v>
      </c>
      <c r="H3519" s="46">
        <f t="shared" si="339"/>
        <v>0</v>
      </c>
      <c r="J3519" t="str">
        <f t="shared" si="340"/>
        <v>OPERADOR DE CENTRO DE CONTROLE</v>
      </c>
      <c r="K3519" t="s">
        <v>4404</v>
      </c>
      <c r="L3519">
        <v>0</v>
      </c>
      <c r="M3519" s="46">
        <f t="shared" si="341"/>
        <v>0</v>
      </c>
      <c r="N3519" t="str">
        <f t="shared" si="342"/>
        <v>OPERADOR DE LAMINADOR DE TUBOS</v>
      </c>
      <c r="O3519" t="s">
        <v>4421</v>
      </c>
      <c r="P3519">
        <v>0</v>
      </c>
      <c r="Q3519" s="46">
        <f t="shared" si="343"/>
        <v>0</v>
      </c>
    </row>
    <row r="3520" spans="1:17" x14ac:dyDescent="0.25">
      <c r="A3520" t="str">
        <f t="shared" si="338"/>
        <v>MESTRE DE ACIARIA</v>
      </c>
      <c r="B3520" t="s">
        <v>4398</v>
      </c>
      <c r="C3520">
        <v>0</v>
      </c>
      <c r="D3520">
        <v>0</v>
      </c>
      <c r="E3520">
        <v>0</v>
      </c>
      <c r="F3520">
        <v>0</v>
      </c>
      <c r="G3520">
        <v>0</v>
      </c>
      <c r="H3520" s="46">
        <f t="shared" si="339"/>
        <v>0</v>
      </c>
      <c r="J3520" t="str">
        <f t="shared" si="340"/>
        <v>OPERADOR DE MAQUINA DE SINTERIZAR</v>
      </c>
      <c r="K3520" t="s">
        <v>4405</v>
      </c>
      <c r="L3520">
        <v>0</v>
      </c>
      <c r="M3520" s="46">
        <f t="shared" si="341"/>
        <v>0</v>
      </c>
      <c r="N3520" t="str">
        <f t="shared" si="342"/>
        <v>OPERADOR DE MONTAGEM DE CILINDROS E MANCAIS</v>
      </c>
      <c r="O3520" t="s">
        <v>4422</v>
      </c>
      <c r="P3520">
        <v>0</v>
      </c>
      <c r="Q3520" s="46">
        <f t="shared" si="343"/>
        <v>0</v>
      </c>
    </row>
    <row r="3521" spans="1:17" x14ac:dyDescent="0.25">
      <c r="A3521" t="str">
        <f t="shared" si="338"/>
        <v>MESTRE DE ALTO-FORNO</v>
      </c>
      <c r="B3521" t="s">
        <v>4399</v>
      </c>
      <c r="C3521">
        <v>0</v>
      </c>
      <c r="D3521">
        <v>0</v>
      </c>
      <c r="E3521">
        <v>0</v>
      </c>
      <c r="F3521">
        <v>0</v>
      </c>
      <c r="G3521">
        <v>0</v>
      </c>
      <c r="H3521" s="46">
        <f t="shared" si="339"/>
        <v>0</v>
      </c>
      <c r="J3521" t="str">
        <f t="shared" si="340"/>
        <v>FORNEIRO E OPERADOR (ALTO-FORNO)</v>
      </c>
      <c r="K3521" t="s">
        <v>4406</v>
      </c>
      <c r="L3521">
        <v>0</v>
      </c>
      <c r="M3521" s="46">
        <f t="shared" si="341"/>
        <v>0</v>
      </c>
      <c r="N3521" t="str">
        <f t="shared" si="342"/>
        <v>RECUPERADOR DE GUIAS E CILINDROS</v>
      </c>
      <c r="O3521" t="s">
        <v>4423</v>
      </c>
      <c r="P3521">
        <v>0</v>
      </c>
      <c r="Q3521" s="46">
        <f t="shared" si="343"/>
        <v>0</v>
      </c>
    </row>
    <row r="3522" spans="1:17" x14ac:dyDescent="0.25">
      <c r="A3522" t="str">
        <f t="shared" si="338"/>
        <v>MESTRE DE FORNO ELETRICO</v>
      </c>
      <c r="B3522" t="s">
        <v>4400</v>
      </c>
      <c r="C3522">
        <v>0</v>
      </c>
      <c r="D3522">
        <v>0</v>
      </c>
      <c r="E3522">
        <v>0</v>
      </c>
      <c r="F3522">
        <v>0</v>
      </c>
      <c r="G3522">
        <v>0</v>
      </c>
      <c r="H3522" s="46">
        <f t="shared" si="339"/>
        <v>0</v>
      </c>
      <c r="J3522" t="str">
        <f t="shared" si="340"/>
        <v>FORNEIRO E OPERADOR (CONVERSOR A OXIGENIO)</v>
      </c>
      <c r="K3522" t="s">
        <v>4407</v>
      </c>
      <c r="L3522">
        <v>0</v>
      </c>
      <c r="M3522" s="46">
        <f t="shared" si="341"/>
        <v>0</v>
      </c>
      <c r="N3522" t="str">
        <f t="shared" si="342"/>
        <v>ENCARREGADO DE ACABAMENTO DE CHAPAS E METAIS (TEMPERA)</v>
      </c>
      <c r="O3522" t="s">
        <v>4424</v>
      </c>
      <c r="P3522">
        <v>0</v>
      </c>
      <c r="Q3522" s="46">
        <f t="shared" si="343"/>
        <v>0</v>
      </c>
    </row>
    <row r="3523" spans="1:17" x14ac:dyDescent="0.25">
      <c r="A3523" t="str">
        <f t="shared" si="338"/>
        <v>MESTRE DE LAMINACAO</v>
      </c>
      <c r="B3523" t="s">
        <v>4401</v>
      </c>
      <c r="C3523">
        <v>0</v>
      </c>
      <c r="D3523">
        <v>0</v>
      </c>
      <c r="E3523">
        <v>0</v>
      </c>
      <c r="F3523">
        <v>0</v>
      </c>
      <c r="G3523">
        <v>0</v>
      </c>
      <c r="H3523" s="46">
        <f t="shared" si="339"/>
        <v>0</v>
      </c>
      <c r="J3523" t="str">
        <f t="shared" si="340"/>
        <v>FORNEIRO E OPERADOR (FORNO ELETRICO)</v>
      </c>
      <c r="K3523" t="s">
        <v>4408</v>
      </c>
      <c r="L3523">
        <v>0</v>
      </c>
      <c r="M3523" s="46">
        <f t="shared" si="341"/>
        <v>0</v>
      </c>
      <c r="N3523" t="str">
        <f t="shared" si="342"/>
        <v>ESCARFADOR</v>
      </c>
      <c r="O3523" t="s">
        <v>4425</v>
      </c>
      <c r="P3523">
        <v>0</v>
      </c>
      <c r="Q3523" s="46">
        <f t="shared" si="343"/>
        <v>0</v>
      </c>
    </row>
    <row r="3524" spans="1:17" x14ac:dyDescent="0.25">
      <c r="A3524" t="str">
        <f t="shared" si="338"/>
        <v>SUPERVISOR DE FABRICACAO DE PRODUTOS CERAMICOS, PORCELANATOS E AFINS</v>
      </c>
      <c r="B3524" t="s">
        <v>4402</v>
      </c>
      <c r="C3524">
        <v>0</v>
      </c>
      <c r="D3524">
        <v>0</v>
      </c>
      <c r="E3524">
        <v>0</v>
      </c>
      <c r="F3524">
        <v>0</v>
      </c>
      <c r="G3524">
        <v>0</v>
      </c>
      <c r="H3524" s="46">
        <f t="shared" si="339"/>
        <v>0</v>
      </c>
      <c r="J3524" t="str">
        <f t="shared" si="340"/>
        <v>FORNEIRO E OPERADOR (REFINO DE METAIS NAO-FERROSOS)</v>
      </c>
      <c r="K3524" t="s">
        <v>4409</v>
      </c>
      <c r="L3524">
        <v>0</v>
      </c>
      <c r="M3524" s="46">
        <f t="shared" si="341"/>
        <v>0</v>
      </c>
      <c r="N3524" t="str">
        <f t="shared" si="342"/>
        <v>MARCADOR DE PRODUTOS (SIDERURGICO E METALURGICO)</v>
      </c>
      <c r="O3524" t="s">
        <v>4426</v>
      </c>
      <c r="P3524">
        <v>0</v>
      </c>
      <c r="Q3524" s="46">
        <f t="shared" si="343"/>
        <v>0</v>
      </c>
    </row>
    <row r="3525" spans="1:17" x14ac:dyDescent="0.25">
      <c r="A3525" t="str">
        <f t="shared" si="338"/>
        <v>SUPERVISOR DE FABRICACAO DE PRODUTOS DE VIDRO</v>
      </c>
      <c r="B3525" t="s">
        <v>4403</v>
      </c>
      <c r="C3525">
        <v>0</v>
      </c>
      <c r="D3525">
        <v>0</v>
      </c>
      <c r="E3525">
        <v>0</v>
      </c>
      <c r="F3525">
        <v>0</v>
      </c>
      <c r="G3525">
        <v>0</v>
      </c>
      <c r="H3525" s="46">
        <f t="shared" si="339"/>
        <v>0</v>
      </c>
      <c r="J3525" t="str">
        <f t="shared" si="340"/>
        <v>FORNEIRO E OPERADOR DE FORNO DE REDUCAO DIRETA</v>
      </c>
      <c r="K3525" t="s">
        <v>4410</v>
      </c>
      <c r="L3525">
        <v>0</v>
      </c>
      <c r="M3525" s="46">
        <f t="shared" si="341"/>
        <v>0</v>
      </c>
      <c r="N3525" t="str">
        <f t="shared" si="342"/>
        <v>OPERADOR DE BOBINADEIRA DE TIRAS A QUENTE, NO ACABAMENTO DE CHAPAS E METAIS</v>
      </c>
      <c r="O3525" t="s">
        <v>4427</v>
      </c>
      <c r="P3525">
        <v>0</v>
      </c>
      <c r="Q3525" s="46">
        <f t="shared" si="343"/>
        <v>0</v>
      </c>
    </row>
    <row r="3526" spans="1:17" x14ac:dyDescent="0.25">
      <c r="A3526" t="str">
        <f t="shared" si="338"/>
        <v>OPERADOR DE CENTRO DE CONTROLE</v>
      </c>
      <c r="B3526" t="s">
        <v>4404</v>
      </c>
      <c r="C3526">
        <v>0</v>
      </c>
      <c r="D3526">
        <v>0</v>
      </c>
      <c r="E3526">
        <v>0</v>
      </c>
      <c r="F3526">
        <v>0</v>
      </c>
      <c r="G3526">
        <v>0</v>
      </c>
      <c r="H3526" s="46">
        <f t="shared" si="339"/>
        <v>0</v>
      </c>
      <c r="J3526" t="str">
        <f t="shared" si="340"/>
        <v>OPERADOR DE ACIARIA (BASCULAMENTO DE CONVERTEDOR)</v>
      </c>
      <c r="K3526" t="s">
        <v>4411</v>
      </c>
      <c r="L3526">
        <v>0</v>
      </c>
      <c r="M3526" s="46">
        <f t="shared" si="341"/>
        <v>0</v>
      </c>
      <c r="N3526" t="str">
        <f t="shared" si="342"/>
        <v>OPERADOR DE CABINE DE LAMINACAO (FIO-MAQUINA)</v>
      </c>
      <c r="O3526" t="s">
        <v>4428</v>
      </c>
      <c r="P3526">
        <v>0</v>
      </c>
      <c r="Q3526" s="46">
        <f t="shared" si="343"/>
        <v>0</v>
      </c>
    </row>
    <row r="3527" spans="1:17" x14ac:dyDescent="0.25">
      <c r="A3527" t="str">
        <f t="shared" si="338"/>
        <v>OPERADOR DE MAQUINA DE SINTERIZAR</v>
      </c>
      <c r="B3527" t="s">
        <v>4405</v>
      </c>
      <c r="C3527">
        <v>0</v>
      </c>
      <c r="D3527">
        <v>0</v>
      </c>
      <c r="E3527">
        <v>0</v>
      </c>
      <c r="F3527">
        <v>0</v>
      </c>
      <c r="G3527">
        <v>0</v>
      </c>
      <c r="H3527" s="46">
        <f t="shared" si="339"/>
        <v>0</v>
      </c>
      <c r="J3527" t="str">
        <f t="shared" si="340"/>
        <v>OPERADOR DE ACIARIA (DESSULFURACAO DE GUSA)</v>
      </c>
      <c r="K3527" t="s">
        <v>4412</v>
      </c>
      <c r="L3527">
        <v>0</v>
      </c>
      <c r="M3527" s="46">
        <f t="shared" si="341"/>
        <v>0</v>
      </c>
      <c r="N3527" t="str">
        <f t="shared" si="342"/>
        <v>OPERADOR DE ESCORIA E SUCATA</v>
      </c>
      <c r="O3527" t="s">
        <v>4429</v>
      </c>
      <c r="P3527">
        <v>0</v>
      </c>
      <c r="Q3527" s="46">
        <f t="shared" si="343"/>
        <v>0</v>
      </c>
    </row>
    <row r="3528" spans="1:17" x14ac:dyDescent="0.25">
      <c r="A3528" t="str">
        <f t="shared" si="338"/>
        <v>FORNEIRO E OPERADOR (ALTO-FORNO)</v>
      </c>
      <c r="B3528" t="s">
        <v>4406</v>
      </c>
      <c r="C3528">
        <v>0</v>
      </c>
      <c r="D3528">
        <v>0</v>
      </c>
      <c r="E3528">
        <v>0</v>
      </c>
      <c r="F3528">
        <v>0</v>
      </c>
      <c r="G3528">
        <v>0</v>
      </c>
      <c r="H3528" s="46">
        <f t="shared" si="339"/>
        <v>0</v>
      </c>
      <c r="J3528" t="str">
        <f t="shared" si="340"/>
        <v>OPERADOR DE ACIARIA (RECEBIMENTO DE GUSA)</v>
      </c>
      <c r="K3528" t="s">
        <v>4413</v>
      </c>
      <c r="L3528">
        <v>0</v>
      </c>
      <c r="M3528" s="46">
        <f t="shared" si="341"/>
        <v>0</v>
      </c>
      <c r="N3528" t="str">
        <f t="shared" si="342"/>
        <v>OPERADOR DE JATO ABRASIVO</v>
      </c>
      <c r="O3528" t="s">
        <v>4430</v>
      </c>
      <c r="P3528">
        <v>0</v>
      </c>
      <c r="Q3528" s="46">
        <f t="shared" si="343"/>
        <v>0</v>
      </c>
    </row>
    <row r="3529" spans="1:17" x14ac:dyDescent="0.25">
      <c r="A3529" t="str">
        <f t="shared" si="338"/>
        <v>FORNEIRO E OPERADOR (CONVERSOR A OXIGENIO)</v>
      </c>
      <c r="B3529" t="s">
        <v>4407</v>
      </c>
      <c r="C3529">
        <v>0</v>
      </c>
      <c r="D3529">
        <v>0</v>
      </c>
      <c r="E3529">
        <v>0</v>
      </c>
      <c r="F3529">
        <v>0</v>
      </c>
      <c r="G3529">
        <v>0</v>
      </c>
      <c r="H3529" s="46">
        <f t="shared" si="339"/>
        <v>0</v>
      </c>
      <c r="J3529" t="str">
        <f t="shared" si="340"/>
        <v>OPERADOR DE AREA DE CORRIDA</v>
      </c>
      <c r="K3529" t="s">
        <v>4414</v>
      </c>
      <c r="L3529">
        <v>0</v>
      </c>
      <c r="M3529" s="46">
        <f t="shared" si="341"/>
        <v>0</v>
      </c>
      <c r="N3529" t="str">
        <f t="shared" si="342"/>
        <v>OPERADOR DE TESOURA MECANICA E MAQUINA DE CORTE, NO ACABAMENTO DE CHAPAS E METAIS</v>
      </c>
      <c r="O3529" t="s">
        <v>4431</v>
      </c>
      <c r="P3529">
        <v>0</v>
      </c>
      <c r="Q3529" s="46">
        <f t="shared" si="343"/>
        <v>0</v>
      </c>
    </row>
    <row r="3530" spans="1:17" x14ac:dyDescent="0.25">
      <c r="A3530" t="str">
        <f t="shared" si="338"/>
        <v>FORNEIRO E OPERADOR (FORNO ELETRICO)</v>
      </c>
      <c r="B3530" t="s">
        <v>4408</v>
      </c>
      <c r="C3530">
        <v>0</v>
      </c>
      <c r="D3530">
        <v>0</v>
      </c>
      <c r="E3530">
        <v>0</v>
      </c>
      <c r="F3530">
        <v>0</v>
      </c>
      <c r="G3530">
        <v>0</v>
      </c>
      <c r="H3530" s="46">
        <f t="shared" si="339"/>
        <v>0</v>
      </c>
      <c r="J3530" t="str">
        <f t="shared" si="340"/>
        <v>OPERADOR DE DESGASEIFICACAO</v>
      </c>
      <c r="K3530" t="s">
        <v>4415</v>
      </c>
      <c r="L3530">
        <v>0</v>
      </c>
      <c r="M3530" s="46">
        <f t="shared" si="341"/>
        <v>0</v>
      </c>
      <c r="N3530" t="str">
        <f t="shared" si="342"/>
        <v>PREPARADOR DE SUCATA E APARAS</v>
      </c>
      <c r="O3530" t="s">
        <v>4432</v>
      </c>
      <c r="P3530">
        <v>0</v>
      </c>
      <c r="Q3530" s="46">
        <f t="shared" si="343"/>
        <v>0</v>
      </c>
    </row>
    <row r="3531" spans="1:17" x14ac:dyDescent="0.25">
      <c r="A3531" t="str">
        <f t="shared" si="338"/>
        <v>FORNEIRO E OPERADOR (REFINO DE METAIS NAO-FERROSOS)</v>
      </c>
      <c r="B3531" t="s">
        <v>4409</v>
      </c>
      <c r="C3531">
        <v>0</v>
      </c>
      <c r="D3531">
        <v>0</v>
      </c>
      <c r="E3531">
        <v>0</v>
      </c>
      <c r="F3531">
        <v>0</v>
      </c>
      <c r="G3531">
        <v>0</v>
      </c>
      <c r="H3531" s="46">
        <f t="shared" si="339"/>
        <v>0</v>
      </c>
      <c r="J3531" t="str">
        <f t="shared" si="340"/>
        <v>SOPRADOR DE CONVERTEDOR</v>
      </c>
      <c r="K3531" t="s">
        <v>4416</v>
      </c>
      <c r="L3531">
        <v>0</v>
      </c>
      <c r="M3531" s="46">
        <f t="shared" si="341"/>
        <v>0</v>
      </c>
      <c r="N3531" t="str">
        <f t="shared" si="342"/>
        <v>REBARBADOR DE METAL</v>
      </c>
      <c r="O3531" t="s">
        <v>4433</v>
      </c>
      <c r="P3531">
        <v>0</v>
      </c>
      <c r="Q3531" s="46">
        <f t="shared" si="343"/>
        <v>0</v>
      </c>
    </row>
    <row r="3532" spans="1:17" x14ac:dyDescent="0.25">
      <c r="A3532" t="str">
        <f t="shared" si="338"/>
        <v>FORNEIRO E OPERADOR DE FORNO DE REDUCAO DIRETA</v>
      </c>
      <c r="B3532" t="s">
        <v>4410</v>
      </c>
      <c r="C3532">
        <v>0</v>
      </c>
      <c r="D3532">
        <v>0</v>
      </c>
      <c r="E3532">
        <v>0</v>
      </c>
      <c r="F3532">
        <v>0</v>
      </c>
      <c r="G3532">
        <v>0</v>
      </c>
      <c r="H3532" s="46">
        <f t="shared" si="339"/>
        <v>0</v>
      </c>
      <c r="J3532" t="str">
        <f t="shared" si="340"/>
        <v>OPERADOR DE LAMINADOR</v>
      </c>
      <c r="K3532" t="s">
        <v>4417</v>
      </c>
      <c r="L3532">
        <v>0</v>
      </c>
      <c r="M3532" s="46">
        <f t="shared" si="341"/>
        <v>0</v>
      </c>
      <c r="N3532" t="str">
        <f t="shared" si="342"/>
        <v>FORNEIRO DE CUBILO</v>
      </c>
      <c r="O3532" t="s">
        <v>4434</v>
      </c>
      <c r="P3532">
        <v>0</v>
      </c>
      <c r="Q3532" s="46">
        <f t="shared" si="343"/>
        <v>0</v>
      </c>
    </row>
    <row r="3533" spans="1:17" x14ac:dyDescent="0.25">
      <c r="A3533" t="str">
        <f t="shared" si="338"/>
        <v>OPERADOR DE ACIARIA (BASCULAMENTO DE CONVERTEDOR)</v>
      </c>
      <c r="B3533" t="s">
        <v>4411</v>
      </c>
      <c r="C3533">
        <v>0</v>
      </c>
      <c r="D3533">
        <v>0</v>
      </c>
      <c r="E3533">
        <v>0</v>
      </c>
      <c r="F3533">
        <v>0</v>
      </c>
      <c r="G3533">
        <v>0</v>
      </c>
      <c r="H3533" s="46">
        <f t="shared" si="339"/>
        <v>0</v>
      </c>
      <c r="J3533" t="str">
        <f t="shared" si="340"/>
        <v>OPERADOR DE LAMINADOR DE BARRAS A FRIO</v>
      </c>
      <c r="K3533" t="s">
        <v>4418</v>
      </c>
      <c r="L3533">
        <v>0</v>
      </c>
      <c r="M3533" s="46">
        <f t="shared" si="341"/>
        <v>0</v>
      </c>
      <c r="N3533" t="str">
        <f t="shared" si="342"/>
        <v>FORNEIRO DE FORNO-POCO</v>
      </c>
      <c r="O3533" t="s">
        <v>4435</v>
      </c>
      <c r="P3533">
        <v>0</v>
      </c>
      <c r="Q3533" s="46">
        <f t="shared" si="343"/>
        <v>0</v>
      </c>
    </row>
    <row r="3534" spans="1:17" x14ac:dyDescent="0.25">
      <c r="A3534" t="str">
        <f t="shared" ref="A3534:A3597" si="344">MID(B3534,8,100)</f>
        <v>OPERADOR DE ACIARIA (DESSULFURACAO DE GUSA)</v>
      </c>
      <c r="B3534" t="s">
        <v>4412</v>
      </c>
      <c r="C3534">
        <v>0</v>
      </c>
      <c r="D3534">
        <v>0</v>
      </c>
      <c r="E3534">
        <v>0</v>
      </c>
      <c r="F3534">
        <v>0</v>
      </c>
      <c r="G3534">
        <v>0</v>
      </c>
      <c r="H3534" s="46">
        <f t="shared" ref="H3534:H3597" si="345">G3534*100/G$3765</f>
        <v>0</v>
      </c>
      <c r="J3534" t="str">
        <f t="shared" ref="J3534:J3597" si="346">MID(K3534,8,100)</f>
        <v>OPERADOR DE LAMINADOR DE BARRAS A QUENTE</v>
      </c>
      <c r="K3534" t="s">
        <v>4419</v>
      </c>
      <c r="L3534">
        <v>0</v>
      </c>
      <c r="M3534" s="46">
        <f t="shared" ref="M3534:M3597" si="347">L3534*100/L$3765</f>
        <v>0</v>
      </c>
      <c r="N3534" t="str">
        <f t="shared" ref="N3534:N3597" si="348">MID(O3534,8,100)</f>
        <v>FORNEIRO DE FUNDICAO (FORNO DE REDUCAO)</v>
      </c>
      <c r="O3534" t="s">
        <v>4436</v>
      </c>
      <c r="P3534">
        <v>0</v>
      </c>
      <c r="Q3534" s="46">
        <f t="shared" ref="Q3534:Q3597" si="349">P3534*100/P$3765</f>
        <v>0</v>
      </c>
    </row>
    <row r="3535" spans="1:17" x14ac:dyDescent="0.25">
      <c r="A3535" t="str">
        <f t="shared" si="344"/>
        <v>OPERADOR DE ACIARIA (RECEBIMENTO DE GUSA)</v>
      </c>
      <c r="B3535" t="s">
        <v>4413</v>
      </c>
      <c r="C3535">
        <v>0</v>
      </c>
      <c r="D3535">
        <v>0</v>
      </c>
      <c r="E3535">
        <v>0</v>
      </c>
      <c r="F3535">
        <v>0</v>
      </c>
      <c r="G3535">
        <v>0</v>
      </c>
      <c r="H3535" s="46">
        <f t="shared" si="345"/>
        <v>0</v>
      </c>
      <c r="J3535" t="str">
        <f t="shared" si="346"/>
        <v>OPERADOR DE LAMINADOR DE METAIS NAO-FERROSOS</v>
      </c>
      <c r="K3535" t="s">
        <v>4420</v>
      </c>
      <c r="L3535">
        <v>0</v>
      </c>
      <c r="M3535" s="46">
        <f t="shared" si="347"/>
        <v>0</v>
      </c>
      <c r="N3535" t="str">
        <f t="shared" si="348"/>
        <v>FORNEIRO DE REAQUECIMENTO E TRATAMENTO TERMICO NA METALURGIA</v>
      </c>
      <c r="O3535" t="s">
        <v>4437</v>
      </c>
      <c r="P3535">
        <v>0</v>
      </c>
      <c r="Q3535" s="46">
        <f t="shared" si="349"/>
        <v>0</v>
      </c>
    </row>
    <row r="3536" spans="1:17" x14ac:dyDescent="0.25">
      <c r="A3536" t="str">
        <f t="shared" si="344"/>
        <v>OPERADOR DE AREA DE CORRIDA</v>
      </c>
      <c r="B3536" t="s">
        <v>4414</v>
      </c>
      <c r="C3536">
        <v>0</v>
      </c>
      <c r="D3536">
        <v>0</v>
      </c>
      <c r="E3536">
        <v>0</v>
      </c>
      <c r="F3536">
        <v>0</v>
      </c>
      <c r="G3536">
        <v>0</v>
      </c>
      <c r="H3536" s="46">
        <f t="shared" si="345"/>
        <v>0</v>
      </c>
      <c r="J3536" t="str">
        <f t="shared" si="346"/>
        <v>OPERADOR DE LAMINADOR DE TUBOS</v>
      </c>
      <c r="K3536" t="s">
        <v>4421</v>
      </c>
      <c r="L3536">
        <v>0</v>
      </c>
      <c r="M3536" s="46">
        <f t="shared" si="347"/>
        <v>0</v>
      </c>
      <c r="N3536" t="str">
        <f t="shared" si="348"/>
        <v>FORNEIRO DE REVERBERO</v>
      </c>
      <c r="O3536" t="s">
        <v>4438</v>
      </c>
      <c r="P3536">
        <v>0</v>
      </c>
      <c r="Q3536" s="46">
        <f t="shared" si="349"/>
        <v>0</v>
      </c>
    </row>
    <row r="3537" spans="1:17" x14ac:dyDescent="0.25">
      <c r="A3537" t="str">
        <f t="shared" si="344"/>
        <v>OPERADOR DE DESGASEIFICACAO</v>
      </c>
      <c r="B3537" t="s">
        <v>4415</v>
      </c>
      <c r="C3537">
        <v>0</v>
      </c>
      <c r="D3537">
        <v>0</v>
      </c>
      <c r="E3537">
        <v>0</v>
      </c>
      <c r="F3537">
        <v>0</v>
      </c>
      <c r="G3537">
        <v>0</v>
      </c>
      <c r="H3537" s="46">
        <f t="shared" si="345"/>
        <v>0</v>
      </c>
      <c r="J3537" t="str">
        <f t="shared" si="346"/>
        <v>OPERADOR DE MONTAGEM DE CILINDROS E MANCAIS</v>
      </c>
      <c r="K3537" t="s">
        <v>4422</v>
      </c>
      <c r="L3537">
        <v>0</v>
      </c>
      <c r="M3537" s="46">
        <f t="shared" si="347"/>
        <v>0</v>
      </c>
      <c r="N3537" t="str">
        <f t="shared" si="348"/>
        <v>PREPARADOR DE MASSA (FABRICACAO DE ABRASIVOS)</v>
      </c>
      <c r="O3537" t="s">
        <v>4439</v>
      </c>
      <c r="P3537">
        <v>0</v>
      </c>
      <c r="Q3537" s="46">
        <f t="shared" si="349"/>
        <v>0</v>
      </c>
    </row>
    <row r="3538" spans="1:17" x14ac:dyDescent="0.25">
      <c r="A3538" t="str">
        <f t="shared" si="344"/>
        <v>SOPRADOR DE CONVERTEDOR</v>
      </c>
      <c r="B3538" t="s">
        <v>4416</v>
      </c>
      <c r="C3538">
        <v>0</v>
      </c>
      <c r="D3538">
        <v>0</v>
      </c>
      <c r="E3538">
        <v>0</v>
      </c>
      <c r="F3538">
        <v>0</v>
      </c>
      <c r="G3538">
        <v>0</v>
      </c>
      <c r="H3538" s="46">
        <f t="shared" si="345"/>
        <v>0</v>
      </c>
      <c r="J3538" t="str">
        <f t="shared" si="346"/>
        <v>RECUPERADOR DE GUIAS E CILINDROS</v>
      </c>
      <c r="K3538" t="s">
        <v>4423</v>
      </c>
      <c r="L3538">
        <v>0</v>
      </c>
      <c r="M3538" s="46">
        <f t="shared" si="347"/>
        <v>0</v>
      </c>
      <c r="N3538" t="str">
        <f t="shared" si="348"/>
        <v>PREPARADOR DE MASSA (FABRICACAO DE VIDRO)</v>
      </c>
      <c r="O3538" t="s">
        <v>4440</v>
      </c>
      <c r="P3538">
        <v>0</v>
      </c>
      <c r="Q3538" s="46">
        <f t="shared" si="349"/>
        <v>0</v>
      </c>
    </row>
    <row r="3539" spans="1:17" x14ac:dyDescent="0.25">
      <c r="A3539" t="str">
        <f t="shared" si="344"/>
        <v>OPERADOR DE LAMINADOR</v>
      </c>
      <c r="B3539" t="s">
        <v>4417</v>
      </c>
      <c r="C3539">
        <v>0</v>
      </c>
      <c r="D3539">
        <v>0</v>
      </c>
      <c r="E3539">
        <v>0</v>
      </c>
      <c r="F3539">
        <v>0</v>
      </c>
      <c r="G3539">
        <v>0</v>
      </c>
      <c r="H3539" s="46">
        <f t="shared" si="345"/>
        <v>0</v>
      </c>
      <c r="J3539" t="str">
        <f t="shared" si="346"/>
        <v>ESCARFADOR</v>
      </c>
      <c r="K3539" t="s">
        <v>4425</v>
      </c>
      <c r="L3539">
        <v>0</v>
      </c>
      <c r="M3539" s="46">
        <f t="shared" si="347"/>
        <v>0</v>
      </c>
      <c r="N3539" t="str">
        <f t="shared" si="348"/>
        <v>PREPARADOR DE MASSA DE ARGILA</v>
      </c>
      <c r="O3539" t="s">
        <v>4441</v>
      </c>
      <c r="P3539">
        <v>0</v>
      </c>
      <c r="Q3539" s="46">
        <f t="shared" si="349"/>
        <v>0</v>
      </c>
    </row>
    <row r="3540" spans="1:17" x14ac:dyDescent="0.25">
      <c r="A3540" t="str">
        <f t="shared" si="344"/>
        <v>OPERADOR DE LAMINADOR DE BARRAS A FRIO</v>
      </c>
      <c r="B3540" t="s">
        <v>4418</v>
      </c>
      <c r="C3540">
        <v>0</v>
      </c>
      <c r="D3540">
        <v>0</v>
      </c>
      <c r="E3540">
        <v>0</v>
      </c>
      <c r="F3540">
        <v>0</v>
      </c>
      <c r="G3540">
        <v>0</v>
      </c>
      <c r="H3540" s="46">
        <f t="shared" si="345"/>
        <v>0</v>
      </c>
      <c r="J3540" t="str">
        <f t="shared" si="346"/>
        <v>OPERADOR DE BOBINADEIRA DE TIRAS A QUENTE, NO ACABAMENTO DE CHAPAS E METAIS</v>
      </c>
      <c r="K3540" t="s">
        <v>4427</v>
      </c>
      <c r="L3540">
        <v>0</v>
      </c>
      <c r="M3540" s="46">
        <f t="shared" si="347"/>
        <v>0</v>
      </c>
      <c r="N3540" t="str">
        <f t="shared" si="348"/>
        <v>PREPARADOR DE BARBOTINA</v>
      </c>
      <c r="O3540" t="s">
        <v>4442</v>
      </c>
      <c r="P3540">
        <v>0</v>
      </c>
      <c r="Q3540" s="46">
        <f t="shared" si="349"/>
        <v>0</v>
      </c>
    </row>
    <row r="3541" spans="1:17" x14ac:dyDescent="0.25">
      <c r="A3541" t="str">
        <f t="shared" si="344"/>
        <v>OPERADOR DE LAMINADOR DE BARRAS A QUENTE</v>
      </c>
      <c r="B3541" t="s">
        <v>4419</v>
      </c>
      <c r="C3541">
        <v>0</v>
      </c>
      <c r="D3541">
        <v>0</v>
      </c>
      <c r="E3541">
        <v>0</v>
      </c>
      <c r="F3541">
        <v>0</v>
      </c>
      <c r="G3541">
        <v>0</v>
      </c>
      <c r="H3541" s="46">
        <f t="shared" si="345"/>
        <v>0</v>
      </c>
      <c r="J3541" t="str">
        <f t="shared" si="346"/>
        <v>OPERADOR DE CABINE DE LAMINACAO (FIO-MAQUINA)</v>
      </c>
      <c r="K3541" t="s">
        <v>4428</v>
      </c>
      <c r="L3541">
        <v>0</v>
      </c>
      <c r="M3541" s="46">
        <f t="shared" si="347"/>
        <v>0</v>
      </c>
      <c r="N3541" t="str">
        <f t="shared" si="348"/>
        <v>PREPARADOR DE ESMALTES (CERAMICA)</v>
      </c>
      <c r="O3541" t="s">
        <v>4443</v>
      </c>
      <c r="P3541">
        <v>0</v>
      </c>
      <c r="Q3541" s="46">
        <f t="shared" si="349"/>
        <v>0</v>
      </c>
    </row>
    <row r="3542" spans="1:17" x14ac:dyDescent="0.25">
      <c r="A3542" t="str">
        <f t="shared" si="344"/>
        <v>OPERADOR DE LAMINADOR DE METAIS NAO-FERROSOS</v>
      </c>
      <c r="B3542" t="s">
        <v>4420</v>
      </c>
      <c r="C3542">
        <v>0</v>
      </c>
      <c r="D3542">
        <v>0</v>
      </c>
      <c r="E3542">
        <v>0</v>
      </c>
      <c r="F3542">
        <v>0</v>
      </c>
      <c r="G3542">
        <v>0</v>
      </c>
      <c r="H3542" s="46">
        <f t="shared" si="345"/>
        <v>0</v>
      </c>
      <c r="J3542" t="str">
        <f t="shared" si="346"/>
        <v>OPERADOR DE ESCORIA E SUCATA</v>
      </c>
      <c r="K3542" t="s">
        <v>4429</v>
      </c>
      <c r="L3542">
        <v>0</v>
      </c>
      <c r="M3542" s="46">
        <f t="shared" si="347"/>
        <v>0</v>
      </c>
      <c r="N3542" t="str">
        <f t="shared" si="348"/>
        <v>PREPARADOR DE ADITIVOS</v>
      </c>
      <c r="O3542" t="s">
        <v>4444</v>
      </c>
      <c r="P3542">
        <v>0</v>
      </c>
      <c r="Q3542" s="46">
        <f t="shared" si="349"/>
        <v>0</v>
      </c>
    </row>
    <row r="3543" spans="1:17" x14ac:dyDescent="0.25">
      <c r="A3543" t="str">
        <f t="shared" si="344"/>
        <v>OPERADOR DE LAMINADOR DE TUBOS</v>
      </c>
      <c r="B3543" t="s">
        <v>4421</v>
      </c>
      <c r="C3543">
        <v>0</v>
      </c>
      <c r="D3543">
        <v>0</v>
      </c>
      <c r="E3543">
        <v>0</v>
      </c>
      <c r="F3543">
        <v>0</v>
      </c>
      <c r="G3543">
        <v>0</v>
      </c>
      <c r="H3543" s="46">
        <f t="shared" si="345"/>
        <v>0</v>
      </c>
      <c r="J3543" t="str">
        <f t="shared" si="346"/>
        <v>OPERADOR DE JATO ABRASIVO</v>
      </c>
      <c r="K3543" t="s">
        <v>4430</v>
      </c>
      <c r="L3543">
        <v>0</v>
      </c>
      <c r="M3543" s="46">
        <f t="shared" si="347"/>
        <v>0</v>
      </c>
      <c r="N3543" t="str">
        <f t="shared" si="348"/>
        <v>OPERADOR DE ATOMIZADOR</v>
      </c>
      <c r="O3543" t="s">
        <v>4445</v>
      </c>
      <c r="P3543">
        <v>0</v>
      </c>
      <c r="Q3543" s="46">
        <f t="shared" si="349"/>
        <v>0</v>
      </c>
    </row>
    <row r="3544" spans="1:17" x14ac:dyDescent="0.25">
      <c r="A3544" t="str">
        <f t="shared" si="344"/>
        <v>OPERADOR DE MONTAGEM DE CILINDROS E MANCAIS</v>
      </c>
      <c r="B3544" t="s">
        <v>4422</v>
      </c>
      <c r="C3544">
        <v>0</v>
      </c>
      <c r="D3544">
        <v>0</v>
      </c>
      <c r="E3544">
        <v>0</v>
      </c>
      <c r="F3544">
        <v>0</v>
      </c>
      <c r="G3544">
        <v>0</v>
      </c>
      <c r="H3544" s="46">
        <f t="shared" si="345"/>
        <v>0</v>
      </c>
      <c r="J3544" t="str">
        <f t="shared" si="346"/>
        <v>OPERADOR DE TESOURA MECANICA E MAQUINA DE CORTE, NO ACABAMENTO DE CHAPAS E METAIS</v>
      </c>
      <c r="K3544" t="s">
        <v>4431</v>
      </c>
      <c r="L3544">
        <v>0</v>
      </c>
      <c r="M3544" s="46">
        <f t="shared" si="347"/>
        <v>0</v>
      </c>
      <c r="N3544" t="str">
        <f t="shared" si="348"/>
        <v>EXTRUSOR DE FIOS OU FIBRAS DE VIDRO</v>
      </c>
      <c r="O3544" t="s">
        <v>4446</v>
      </c>
      <c r="P3544">
        <v>0</v>
      </c>
      <c r="Q3544" s="46">
        <f t="shared" si="349"/>
        <v>0</v>
      </c>
    </row>
    <row r="3545" spans="1:17" x14ac:dyDescent="0.25">
      <c r="A3545" t="str">
        <f t="shared" si="344"/>
        <v>RECUPERADOR DE GUIAS E CILINDROS</v>
      </c>
      <c r="B3545" t="s">
        <v>4423</v>
      </c>
      <c r="C3545">
        <v>0</v>
      </c>
      <c r="D3545">
        <v>0</v>
      </c>
      <c r="E3545">
        <v>0</v>
      </c>
      <c r="F3545">
        <v>0</v>
      </c>
      <c r="G3545">
        <v>0</v>
      </c>
      <c r="H3545" s="46">
        <f t="shared" si="345"/>
        <v>0</v>
      </c>
      <c r="J3545" t="str">
        <f t="shared" si="346"/>
        <v>PREPARADOR DE SUCATA E APARAS</v>
      </c>
      <c r="K3545" t="s">
        <v>4432</v>
      </c>
      <c r="L3545">
        <v>0</v>
      </c>
      <c r="M3545" s="46">
        <f t="shared" si="347"/>
        <v>0</v>
      </c>
      <c r="N3545" t="str">
        <f t="shared" si="348"/>
        <v>FORNEIRO NA FUNDICAO DE VIDRO</v>
      </c>
      <c r="O3545" t="s">
        <v>4447</v>
      </c>
      <c r="P3545">
        <v>0</v>
      </c>
      <c r="Q3545" s="46">
        <f t="shared" si="349"/>
        <v>0</v>
      </c>
    </row>
    <row r="3546" spans="1:17" x14ac:dyDescent="0.25">
      <c r="A3546" t="str">
        <f t="shared" si="344"/>
        <v>ESCARFADOR</v>
      </c>
      <c r="B3546" t="s">
        <v>4425</v>
      </c>
      <c r="C3546">
        <v>0</v>
      </c>
      <c r="D3546">
        <v>0</v>
      </c>
      <c r="E3546">
        <v>0</v>
      </c>
      <c r="F3546">
        <v>0</v>
      </c>
      <c r="G3546">
        <v>0</v>
      </c>
      <c r="H3546" s="46">
        <f t="shared" si="345"/>
        <v>0</v>
      </c>
      <c r="J3546" t="str">
        <f t="shared" si="346"/>
        <v>REBARBADOR DE METAL</v>
      </c>
      <c r="K3546" t="s">
        <v>4433</v>
      </c>
      <c r="L3546">
        <v>0</v>
      </c>
      <c r="M3546" s="46">
        <f t="shared" si="347"/>
        <v>0</v>
      </c>
      <c r="N3546" t="str">
        <f t="shared" si="348"/>
        <v>FORNEIRO NO RECOZIMENTO DE VIDRO</v>
      </c>
      <c r="O3546" t="s">
        <v>4448</v>
      </c>
      <c r="P3546">
        <v>0</v>
      </c>
      <c r="Q3546" s="46">
        <f t="shared" si="349"/>
        <v>0</v>
      </c>
    </row>
    <row r="3547" spans="1:17" x14ac:dyDescent="0.25">
      <c r="A3547" t="str">
        <f t="shared" si="344"/>
        <v>OPERADOR DE BOBINADEIRA DE TIRAS A QUENTE, NO ACABAMENTO DE CHAPAS E METAIS</v>
      </c>
      <c r="B3547" t="s">
        <v>4427</v>
      </c>
      <c r="C3547">
        <v>0</v>
      </c>
      <c r="D3547">
        <v>0</v>
      </c>
      <c r="E3547">
        <v>0</v>
      </c>
      <c r="F3547">
        <v>0</v>
      </c>
      <c r="G3547">
        <v>0</v>
      </c>
      <c r="H3547" s="46">
        <f t="shared" si="345"/>
        <v>0</v>
      </c>
      <c r="J3547" t="str">
        <f t="shared" si="346"/>
        <v>FORNEIRO DE CUBILO</v>
      </c>
      <c r="K3547" t="s">
        <v>4434</v>
      </c>
      <c r="L3547">
        <v>0</v>
      </c>
      <c r="M3547" s="46">
        <f t="shared" si="347"/>
        <v>0</v>
      </c>
      <c r="N3547" t="str">
        <f t="shared" si="348"/>
        <v>MOLDADOR DE ABRASIVOS NA FABRICACAO DE CERAMICA, VIDRO E PORCELANA</v>
      </c>
      <c r="O3547" t="s">
        <v>4449</v>
      </c>
      <c r="P3547">
        <v>0</v>
      </c>
      <c r="Q3547" s="46">
        <f t="shared" si="349"/>
        <v>0</v>
      </c>
    </row>
    <row r="3548" spans="1:17" x14ac:dyDescent="0.25">
      <c r="A3548" t="str">
        <f t="shared" si="344"/>
        <v>OPERADOR DE CABINE DE LAMINACAO (FIO-MAQUINA)</v>
      </c>
      <c r="B3548" t="s">
        <v>4428</v>
      </c>
      <c r="C3548">
        <v>0</v>
      </c>
      <c r="D3548">
        <v>0</v>
      </c>
      <c r="E3548">
        <v>0</v>
      </c>
      <c r="F3548">
        <v>0</v>
      </c>
      <c r="G3548">
        <v>0</v>
      </c>
      <c r="H3548" s="46">
        <f t="shared" si="345"/>
        <v>0</v>
      </c>
      <c r="J3548" t="str">
        <f t="shared" si="346"/>
        <v>FORNEIRO DE FORNO-POCO</v>
      </c>
      <c r="K3548" t="s">
        <v>4435</v>
      </c>
      <c r="L3548">
        <v>0</v>
      </c>
      <c r="M3548" s="46">
        <f t="shared" si="347"/>
        <v>0</v>
      </c>
      <c r="N3548" t="str">
        <f t="shared" si="348"/>
        <v>OPERADOR DE BANHO METALICO DE VIDRO POR FLUTUACAO</v>
      </c>
      <c r="O3548" t="s">
        <v>4450</v>
      </c>
      <c r="P3548">
        <v>0</v>
      </c>
      <c r="Q3548" s="46">
        <f t="shared" si="349"/>
        <v>0</v>
      </c>
    </row>
    <row r="3549" spans="1:17" x14ac:dyDescent="0.25">
      <c r="A3549" t="str">
        <f t="shared" si="344"/>
        <v>OPERADOR DE ESCORIA E SUCATA</v>
      </c>
      <c r="B3549" t="s">
        <v>4429</v>
      </c>
      <c r="C3549">
        <v>0</v>
      </c>
      <c r="D3549">
        <v>0</v>
      </c>
      <c r="E3549">
        <v>0</v>
      </c>
      <c r="F3549">
        <v>0</v>
      </c>
      <c r="G3549">
        <v>0</v>
      </c>
      <c r="H3549" s="46">
        <f t="shared" si="345"/>
        <v>0</v>
      </c>
      <c r="J3549" t="str">
        <f t="shared" si="346"/>
        <v>FORNEIRO DE FUNDICAO (FORNO DE REDUCAO)</v>
      </c>
      <c r="K3549" t="s">
        <v>4436</v>
      </c>
      <c r="L3549">
        <v>0</v>
      </c>
      <c r="M3549" s="46">
        <f t="shared" si="347"/>
        <v>0</v>
      </c>
      <c r="N3549" t="str">
        <f t="shared" si="348"/>
        <v>OPERADOR DE MAQUINA DE SOPRAR VIDRO</v>
      </c>
      <c r="O3549" t="s">
        <v>4451</v>
      </c>
      <c r="P3549">
        <v>0</v>
      </c>
      <c r="Q3549" s="46">
        <f t="shared" si="349"/>
        <v>0</v>
      </c>
    </row>
    <row r="3550" spans="1:17" x14ac:dyDescent="0.25">
      <c r="A3550" t="str">
        <f t="shared" si="344"/>
        <v>OPERADOR DE JATO ABRASIVO</v>
      </c>
      <c r="B3550" t="s">
        <v>4430</v>
      </c>
      <c r="C3550">
        <v>0</v>
      </c>
      <c r="D3550">
        <v>0</v>
      </c>
      <c r="E3550">
        <v>0</v>
      </c>
      <c r="F3550">
        <v>0</v>
      </c>
      <c r="G3550">
        <v>0</v>
      </c>
      <c r="H3550" s="46">
        <f t="shared" si="345"/>
        <v>0</v>
      </c>
      <c r="J3550" t="str">
        <f t="shared" si="346"/>
        <v>FORNEIRO DE REAQUECIMENTO E TRATAMENTO TERMICO NA METALURGIA</v>
      </c>
      <c r="K3550" t="s">
        <v>4437</v>
      </c>
      <c r="L3550">
        <v>0</v>
      </c>
      <c r="M3550" s="46">
        <f t="shared" si="347"/>
        <v>0</v>
      </c>
      <c r="N3550" t="str">
        <f t="shared" si="348"/>
        <v>OPERADOR DE MAQUINA EXTRUSORA DE VARETAS E TUBOS DE VIDRO</v>
      </c>
      <c r="O3550" t="s">
        <v>4452</v>
      </c>
      <c r="P3550">
        <v>0</v>
      </c>
      <c r="Q3550" s="46">
        <f t="shared" si="349"/>
        <v>0</v>
      </c>
    </row>
    <row r="3551" spans="1:17" x14ac:dyDescent="0.25">
      <c r="A3551" t="str">
        <f t="shared" si="344"/>
        <v>OPERADOR DE TESOURA MECANICA E MAQUINA DE CORTE, NO ACABAMENTO DE CHAPAS E METAIS</v>
      </c>
      <c r="B3551" t="s">
        <v>4431</v>
      </c>
      <c r="C3551">
        <v>0</v>
      </c>
      <c r="D3551">
        <v>0</v>
      </c>
      <c r="E3551">
        <v>0</v>
      </c>
      <c r="F3551">
        <v>0</v>
      </c>
      <c r="G3551">
        <v>0</v>
      </c>
      <c r="H3551" s="46">
        <f t="shared" si="345"/>
        <v>0</v>
      </c>
      <c r="J3551" t="str">
        <f t="shared" si="346"/>
        <v>FORNEIRO DE REVERBERO</v>
      </c>
      <c r="K3551" t="s">
        <v>4438</v>
      </c>
      <c r="L3551">
        <v>0</v>
      </c>
      <c r="M3551" s="46">
        <f t="shared" si="347"/>
        <v>0</v>
      </c>
      <c r="N3551" t="str">
        <f t="shared" si="348"/>
        <v>OPERADOR DE PRENSA DE MOLDAR VIDRO</v>
      </c>
      <c r="O3551" t="s">
        <v>4453</v>
      </c>
      <c r="P3551">
        <v>0</v>
      </c>
      <c r="Q3551" s="46">
        <f t="shared" si="349"/>
        <v>0</v>
      </c>
    </row>
    <row r="3552" spans="1:17" x14ac:dyDescent="0.25">
      <c r="A3552" t="str">
        <f t="shared" si="344"/>
        <v>PREPARADOR DE SUCATA E APARAS</v>
      </c>
      <c r="B3552" t="s">
        <v>4432</v>
      </c>
      <c r="C3552">
        <v>0</v>
      </c>
      <c r="D3552">
        <v>0</v>
      </c>
      <c r="E3552">
        <v>0</v>
      </c>
      <c r="F3552">
        <v>0</v>
      </c>
      <c r="G3552">
        <v>0</v>
      </c>
      <c r="H3552" s="46">
        <f t="shared" si="345"/>
        <v>0</v>
      </c>
      <c r="J3552" t="str">
        <f t="shared" si="346"/>
        <v>PREPARADOR DE MASSA (FABRICACAO DE ABRASIVOS)</v>
      </c>
      <c r="K3552" t="s">
        <v>4439</v>
      </c>
      <c r="L3552">
        <v>0</v>
      </c>
      <c r="M3552" s="46">
        <f t="shared" si="347"/>
        <v>0</v>
      </c>
      <c r="N3552" t="str">
        <f t="shared" si="348"/>
        <v>TEMPERADOR DE VIDRO</v>
      </c>
      <c r="O3552" t="s">
        <v>4454</v>
      </c>
      <c r="P3552">
        <v>0</v>
      </c>
      <c r="Q3552" s="46">
        <f t="shared" si="349"/>
        <v>0</v>
      </c>
    </row>
    <row r="3553" spans="1:17" x14ac:dyDescent="0.25">
      <c r="A3553" t="str">
        <f t="shared" si="344"/>
        <v>REBARBADOR DE METAL</v>
      </c>
      <c r="B3553" t="s">
        <v>4433</v>
      </c>
      <c r="C3553">
        <v>0</v>
      </c>
      <c r="D3553">
        <v>0</v>
      </c>
      <c r="E3553">
        <v>0</v>
      </c>
      <c r="F3553">
        <v>0</v>
      </c>
      <c r="G3553">
        <v>0</v>
      </c>
      <c r="H3553" s="46">
        <f t="shared" si="345"/>
        <v>0</v>
      </c>
      <c r="J3553" t="str">
        <f t="shared" si="346"/>
        <v>PREPARADOR DE MASSA (FABRICACAO DE VIDRO)</v>
      </c>
      <c r="K3553" t="s">
        <v>4440</v>
      </c>
      <c r="L3553">
        <v>0</v>
      </c>
      <c r="M3553" s="46">
        <f t="shared" si="347"/>
        <v>0</v>
      </c>
      <c r="N3553" t="str">
        <f t="shared" si="348"/>
        <v>TRABALHADOR NA FABRICACAO DE PRODUTOS ABRASIVOS</v>
      </c>
      <c r="O3553" t="s">
        <v>4455</v>
      </c>
      <c r="P3553">
        <v>0</v>
      </c>
      <c r="Q3553" s="46">
        <f t="shared" si="349"/>
        <v>0</v>
      </c>
    </row>
    <row r="3554" spans="1:17" x14ac:dyDescent="0.25">
      <c r="A3554" t="str">
        <f t="shared" si="344"/>
        <v>FORNEIRO DE CUBILO</v>
      </c>
      <c r="B3554" t="s">
        <v>4434</v>
      </c>
      <c r="C3554">
        <v>0</v>
      </c>
      <c r="D3554">
        <v>0</v>
      </c>
      <c r="E3554">
        <v>0</v>
      </c>
      <c r="F3554">
        <v>0</v>
      </c>
      <c r="G3554">
        <v>0</v>
      </c>
      <c r="H3554" s="46">
        <f t="shared" si="345"/>
        <v>0</v>
      </c>
      <c r="J3554" t="str">
        <f t="shared" si="346"/>
        <v>PREPARADOR DE MASSA DE ARGILA</v>
      </c>
      <c r="K3554" t="s">
        <v>4441</v>
      </c>
      <c r="L3554">
        <v>0</v>
      </c>
      <c r="M3554" s="46">
        <f t="shared" si="347"/>
        <v>0</v>
      </c>
      <c r="N3554" t="str">
        <f t="shared" si="348"/>
        <v>CLASSIFICADOR E EMPILHADOR DE TIJOLOS REFRATARIOS</v>
      </c>
      <c r="O3554" t="s">
        <v>4456</v>
      </c>
      <c r="P3554">
        <v>0</v>
      </c>
      <c r="Q3554" s="46">
        <f t="shared" si="349"/>
        <v>0</v>
      </c>
    </row>
    <row r="3555" spans="1:17" x14ac:dyDescent="0.25">
      <c r="A3555" t="str">
        <f t="shared" si="344"/>
        <v>FORNEIRO DE FORNO-POCO</v>
      </c>
      <c r="B3555" t="s">
        <v>4435</v>
      </c>
      <c r="C3555">
        <v>0</v>
      </c>
      <c r="D3555">
        <v>0</v>
      </c>
      <c r="E3555">
        <v>0</v>
      </c>
      <c r="F3555">
        <v>0</v>
      </c>
      <c r="G3555">
        <v>0</v>
      </c>
      <c r="H3555" s="46">
        <f t="shared" si="345"/>
        <v>0</v>
      </c>
      <c r="J3555" t="str">
        <f t="shared" si="346"/>
        <v>PREPARADOR DE BARBOTINA</v>
      </c>
      <c r="K3555" t="s">
        <v>4442</v>
      </c>
      <c r="L3555">
        <v>0</v>
      </c>
      <c r="M3555" s="46">
        <f t="shared" si="347"/>
        <v>0</v>
      </c>
      <c r="N3555" t="str">
        <f t="shared" si="348"/>
        <v>FORNEIRO (MATERIAIS DE CONSTRUCAO)</v>
      </c>
      <c r="O3555" t="s">
        <v>4457</v>
      </c>
      <c r="P3555">
        <v>0</v>
      </c>
      <c r="Q3555" s="46">
        <f t="shared" si="349"/>
        <v>0</v>
      </c>
    </row>
    <row r="3556" spans="1:17" x14ac:dyDescent="0.25">
      <c r="A3556" t="str">
        <f t="shared" si="344"/>
        <v>FORNEIRO DE FUNDICAO (FORNO DE REDUCAO)</v>
      </c>
      <c r="B3556" t="s">
        <v>4436</v>
      </c>
      <c r="C3556">
        <v>0</v>
      </c>
      <c r="D3556">
        <v>0</v>
      </c>
      <c r="E3556">
        <v>0</v>
      </c>
      <c r="F3556">
        <v>0</v>
      </c>
      <c r="G3556">
        <v>0</v>
      </c>
      <c r="H3556" s="46">
        <f t="shared" si="345"/>
        <v>0</v>
      </c>
      <c r="J3556" t="str">
        <f t="shared" si="346"/>
        <v>PREPARADOR DE ESMALTES (CERAMICA)</v>
      </c>
      <c r="K3556" t="s">
        <v>4443</v>
      </c>
      <c r="L3556">
        <v>0</v>
      </c>
      <c r="M3556" s="46">
        <f t="shared" si="347"/>
        <v>0</v>
      </c>
      <c r="N3556" t="str">
        <f t="shared" si="348"/>
        <v>TRABALHADOR DA ELABORACAO DE PRE-FABRICADOS (CIMENTO AMIANTO)</v>
      </c>
      <c r="O3556" t="s">
        <v>4458</v>
      </c>
      <c r="P3556">
        <v>0</v>
      </c>
      <c r="Q3556" s="46">
        <f t="shared" si="349"/>
        <v>0</v>
      </c>
    </row>
    <row r="3557" spans="1:17" x14ac:dyDescent="0.25">
      <c r="A3557" t="str">
        <f t="shared" si="344"/>
        <v>FORNEIRO DE REAQUECIMENTO E TRATAMENTO TERMICO NA METALURGIA</v>
      </c>
      <c r="B3557" t="s">
        <v>4437</v>
      </c>
      <c r="C3557">
        <v>0</v>
      </c>
      <c r="D3557">
        <v>0</v>
      </c>
      <c r="E3557">
        <v>0</v>
      </c>
      <c r="F3557">
        <v>0</v>
      </c>
      <c r="G3557">
        <v>0</v>
      </c>
      <c r="H3557" s="46">
        <f t="shared" si="345"/>
        <v>0</v>
      </c>
      <c r="J3557" t="str">
        <f t="shared" si="346"/>
        <v>PREPARADOR DE ADITIVOS</v>
      </c>
      <c r="K3557" t="s">
        <v>4444</v>
      </c>
      <c r="L3557">
        <v>0</v>
      </c>
      <c r="M3557" s="46">
        <f t="shared" si="347"/>
        <v>0</v>
      </c>
      <c r="N3557" t="str">
        <f t="shared" si="348"/>
        <v>TRABALHADOR DA ELABORACAO DE PRE-FABRICADOS (CONCRETO ARMADO)</v>
      </c>
      <c r="O3557" t="s">
        <v>4459</v>
      </c>
      <c r="P3557">
        <v>0</v>
      </c>
      <c r="Q3557" s="46">
        <f t="shared" si="349"/>
        <v>0</v>
      </c>
    </row>
    <row r="3558" spans="1:17" x14ac:dyDescent="0.25">
      <c r="A3558" t="str">
        <f t="shared" si="344"/>
        <v>FORNEIRO DE REVERBERO</v>
      </c>
      <c r="B3558" t="s">
        <v>4438</v>
      </c>
      <c r="C3558">
        <v>0</v>
      </c>
      <c r="D3558">
        <v>0</v>
      </c>
      <c r="E3558">
        <v>0</v>
      </c>
      <c r="F3558">
        <v>0</v>
      </c>
      <c r="G3558">
        <v>0</v>
      </c>
      <c r="H3558" s="46">
        <f t="shared" si="345"/>
        <v>0</v>
      </c>
      <c r="J3558" t="str">
        <f t="shared" si="346"/>
        <v>OPERADOR DE ATOMIZADOR</v>
      </c>
      <c r="K3558" t="s">
        <v>4445</v>
      </c>
      <c r="L3558">
        <v>0</v>
      </c>
      <c r="M3558" s="46">
        <f t="shared" si="347"/>
        <v>0</v>
      </c>
      <c r="N3558" t="str">
        <f t="shared" si="348"/>
        <v>TRABALHADOR DA FABRICACAO DE PEDRAS ARTIFICIAIS</v>
      </c>
      <c r="O3558" t="s">
        <v>4460</v>
      </c>
      <c r="P3558">
        <v>0</v>
      </c>
      <c r="Q3558" s="46">
        <f t="shared" si="349"/>
        <v>0</v>
      </c>
    </row>
    <row r="3559" spans="1:17" x14ac:dyDescent="0.25">
      <c r="A3559" t="str">
        <f t="shared" si="344"/>
        <v>PREPARADOR DE MASSA (FABRICACAO DE ABRASIVOS)</v>
      </c>
      <c r="B3559" t="s">
        <v>4439</v>
      </c>
      <c r="C3559">
        <v>0</v>
      </c>
      <c r="D3559">
        <v>0</v>
      </c>
      <c r="E3559">
        <v>0</v>
      </c>
      <c r="F3559">
        <v>0</v>
      </c>
      <c r="G3559">
        <v>0</v>
      </c>
      <c r="H3559" s="46">
        <f t="shared" si="345"/>
        <v>0</v>
      </c>
      <c r="J3559" t="str">
        <f t="shared" si="346"/>
        <v>EXTRUSOR DE FIOS OU FIBRAS DE VIDRO</v>
      </c>
      <c r="K3559" t="s">
        <v>4446</v>
      </c>
      <c r="L3559">
        <v>0</v>
      </c>
      <c r="M3559" s="46">
        <f t="shared" si="347"/>
        <v>0</v>
      </c>
      <c r="N3559" t="str">
        <f t="shared" si="348"/>
        <v>OLEIRO (FABRICACAO DE TELHAS)</v>
      </c>
      <c r="O3559" t="s">
        <v>4461</v>
      </c>
      <c r="P3559">
        <v>0</v>
      </c>
      <c r="Q3559" s="46">
        <f t="shared" si="349"/>
        <v>0</v>
      </c>
    </row>
    <row r="3560" spans="1:17" x14ac:dyDescent="0.25">
      <c r="A3560" t="str">
        <f t="shared" si="344"/>
        <v>PREPARADOR DE MASSA (FABRICACAO DE VIDRO)</v>
      </c>
      <c r="B3560" t="s">
        <v>4440</v>
      </c>
      <c r="C3560">
        <v>0</v>
      </c>
      <c r="D3560">
        <v>0</v>
      </c>
      <c r="E3560">
        <v>0</v>
      </c>
      <c r="F3560">
        <v>0</v>
      </c>
      <c r="G3560">
        <v>0</v>
      </c>
      <c r="H3560" s="46">
        <f t="shared" si="345"/>
        <v>0</v>
      </c>
      <c r="J3560" t="str">
        <f t="shared" si="346"/>
        <v>FORNEIRO NA FUNDICAO DE VIDRO</v>
      </c>
      <c r="K3560" t="s">
        <v>4447</v>
      </c>
      <c r="L3560">
        <v>0</v>
      </c>
      <c r="M3560" s="46">
        <f t="shared" si="347"/>
        <v>0</v>
      </c>
      <c r="N3560" t="str">
        <f t="shared" si="348"/>
        <v>OLEIRO (FABRICACAO DE TIJOLOS)</v>
      </c>
      <c r="O3560" t="s">
        <v>4462</v>
      </c>
      <c r="P3560">
        <v>0</v>
      </c>
      <c r="Q3560" s="46">
        <f t="shared" si="349"/>
        <v>0</v>
      </c>
    </row>
    <row r="3561" spans="1:17" x14ac:dyDescent="0.25">
      <c r="A3561" t="str">
        <f t="shared" si="344"/>
        <v>PREPARADOR DE MASSA DE ARGILA</v>
      </c>
      <c r="B3561" t="s">
        <v>4441</v>
      </c>
      <c r="C3561">
        <v>0</v>
      </c>
      <c r="D3561">
        <v>0</v>
      </c>
      <c r="E3561">
        <v>0</v>
      </c>
      <c r="F3561">
        <v>0</v>
      </c>
      <c r="G3561">
        <v>0</v>
      </c>
      <c r="H3561" s="46">
        <f t="shared" si="345"/>
        <v>0</v>
      </c>
      <c r="J3561" t="str">
        <f t="shared" si="346"/>
        <v>FORNEIRO NO RECOZIMENTO DE VIDRO</v>
      </c>
      <c r="K3561" t="s">
        <v>4448</v>
      </c>
      <c r="L3561">
        <v>0</v>
      </c>
      <c r="M3561" s="46">
        <f t="shared" si="347"/>
        <v>0</v>
      </c>
      <c r="N3561" t="str">
        <f t="shared" si="348"/>
        <v>MESTRE (INDUSTRIA DE CELULOSE, PAPEL E PAPELAO)</v>
      </c>
      <c r="O3561" t="s">
        <v>4463</v>
      </c>
      <c r="P3561">
        <v>0</v>
      </c>
      <c r="Q3561" s="46">
        <f t="shared" si="349"/>
        <v>0</v>
      </c>
    </row>
    <row r="3562" spans="1:17" x14ac:dyDescent="0.25">
      <c r="A3562" t="str">
        <f t="shared" si="344"/>
        <v>PREPARADOR DE BARBOTINA</v>
      </c>
      <c r="B3562" t="s">
        <v>4442</v>
      </c>
      <c r="C3562">
        <v>0</v>
      </c>
      <c r="D3562">
        <v>0</v>
      </c>
      <c r="E3562">
        <v>0</v>
      </c>
      <c r="F3562">
        <v>0</v>
      </c>
      <c r="G3562">
        <v>0</v>
      </c>
      <c r="H3562" s="46">
        <f t="shared" si="345"/>
        <v>0</v>
      </c>
      <c r="J3562" t="str">
        <f t="shared" si="346"/>
        <v>MOLDADOR DE ABRASIVOS NA FABRICACAO DE CERAMICA, VIDRO E PORCELANA</v>
      </c>
      <c r="K3562" t="s">
        <v>4449</v>
      </c>
      <c r="L3562">
        <v>0</v>
      </c>
      <c r="M3562" s="46">
        <f t="shared" si="347"/>
        <v>0</v>
      </c>
      <c r="N3562" t="str">
        <f t="shared" si="348"/>
        <v>CILINDREIRO NA PREPARACAO DE PASTA PARA FABRICACAO DE PAPEL</v>
      </c>
      <c r="O3562" t="s">
        <v>4464</v>
      </c>
      <c r="P3562">
        <v>0</v>
      </c>
      <c r="Q3562" s="46">
        <f t="shared" si="349"/>
        <v>0</v>
      </c>
    </row>
    <row r="3563" spans="1:17" x14ac:dyDescent="0.25">
      <c r="A3563" t="str">
        <f t="shared" si="344"/>
        <v>PREPARADOR DE ESMALTES (CERAMICA)</v>
      </c>
      <c r="B3563" t="s">
        <v>4443</v>
      </c>
      <c r="C3563">
        <v>0</v>
      </c>
      <c r="D3563">
        <v>0</v>
      </c>
      <c r="E3563">
        <v>0</v>
      </c>
      <c r="F3563">
        <v>0</v>
      </c>
      <c r="G3563">
        <v>0</v>
      </c>
      <c r="H3563" s="46">
        <f t="shared" si="345"/>
        <v>0</v>
      </c>
      <c r="J3563" t="str">
        <f t="shared" si="346"/>
        <v>OPERADOR DE BANHO METALICO DE VIDRO POR FLUTUACAO</v>
      </c>
      <c r="K3563" t="s">
        <v>4450</v>
      </c>
      <c r="L3563">
        <v>0</v>
      </c>
      <c r="M3563" s="46">
        <f t="shared" si="347"/>
        <v>0</v>
      </c>
      <c r="N3563" t="str">
        <f t="shared" si="348"/>
        <v>OPERADOR DE BRANQUEADOR DE PASTA PARA FABRICACAO DE PAPEL</v>
      </c>
      <c r="O3563" t="s">
        <v>4465</v>
      </c>
      <c r="P3563">
        <v>0</v>
      </c>
      <c r="Q3563" s="46">
        <f t="shared" si="349"/>
        <v>0</v>
      </c>
    </row>
    <row r="3564" spans="1:17" x14ac:dyDescent="0.25">
      <c r="A3564" t="str">
        <f t="shared" si="344"/>
        <v>PREPARADOR DE ADITIVOS</v>
      </c>
      <c r="B3564" t="s">
        <v>4444</v>
      </c>
      <c r="C3564">
        <v>0</v>
      </c>
      <c r="D3564">
        <v>0</v>
      </c>
      <c r="E3564">
        <v>0</v>
      </c>
      <c r="F3564">
        <v>0</v>
      </c>
      <c r="G3564">
        <v>0</v>
      </c>
      <c r="H3564" s="46">
        <f t="shared" si="345"/>
        <v>0</v>
      </c>
      <c r="J3564" t="str">
        <f t="shared" si="346"/>
        <v>OPERADOR DE MAQUINA DE SOPRAR VIDRO</v>
      </c>
      <c r="K3564" t="s">
        <v>4451</v>
      </c>
      <c r="L3564">
        <v>0</v>
      </c>
      <c r="M3564" s="46">
        <f t="shared" si="347"/>
        <v>0</v>
      </c>
      <c r="N3564" t="str">
        <f t="shared" si="348"/>
        <v>OPERADOR DE DIGESTOR DE PASTA PARA FABRICACAO DE PAPEL</v>
      </c>
      <c r="O3564" t="s">
        <v>4466</v>
      </c>
      <c r="P3564">
        <v>0</v>
      </c>
      <c r="Q3564" s="46">
        <f t="shared" si="349"/>
        <v>0</v>
      </c>
    </row>
    <row r="3565" spans="1:17" x14ac:dyDescent="0.25">
      <c r="A3565" t="str">
        <f t="shared" si="344"/>
        <v>OPERADOR DE ATOMIZADOR</v>
      </c>
      <c r="B3565" t="s">
        <v>4445</v>
      </c>
      <c r="C3565">
        <v>0</v>
      </c>
      <c r="D3565">
        <v>0</v>
      </c>
      <c r="E3565">
        <v>0</v>
      </c>
      <c r="F3565">
        <v>0</v>
      </c>
      <c r="G3565">
        <v>0</v>
      </c>
      <c r="H3565" s="46">
        <f t="shared" si="345"/>
        <v>0</v>
      </c>
      <c r="J3565" t="str">
        <f t="shared" si="346"/>
        <v>OPERADOR DE MAQUINA EXTRUSORA DE VARETAS E TUBOS DE VIDRO</v>
      </c>
      <c r="K3565" t="s">
        <v>4452</v>
      </c>
      <c r="L3565">
        <v>0</v>
      </c>
      <c r="M3565" s="46">
        <f t="shared" si="347"/>
        <v>0</v>
      </c>
      <c r="N3565" t="str">
        <f t="shared" si="348"/>
        <v>OPERADOR DE LAVAGEM E DEPURACAO DE PASTA PARA FABRICACAO DE PAPEL</v>
      </c>
      <c r="O3565" t="s">
        <v>4467</v>
      </c>
      <c r="P3565">
        <v>0</v>
      </c>
      <c r="Q3565" s="46">
        <f t="shared" si="349"/>
        <v>0</v>
      </c>
    </row>
    <row r="3566" spans="1:17" x14ac:dyDescent="0.25">
      <c r="A3566" t="str">
        <f t="shared" si="344"/>
        <v>EXTRUSOR DE FIOS OU FIBRAS DE VIDRO</v>
      </c>
      <c r="B3566" t="s">
        <v>4446</v>
      </c>
      <c r="C3566">
        <v>0</v>
      </c>
      <c r="D3566">
        <v>0</v>
      </c>
      <c r="E3566">
        <v>0</v>
      </c>
      <c r="F3566">
        <v>0</v>
      </c>
      <c r="G3566">
        <v>0</v>
      </c>
      <c r="H3566" s="46">
        <f t="shared" si="345"/>
        <v>0</v>
      </c>
      <c r="J3566" t="str">
        <f t="shared" si="346"/>
        <v>OPERADOR DE PRENSA DE MOLDAR VIDRO</v>
      </c>
      <c r="K3566" t="s">
        <v>4453</v>
      </c>
      <c r="L3566">
        <v>0</v>
      </c>
      <c r="M3566" s="46">
        <f t="shared" si="347"/>
        <v>0</v>
      </c>
      <c r="N3566" t="str">
        <f t="shared" si="348"/>
        <v>OPERADOR DE MAQUINA DE SECAR CELULOSE</v>
      </c>
      <c r="O3566" t="s">
        <v>4468</v>
      </c>
      <c r="P3566">
        <v>0</v>
      </c>
      <c r="Q3566" s="46">
        <f t="shared" si="349"/>
        <v>0</v>
      </c>
    </row>
    <row r="3567" spans="1:17" x14ac:dyDescent="0.25">
      <c r="A3567" t="str">
        <f t="shared" si="344"/>
        <v>FORNEIRO NA FUNDICAO DE VIDRO</v>
      </c>
      <c r="B3567" t="s">
        <v>4447</v>
      </c>
      <c r="C3567">
        <v>0</v>
      </c>
      <c r="D3567">
        <v>0</v>
      </c>
      <c r="E3567">
        <v>0</v>
      </c>
      <c r="F3567">
        <v>0</v>
      </c>
      <c r="G3567">
        <v>0</v>
      </c>
      <c r="H3567" s="46">
        <f t="shared" si="345"/>
        <v>0</v>
      </c>
      <c r="J3567" t="str">
        <f t="shared" si="346"/>
        <v>TEMPERADOR DE VIDRO</v>
      </c>
      <c r="K3567" t="s">
        <v>4454</v>
      </c>
      <c r="L3567">
        <v>0</v>
      </c>
      <c r="M3567" s="46">
        <f t="shared" si="347"/>
        <v>0</v>
      </c>
      <c r="N3567" t="str">
        <f t="shared" si="348"/>
        <v>CALANDRISTA DE PAPEL</v>
      </c>
      <c r="O3567" t="s">
        <v>4469</v>
      </c>
      <c r="P3567">
        <v>0</v>
      </c>
      <c r="Q3567" s="46">
        <f t="shared" si="349"/>
        <v>0</v>
      </c>
    </row>
    <row r="3568" spans="1:17" x14ac:dyDescent="0.25">
      <c r="A3568" t="str">
        <f t="shared" si="344"/>
        <v>FORNEIRO NO RECOZIMENTO DE VIDRO</v>
      </c>
      <c r="B3568" t="s">
        <v>4448</v>
      </c>
      <c r="C3568">
        <v>0</v>
      </c>
      <c r="D3568">
        <v>0</v>
      </c>
      <c r="E3568">
        <v>0</v>
      </c>
      <c r="F3568">
        <v>0</v>
      </c>
      <c r="G3568">
        <v>0</v>
      </c>
      <c r="H3568" s="46">
        <f t="shared" si="345"/>
        <v>0</v>
      </c>
      <c r="J3568" t="str">
        <f t="shared" si="346"/>
        <v>TRABALHADOR NA FABRICACAO DE PRODUTOS ABRASIVOS</v>
      </c>
      <c r="K3568" t="s">
        <v>4455</v>
      </c>
      <c r="L3568">
        <v>0</v>
      </c>
      <c r="M3568" s="46">
        <f t="shared" si="347"/>
        <v>0</v>
      </c>
      <c r="N3568" t="str">
        <f t="shared" si="348"/>
        <v>OPERADOR DE CORTADEIRA DE PAPEL</v>
      </c>
      <c r="O3568" t="s">
        <v>4470</v>
      </c>
      <c r="P3568">
        <v>0</v>
      </c>
      <c r="Q3568" s="46">
        <f t="shared" si="349"/>
        <v>0</v>
      </c>
    </row>
    <row r="3569" spans="1:17" x14ac:dyDescent="0.25">
      <c r="A3569" t="str">
        <f t="shared" si="344"/>
        <v>MOLDADOR DE ABRASIVOS NA FABRICACAO DE CERAMICA, VIDRO E PORCELANA</v>
      </c>
      <c r="B3569" t="s">
        <v>4449</v>
      </c>
      <c r="C3569">
        <v>0</v>
      </c>
      <c r="D3569">
        <v>0</v>
      </c>
      <c r="E3569">
        <v>0</v>
      </c>
      <c r="F3569">
        <v>0</v>
      </c>
      <c r="G3569">
        <v>0</v>
      </c>
      <c r="H3569" s="46">
        <f t="shared" si="345"/>
        <v>0</v>
      </c>
      <c r="J3569" t="str">
        <f t="shared" si="346"/>
        <v>CLASSIFICADOR E EMPILHADOR DE TIJOLOS REFRATARIOS</v>
      </c>
      <c r="K3569" t="s">
        <v>4456</v>
      </c>
      <c r="L3569">
        <v>0</v>
      </c>
      <c r="M3569" s="46">
        <f t="shared" si="347"/>
        <v>0</v>
      </c>
      <c r="N3569" t="str">
        <f t="shared" si="348"/>
        <v>OPERADOR DE MAQUINA DE FABRICAR PAPEL (FASE UMIDA)</v>
      </c>
      <c r="O3569" t="s">
        <v>4471</v>
      </c>
      <c r="P3569">
        <v>0</v>
      </c>
      <c r="Q3569" s="46">
        <f t="shared" si="349"/>
        <v>0</v>
      </c>
    </row>
    <row r="3570" spans="1:17" x14ac:dyDescent="0.25">
      <c r="A3570" t="str">
        <f t="shared" si="344"/>
        <v>OPERADOR DE BANHO METALICO DE VIDRO POR FLUTUACAO</v>
      </c>
      <c r="B3570" t="s">
        <v>4450</v>
      </c>
      <c r="C3570">
        <v>0</v>
      </c>
      <c r="D3570">
        <v>0</v>
      </c>
      <c r="E3570">
        <v>0</v>
      </c>
      <c r="F3570">
        <v>0</v>
      </c>
      <c r="G3570">
        <v>0</v>
      </c>
      <c r="H3570" s="46">
        <f t="shared" si="345"/>
        <v>0</v>
      </c>
      <c r="J3570" t="str">
        <f t="shared" si="346"/>
        <v>FORNEIRO (MATERIAIS DE CONSTRUCAO)</v>
      </c>
      <c r="K3570" t="s">
        <v>4457</v>
      </c>
      <c r="L3570">
        <v>0</v>
      </c>
      <c r="M3570" s="46">
        <f t="shared" si="347"/>
        <v>0</v>
      </c>
      <c r="N3570" t="str">
        <f t="shared" si="348"/>
        <v>OPERADOR DE MAQUINA DE FABRICAR PAPEL (FASE SECA)</v>
      </c>
      <c r="O3570" t="s">
        <v>4472</v>
      </c>
      <c r="P3570">
        <v>0</v>
      </c>
      <c r="Q3570" s="46">
        <f t="shared" si="349"/>
        <v>0</v>
      </c>
    </row>
    <row r="3571" spans="1:17" x14ac:dyDescent="0.25">
      <c r="A3571" t="str">
        <f t="shared" si="344"/>
        <v>OPERADOR DE MAQUINA DE SOPRAR VIDRO</v>
      </c>
      <c r="B3571" t="s">
        <v>4451</v>
      </c>
      <c r="C3571">
        <v>0</v>
      </c>
      <c r="D3571">
        <v>0</v>
      </c>
      <c r="E3571">
        <v>0</v>
      </c>
      <c r="F3571">
        <v>0</v>
      </c>
      <c r="G3571">
        <v>0</v>
      </c>
      <c r="H3571" s="46">
        <f t="shared" si="345"/>
        <v>0</v>
      </c>
      <c r="J3571" t="str">
        <f t="shared" si="346"/>
        <v>TRABALHADOR DA ELABORACAO DE PRE-FABRICADOS (CIMENTO AMIANTO)</v>
      </c>
      <c r="K3571" t="s">
        <v>4458</v>
      </c>
      <c r="L3571">
        <v>0</v>
      </c>
      <c r="M3571" s="46">
        <f t="shared" si="347"/>
        <v>0</v>
      </c>
      <c r="N3571" t="str">
        <f t="shared" si="348"/>
        <v>OPERADOR DE MAQUINA DE FABRICAR PAPEL E PAPELAO</v>
      </c>
      <c r="O3571" t="s">
        <v>4473</v>
      </c>
      <c r="P3571">
        <v>0</v>
      </c>
      <c r="Q3571" s="46">
        <f t="shared" si="349"/>
        <v>0</v>
      </c>
    </row>
    <row r="3572" spans="1:17" x14ac:dyDescent="0.25">
      <c r="A3572" t="str">
        <f t="shared" si="344"/>
        <v>OPERADOR DE MAQUINA EXTRUSORA DE VARETAS E TUBOS DE VIDRO</v>
      </c>
      <c r="B3572" t="s">
        <v>4452</v>
      </c>
      <c r="C3572">
        <v>0</v>
      </c>
      <c r="D3572">
        <v>0</v>
      </c>
      <c r="E3572">
        <v>0</v>
      </c>
      <c r="F3572">
        <v>0</v>
      </c>
      <c r="G3572">
        <v>0</v>
      </c>
      <c r="H3572" s="46">
        <f t="shared" si="345"/>
        <v>0</v>
      </c>
      <c r="J3572" t="str">
        <f t="shared" si="346"/>
        <v>TRABALHADOR DA FABRICACAO DE PEDRAS ARTIFICIAIS</v>
      </c>
      <c r="K3572" t="s">
        <v>4460</v>
      </c>
      <c r="L3572">
        <v>0</v>
      </c>
      <c r="M3572" s="46">
        <f t="shared" si="347"/>
        <v>0</v>
      </c>
      <c r="N3572" t="str">
        <f t="shared" si="348"/>
        <v>OPERADOR DE REBOBINADEIRA NA FABRICACAO DE PAPEL E PAPELAO</v>
      </c>
      <c r="O3572" t="s">
        <v>4474</v>
      </c>
      <c r="P3572">
        <v>0</v>
      </c>
      <c r="Q3572" s="46">
        <f t="shared" si="349"/>
        <v>0</v>
      </c>
    </row>
    <row r="3573" spans="1:17" x14ac:dyDescent="0.25">
      <c r="A3573" t="str">
        <f t="shared" si="344"/>
        <v>OPERADOR DE PRENSA DE MOLDAR VIDRO</v>
      </c>
      <c r="B3573" t="s">
        <v>4453</v>
      </c>
      <c r="C3573">
        <v>0</v>
      </c>
      <c r="D3573">
        <v>0</v>
      </c>
      <c r="E3573">
        <v>0</v>
      </c>
      <c r="F3573">
        <v>0</v>
      </c>
      <c r="G3573">
        <v>0</v>
      </c>
      <c r="H3573" s="46">
        <f t="shared" si="345"/>
        <v>0</v>
      </c>
      <c r="J3573" t="str">
        <f t="shared" si="346"/>
        <v>OLEIRO (FABRICACAO DE TELHAS)</v>
      </c>
      <c r="K3573" t="s">
        <v>4461</v>
      </c>
      <c r="L3573">
        <v>0</v>
      </c>
      <c r="M3573" s="46">
        <f t="shared" si="347"/>
        <v>0</v>
      </c>
      <c r="N3573" t="str">
        <f t="shared" si="348"/>
        <v>CARTONAGEIRO, A MAQUINA</v>
      </c>
      <c r="O3573" t="s">
        <v>4475</v>
      </c>
      <c r="P3573">
        <v>0</v>
      </c>
      <c r="Q3573" s="46">
        <f t="shared" si="349"/>
        <v>0</v>
      </c>
    </row>
    <row r="3574" spans="1:17" x14ac:dyDescent="0.25">
      <c r="A3574" t="str">
        <f t="shared" si="344"/>
        <v>TEMPERADOR DE VIDRO</v>
      </c>
      <c r="B3574" t="s">
        <v>4454</v>
      </c>
      <c r="C3574">
        <v>0</v>
      </c>
      <c r="D3574">
        <v>0</v>
      </c>
      <c r="E3574">
        <v>0</v>
      </c>
      <c r="F3574">
        <v>0</v>
      </c>
      <c r="G3574">
        <v>0</v>
      </c>
      <c r="H3574" s="46">
        <f t="shared" si="345"/>
        <v>0</v>
      </c>
      <c r="J3574" t="str">
        <f t="shared" si="346"/>
        <v>OLEIRO (FABRICACAO DE TIJOLOS)</v>
      </c>
      <c r="K3574" t="s">
        <v>4462</v>
      </c>
      <c r="L3574">
        <v>0</v>
      </c>
      <c r="M3574" s="46">
        <f t="shared" si="347"/>
        <v>0</v>
      </c>
      <c r="N3574" t="str">
        <f t="shared" si="348"/>
        <v>CONFECCIONADOR DE BOLSAS, SACOS E SACOLAS E PAPEL, A MAQUINA</v>
      </c>
      <c r="O3574" t="s">
        <v>4476</v>
      </c>
      <c r="P3574">
        <v>0</v>
      </c>
      <c r="Q3574" s="46">
        <f t="shared" si="349"/>
        <v>0</v>
      </c>
    </row>
    <row r="3575" spans="1:17" x14ac:dyDescent="0.25">
      <c r="A3575" t="str">
        <f t="shared" si="344"/>
        <v>TRABALHADOR NA FABRICACAO DE PRODUTOS ABRASIVOS</v>
      </c>
      <c r="B3575" t="s">
        <v>4455</v>
      </c>
      <c r="C3575">
        <v>0</v>
      </c>
      <c r="D3575">
        <v>0</v>
      </c>
      <c r="E3575">
        <v>0</v>
      </c>
      <c r="F3575">
        <v>0</v>
      </c>
      <c r="G3575">
        <v>0</v>
      </c>
      <c r="H3575" s="46">
        <f t="shared" si="345"/>
        <v>0</v>
      </c>
      <c r="J3575" t="str">
        <f t="shared" si="346"/>
        <v>MESTRE (INDUSTRIA DE CELULOSE, PAPEL E PAPELAO)</v>
      </c>
      <c r="K3575" t="s">
        <v>4463</v>
      </c>
      <c r="L3575">
        <v>0</v>
      </c>
      <c r="M3575" s="46">
        <f t="shared" si="347"/>
        <v>0</v>
      </c>
      <c r="N3575" t="str">
        <f t="shared" si="348"/>
        <v>CONFECCIONADOR DE SACOS DE CELOFANE, A MAQUINA</v>
      </c>
      <c r="O3575" t="s">
        <v>4477</v>
      </c>
      <c r="P3575">
        <v>0</v>
      </c>
      <c r="Q3575" s="46">
        <f t="shared" si="349"/>
        <v>0</v>
      </c>
    </row>
    <row r="3576" spans="1:17" x14ac:dyDescent="0.25">
      <c r="A3576" t="str">
        <f t="shared" si="344"/>
        <v>CLASSIFICADOR E EMPILHADOR DE TIJOLOS REFRATARIOS</v>
      </c>
      <c r="B3576" t="s">
        <v>4456</v>
      </c>
      <c r="C3576">
        <v>0</v>
      </c>
      <c r="D3576">
        <v>0</v>
      </c>
      <c r="E3576">
        <v>0</v>
      </c>
      <c r="F3576">
        <v>0</v>
      </c>
      <c r="G3576">
        <v>0</v>
      </c>
      <c r="H3576" s="46">
        <f t="shared" si="345"/>
        <v>0</v>
      </c>
      <c r="J3576" t="str">
        <f t="shared" si="346"/>
        <v>CILINDREIRO NA PREPARACAO DE PASTA PARA FABRICACAO DE PAPEL</v>
      </c>
      <c r="K3576" t="s">
        <v>4464</v>
      </c>
      <c r="L3576">
        <v>0</v>
      </c>
      <c r="M3576" s="46">
        <f t="shared" si="347"/>
        <v>0</v>
      </c>
      <c r="N3576" t="str">
        <f t="shared" si="348"/>
        <v>OPERADOR DE MAQUINA DE CORTAR E DOBRAR PAPELAO</v>
      </c>
      <c r="O3576" t="s">
        <v>4478</v>
      </c>
      <c r="P3576">
        <v>0</v>
      </c>
      <c r="Q3576" s="46">
        <f t="shared" si="349"/>
        <v>0</v>
      </c>
    </row>
    <row r="3577" spans="1:17" x14ac:dyDescent="0.25">
      <c r="A3577" t="str">
        <f t="shared" si="344"/>
        <v>FORNEIRO (MATERIAIS DE CONSTRUCAO)</v>
      </c>
      <c r="B3577" t="s">
        <v>4457</v>
      </c>
      <c r="C3577">
        <v>0</v>
      </c>
      <c r="D3577">
        <v>0</v>
      </c>
      <c r="E3577">
        <v>0</v>
      </c>
      <c r="F3577">
        <v>0</v>
      </c>
      <c r="G3577">
        <v>0</v>
      </c>
      <c r="H3577" s="46">
        <f t="shared" si="345"/>
        <v>0</v>
      </c>
      <c r="J3577" t="str">
        <f t="shared" si="346"/>
        <v>OPERADOR DE BRANQUEADOR DE PASTA PARA FABRICACAO DE PAPEL</v>
      </c>
      <c r="K3577" t="s">
        <v>4465</v>
      </c>
      <c r="L3577">
        <v>0</v>
      </c>
      <c r="M3577" s="46">
        <f t="shared" si="347"/>
        <v>0</v>
      </c>
      <c r="N3577" t="str">
        <f t="shared" si="348"/>
        <v>OPERADOR DE PRENSA DE EMBUTIR PAPELAO</v>
      </c>
      <c r="O3577" t="s">
        <v>4479</v>
      </c>
      <c r="P3577">
        <v>0</v>
      </c>
      <c r="Q3577" s="46">
        <f t="shared" si="349"/>
        <v>0</v>
      </c>
    </row>
    <row r="3578" spans="1:17" x14ac:dyDescent="0.25">
      <c r="A3578" t="str">
        <f t="shared" si="344"/>
        <v>TRABALHADOR DA ELABORACAO DE PRE-FABRICADOS (CIMENTO AMIANTO)</v>
      </c>
      <c r="B3578" t="s">
        <v>4458</v>
      </c>
      <c r="C3578">
        <v>0</v>
      </c>
      <c r="D3578">
        <v>0</v>
      </c>
      <c r="E3578">
        <v>0</v>
      </c>
      <c r="F3578">
        <v>0</v>
      </c>
      <c r="G3578">
        <v>0</v>
      </c>
      <c r="H3578" s="46">
        <f t="shared" si="345"/>
        <v>0</v>
      </c>
      <c r="J3578" t="str">
        <f t="shared" si="346"/>
        <v>OPERADOR DE DIGESTOR DE PASTA PARA FABRICACAO DE PAPEL</v>
      </c>
      <c r="K3578" t="s">
        <v>4466</v>
      </c>
      <c r="L3578">
        <v>0</v>
      </c>
      <c r="M3578" s="46">
        <f t="shared" si="347"/>
        <v>0</v>
      </c>
      <c r="N3578" t="str">
        <f t="shared" si="348"/>
        <v>CARTONAGEIRO, A MAO (CAIXAS DE PAPELAO)</v>
      </c>
      <c r="O3578" t="s">
        <v>4480</v>
      </c>
      <c r="P3578">
        <v>0</v>
      </c>
      <c r="Q3578" s="46">
        <f t="shared" si="349"/>
        <v>0</v>
      </c>
    </row>
    <row r="3579" spans="1:17" x14ac:dyDescent="0.25">
      <c r="A3579" t="str">
        <f t="shared" si="344"/>
        <v>TRABALHADOR DA FABRICACAO DE PEDRAS ARTIFICIAIS</v>
      </c>
      <c r="B3579" t="s">
        <v>4460</v>
      </c>
      <c r="C3579">
        <v>0</v>
      </c>
      <c r="D3579">
        <v>0</v>
      </c>
      <c r="E3579">
        <v>0</v>
      </c>
      <c r="F3579">
        <v>0</v>
      </c>
      <c r="G3579">
        <v>0</v>
      </c>
      <c r="H3579" s="46">
        <f t="shared" si="345"/>
        <v>0</v>
      </c>
      <c r="J3579" t="str">
        <f t="shared" si="346"/>
        <v>OPERADOR DE LAVAGEM E DEPURACAO DE PASTA PARA FABRICACAO DE PAPEL</v>
      </c>
      <c r="K3579" t="s">
        <v>4467</v>
      </c>
      <c r="L3579">
        <v>0</v>
      </c>
      <c r="M3579" s="46">
        <f t="shared" si="347"/>
        <v>0</v>
      </c>
      <c r="N3579" t="str">
        <f t="shared" si="348"/>
        <v>SUPERVISOR DE PRODUCAO DA INDUSTRIA ALIMENTICIA</v>
      </c>
      <c r="O3579" t="s">
        <v>4481</v>
      </c>
      <c r="P3579">
        <v>0</v>
      </c>
      <c r="Q3579" s="46">
        <f t="shared" si="349"/>
        <v>0</v>
      </c>
    </row>
    <row r="3580" spans="1:17" x14ac:dyDescent="0.25">
      <c r="A3580" t="str">
        <f t="shared" si="344"/>
        <v>OLEIRO (FABRICACAO DE TELHAS)</v>
      </c>
      <c r="B3580" t="s">
        <v>4461</v>
      </c>
      <c r="C3580">
        <v>0</v>
      </c>
      <c r="D3580">
        <v>0</v>
      </c>
      <c r="E3580">
        <v>0</v>
      </c>
      <c r="F3580">
        <v>0</v>
      </c>
      <c r="G3580">
        <v>0</v>
      </c>
      <c r="H3580" s="46">
        <f t="shared" si="345"/>
        <v>0</v>
      </c>
      <c r="J3580" t="str">
        <f t="shared" si="346"/>
        <v>OPERADOR DE MAQUINA DE SECAR CELULOSE</v>
      </c>
      <c r="K3580" t="s">
        <v>4468</v>
      </c>
      <c r="L3580">
        <v>0</v>
      </c>
      <c r="M3580" s="46">
        <f t="shared" si="347"/>
        <v>0</v>
      </c>
      <c r="N3580" t="str">
        <f t="shared" si="348"/>
        <v>SUPERVISOR DA INDUSTRIA DE BEBIDAS</v>
      </c>
      <c r="O3580" t="s">
        <v>4482</v>
      </c>
      <c r="P3580">
        <v>0</v>
      </c>
      <c r="Q3580" s="46">
        <f t="shared" si="349"/>
        <v>0</v>
      </c>
    </row>
    <row r="3581" spans="1:17" x14ac:dyDescent="0.25">
      <c r="A3581" t="str">
        <f t="shared" si="344"/>
        <v>OLEIRO (FABRICACAO DE TIJOLOS)</v>
      </c>
      <c r="B3581" t="s">
        <v>4462</v>
      </c>
      <c r="C3581">
        <v>0</v>
      </c>
      <c r="D3581">
        <v>0</v>
      </c>
      <c r="E3581">
        <v>0</v>
      </c>
      <c r="F3581">
        <v>0</v>
      </c>
      <c r="G3581">
        <v>0</v>
      </c>
      <c r="H3581" s="46">
        <f t="shared" si="345"/>
        <v>0</v>
      </c>
      <c r="J3581" t="str">
        <f t="shared" si="346"/>
        <v>CALANDRISTA DE PAPEL</v>
      </c>
      <c r="K3581" t="s">
        <v>4469</v>
      </c>
      <c r="L3581">
        <v>0</v>
      </c>
      <c r="M3581" s="46">
        <f t="shared" si="347"/>
        <v>0</v>
      </c>
      <c r="N3581" t="str">
        <f t="shared" si="348"/>
        <v>SUPERVISOR DA INDUSTRIA DE FUMO</v>
      </c>
      <c r="O3581" t="s">
        <v>4483</v>
      </c>
      <c r="P3581">
        <v>0</v>
      </c>
      <c r="Q3581" s="46">
        <f t="shared" si="349"/>
        <v>0</v>
      </c>
    </row>
    <row r="3582" spans="1:17" x14ac:dyDescent="0.25">
      <c r="A3582" t="str">
        <f t="shared" si="344"/>
        <v>MESTRE (INDUSTRIA DE CELULOSE, PAPEL E PAPELAO)</v>
      </c>
      <c r="B3582" t="s">
        <v>4463</v>
      </c>
      <c r="C3582">
        <v>0</v>
      </c>
      <c r="D3582">
        <v>0</v>
      </c>
      <c r="E3582">
        <v>0</v>
      </c>
      <c r="F3582">
        <v>0</v>
      </c>
      <c r="G3582">
        <v>0</v>
      </c>
      <c r="H3582" s="46">
        <f t="shared" si="345"/>
        <v>0</v>
      </c>
      <c r="J3582" t="str">
        <f t="shared" si="346"/>
        <v>OPERADOR DE CORTADEIRA DE PAPEL</v>
      </c>
      <c r="K3582" t="s">
        <v>4470</v>
      </c>
      <c r="L3582">
        <v>0</v>
      </c>
      <c r="M3582" s="46">
        <f t="shared" si="347"/>
        <v>0</v>
      </c>
      <c r="N3582" t="str">
        <f t="shared" si="348"/>
        <v>CHEFE DE CONFEITARIA</v>
      </c>
      <c r="O3582" t="s">
        <v>4484</v>
      </c>
      <c r="P3582">
        <v>0</v>
      </c>
      <c r="Q3582" s="46">
        <f t="shared" si="349"/>
        <v>0</v>
      </c>
    </row>
    <row r="3583" spans="1:17" x14ac:dyDescent="0.25">
      <c r="A3583" t="str">
        <f t="shared" si="344"/>
        <v>CILINDREIRO NA PREPARACAO DE PASTA PARA FABRICACAO DE PAPEL</v>
      </c>
      <c r="B3583" t="s">
        <v>4464</v>
      </c>
      <c r="C3583">
        <v>0</v>
      </c>
      <c r="D3583">
        <v>0</v>
      </c>
      <c r="E3583">
        <v>0</v>
      </c>
      <c r="F3583">
        <v>0</v>
      </c>
      <c r="G3583">
        <v>0</v>
      </c>
      <c r="H3583" s="46">
        <f t="shared" si="345"/>
        <v>0</v>
      </c>
      <c r="J3583" t="str">
        <f t="shared" si="346"/>
        <v>OPERADOR DE MAQUINA DE FABRICAR PAPEL (FASE UMIDA)</v>
      </c>
      <c r="K3583" t="s">
        <v>4471</v>
      </c>
      <c r="L3583">
        <v>0</v>
      </c>
      <c r="M3583" s="46">
        <f t="shared" si="347"/>
        <v>0</v>
      </c>
      <c r="N3583" t="str">
        <f t="shared" si="348"/>
        <v>MOLEIRO DE CEREAIS (EXCETO ARROZ)</v>
      </c>
      <c r="O3583" t="s">
        <v>4485</v>
      </c>
      <c r="P3583">
        <v>0</v>
      </c>
      <c r="Q3583" s="46">
        <f t="shared" si="349"/>
        <v>0</v>
      </c>
    </row>
    <row r="3584" spans="1:17" x14ac:dyDescent="0.25">
      <c r="A3584" t="str">
        <f t="shared" si="344"/>
        <v>OPERADOR DE BRANQUEADOR DE PASTA PARA FABRICACAO DE PAPEL</v>
      </c>
      <c r="B3584" t="s">
        <v>4465</v>
      </c>
      <c r="C3584">
        <v>0</v>
      </c>
      <c r="D3584">
        <v>0</v>
      </c>
      <c r="E3584">
        <v>0</v>
      </c>
      <c r="F3584">
        <v>0</v>
      </c>
      <c r="G3584">
        <v>0</v>
      </c>
      <c r="H3584" s="46">
        <f t="shared" si="345"/>
        <v>0</v>
      </c>
      <c r="J3584" t="str">
        <f t="shared" si="346"/>
        <v>OPERADOR DE MAQUINA DE FABRICAR PAPEL (FASE SECA)</v>
      </c>
      <c r="K3584" t="s">
        <v>4472</v>
      </c>
      <c r="L3584">
        <v>0</v>
      </c>
      <c r="M3584" s="46">
        <f t="shared" si="347"/>
        <v>0</v>
      </c>
      <c r="N3584" t="str">
        <f t="shared" si="348"/>
        <v>MOLEIRO DE ESPECIARIAS</v>
      </c>
      <c r="O3584" t="s">
        <v>4486</v>
      </c>
      <c r="P3584">
        <v>0</v>
      </c>
      <c r="Q3584" s="46">
        <f t="shared" si="349"/>
        <v>0</v>
      </c>
    </row>
    <row r="3585" spans="1:17" x14ac:dyDescent="0.25">
      <c r="A3585" t="str">
        <f t="shared" si="344"/>
        <v>OPERADOR DE DIGESTOR DE PASTA PARA FABRICACAO DE PAPEL</v>
      </c>
      <c r="B3585" t="s">
        <v>4466</v>
      </c>
      <c r="C3585">
        <v>0</v>
      </c>
      <c r="D3585">
        <v>0</v>
      </c>
      <c r="E3585">
        <v>0</v>
      </c>
      <c r="F3585">
        <v>0</v>
      </c>
      <c r="G3585">
        <v>0</v>
      </c>
      <c r="H3585" s="46">
        <f t="shared" si="345"/>
        <v>0</v>
      </c>
      <c r="J3585" t="str">
        <f t="shared" si="346"/>
        <v>OPERADOR DE MAQUINA DE FABRICAR PAPEL E PAPELAO</v>
      </c>
      <c r="K3585" t="s">
        <v>4473</v>
      </c>
      <c r="L3585">
        <v>0</v>
      </c>
      <c r="M3585" s="46">
        <f t="shared" si="347"/>
        <v>0</v>
      </c>
      <c r="N3585" t="str">
        <f t="shared" si="348"/>
        <v>OPERADOR DE PROCESSO DE MOAGEM</v>
      </c>
      <c r="O3585" t="s">
        <v>4487</v>
      </c>
      <c r="P3585">
        <v>0</v>
      </c>
      <c r="Q3585" s="46">
        <f t="shared" si="349"/>
        <v>0</v>
      </c>
    </row>
    <row r="3586" spans="1:17" x14ac:dyDescent="0.25">
      <c r="A3586" t="str">
        <f t="shared" si="344"/>
        <v>OPERADOR DE LAVAGEM E DEPURACAO DE PASTA PARA FABRICACAO DE PAPEL</v>
      </c>
      <c r="B3586" t="s">
        <v>4467</v>
      </c>
      <c r="C3586">
        <v>0</v>
      </c>
      <c r="D3586">
        <v>0</v>
      </c>
      <c r="E3586">
        <v>0</v>
      </c>
      <c r="F3586">
        <v>0</v>
      </c>
      <c r="G3586">
        <v>0</v>
      </c>
      <c r="H3586" s="46">
        <f t="shared" si="345"/>
        <v>0</v>
      </c>
      <c r="J3586" t="str">
        <f t="shared" si="346"/>
        <v>OPERADOR DE REBOBINADEIRA NA FABRICACAO DE PAPEL E PAPELAO</v>
      </c>
      <c r="K3586" t="s">
        <v>4474</v>
      </c>
      <c r="L3586">
        <v>0</v>
      </c>
      <c r="M3586" s="46">
        <f t="shared" si="347"/>
        <v>0</v>
      </c>
      <c r="N3586" t="str">
        <f t="shared" si="348"/>
        <v>MOEDOR DE SAL</v>
      </c>
      <c r="O3586" t="s">
        <v>4488</v>
      </c>
      <c r="P3586">
        <v>0</v>
      </c>
      <c r="Q3586" s="46">
        <f t="shared" si="349"/>
        <v>0</v>
      </c>
    </row>
    <row r="3587" spans="1:17" x14ac:dyDescent="0.25">
      <c r="A3587" t="str">
        <f t="shared" si="344"/>
        <v>OPERADOR DE MAQUINA DE SECAR CELULOSE</v>
      </c>
      <c r="B3587" t="s">
        <v>4468</v>
      </c>
      <c r="C3587">
        <v>0</v>
      </c>
      <c r="D3587">
        <v>0</v>
      </c>
      <c r="E3587">
        <v>0</v>
      </c>
      <c r="F3587">
        <v>0</v>
      </c>
      <c r="G3587">
        <v>0</v>
      </c>
      <c r="H3587" s="46">
        <f t="shared" si="345"/>
        <v>0</v>
      </c>
      <c r="J3587" t="str">
        <f t="shared" si="346"/>
        <v>CARTONAGEIRO, A MAQUINA</v>
      </c>
      <c r="K3587" t="s">
        <v>4475</v>
      </c>
      <c r="L3587">
        <v>0</v>
      </c>
      <c r="M3587" s="46">
        <f t="shared" si="347"/>
        <v>0</v>
      </c>
      <c r="N3587" t="str">
        <f t="shared" si="348"/>
        <v>REFINADOR DE SAL</v>
      </c>
      <c r="O3587" t="s">
        <v>4489</v>
      </c>
      <c r="P3587">
        <v>0</v>
      </c>
      <c r="Q3587" s="46">
        <f t="shared" si="349"/>
        <v>0</v>
      </c>
    </row>
    <row r="3588" spans="1:17" x14ac:dyDescent="0.25">
      <c r="A3588" t="str">
        <f t="shared" si="344"/>
        <v>CALANDRISTA DE PAPEL</v>
      </c>
      <c r="B3588" t="s">
        <v>4469</v>
      </c>
      <c r="C3588">
        <v>0</v>
      </c>
      <c r="D3588">
        <v>0</v>
      </c>
      <c r="E3588">
        <v>0</v>
      </c>
      <c r="F3588">
        <v>0</v>
      </c>
      <c r="G3588">
        <v>0</v>
      </c>
      <c r="H3588" s="46">
        <f t="shared" si="345"/>
        <v>0</v>
      </c>
      <c r="J3588" t="str">
        <f t="shared" si="346"/>
        <v>CONFECCIONADOR DE BOLSAS, SACOS E SACOLAS E PAPEL, A MAQUINA</v>
      </c>
      <c r="K3588" t="s">
        <v>4476</v>
      </c>
      <c r="L3588">
        <v>0</v>
      </c>
      <c r="M3588" s="46">
        <f t="shared" si="347"/>
        <v>0</v>
      </c>
      <c r="N3588" t="str">
        <f t="shared" si="348"/>
        <v>OPERADOR DE CRISTALIZACAO NA REFINACAO DE ACUCAR</v>
      </c>
      <c r="O3588" t="s">
        <v>4490</v>
      </c>
      <c r="P3588">
        <v>0</v>
      </c>
      <c r="Q3588" s="46">
        <f t="shared" si="349"/>
        <v>0</v>
      </c>
    </row>
    <row r="3589" spans="1:17" x14ac:dyDescent="0.25">
      <c r="A3589" t="str">
        <f t="shared" si="344"/>
        <v>OPERADOR DE CORTADEIRA DE PAPEL</v>
      </c>
      <c r="B3589" t="s">
        <v>4470</v>
      </c>
      <c r="C3589">
        <v>0</v>
      </c>
      <c r="D3589">
        <v>0</v>
      </c>
      <c r="E3589">
        <v>0</v>
      </c>
      <c r="F3589">
        <v>0</v>
      </c>
      <c r="G3589">
        <v>0</v>
      </c>
      <c r="H3589" s="46">
        <f t="shared" si="345"/>
        <v>0</v>
      </c>
      <c r="J3589" t="str">
        <f t="shared" si="346"/>
        <v>CONFECCIONADOR DE SACOS DE CELOFANE, A MAQUINA</v>
      </c>
      <c r="K3589" t="s">
        <v>4477</v>
      </c>
      <c r="L3589">
        <v>0</v>
      </c>
      <c r="M3589" s="46">
        <f t="shared" si="347"/>
        <v>0</v>
      </c>
      <c r="N3589" t="str">
        <f t="shared" si="348"/>
        <v>OPERADOR DE EQUIPAMENTOS DE REFINACAO DE ACUCAR (PROCESSO CONTINUO)</v>
      </c>
      <c r="O3589" t="s">
        <v>4491</v>
      </c>
      <c r="P3589">
        <v>0</v>
      </c>
      <c r="Q3589" s="46">
        <f t="shared" si="349"/>
        <v>0</v>
      </c>
    </row>
    <row r="3590" spans="1:17" x14ac:dyDescent="0.25">
      <c r="A3590" t="str">
        <f t="shared" si="344"/>
        <v>OPERADOR DE MAQUINA DE FABRICAR PAPEL (FASE UMIDA)</v>
      </c>
      <c r="B3590" t="s">
        <v>4471</v>
      </c>
      <c r="C3590">
        <v>0</v>
      </c>
      <c r="D3590">
        <v>0</v>
      </c>
      <c r="E3590">
        <v>0</v>
      </c>
      <c r="F3590">
        <v>0</v>
      </c>
      <c r="G3590">
        <v>0</v>
      </c>
      <c r="H3590" s="46">
        <f t="shared" si="345"/>
        <v>0</v>
      </c>
      <c r="J3590" t="str">
        <f t="shared" si="346"/>
        <v>OPERADOR DE MAQUINA DE CORTAR E DOBRAR PAPELAO</v>
      </c>
      <c r="K3590" t="s">
        <v>4478</v>
      </c>
      <c r="L3590">
        <v>0</v>
      </c>
      <c r="M3590" s="46">
        <f t="shared" si="347"/>
        <v>0</v>
      </c>
      <c r="N3590" t="str">
        <f t="shared" si="348"/>
        <v>OPERADOR DE MOENDA NA FABRICACAO DE ACUCAR</v>
      </c>
      <c r="O3590" t="s">
        <v>4492</v>
      </c>
      <c r="P3590">
        <v>0</v>
      </c>
      <c r="Q3590" s="46">
        <f t="shared" si="349"/>
        <v>0</v>
      </c>
    </row>
    <row r="3591" spans="1:17" x14ac:dyDescent="0.25">
      <c r="A3591" t="str">
        <f t="shared" si="344"/>
        <v>OPERADOR DE MAQUINA DE FABRICAR PAPEL (FASE SECA)</v>
      </c>
      <c r="B3591" t="s">
        <v>4472</v>
      </c>
      <c r="C3591">
        <v>0</v>
      </c>
      <c r="D3591">
        <v>0</v>
      </c>
      <c r="E3591">
        <v>0</v>
      </c>
      <c r="F3591">
        <v>0</v>
      </c>
      <c r="G3591">
        <v>0</v>
      </c>
      <c r="H3591" s="46">
        <f t="shared" si="345"/>
        <v>0</v>
      </c>
      <c r="J3591" t="str">
        <f t="shared" si="346"/>
        <v>OPERADOR DE PRENSA DE EMBUTIR PAPELAO</v>
      </c>
      <c r="K3591" t="s">
        <v>4479</v>
      </c>
      <c r="L3591">
        <v>0</v>
      </c>
      <c r="M3591" s="46">
        <f t="shared" si="347"/>
        <v>0</v>
      </c>
      <c r="N3591" t="str">
        <f t="shared" si="348"/>
        <v>OPERADOR DE TRATAMENTO DE CALDA NA REFINACAO DE ACUCAR</v>
      </c>
      <c r="O3591" t="s">
        <v>4493</v>
      </c>
      <c r="P3591">
        <v>0</v>
      </c>
      <c r="Q3591" s="46">
        <f t="shared" si="349"/>
        <v>0</v>
      </c>
    </row>
    <row r="3592" spans="1:17" x14ac:dyDescent="0.25">
      <c r="A3592" t="str">
        <f t="shared" si="344"/>
        <v>OPERADOR DE MAQUINA DE FABRICAR PAPEL E PAPELAO</v>
      </c>
      <c r="B3592" t="s">
        <v>4473</v>
      </c>
      <c r="C3592">
        <v>0</v>
      </c>
      <c r="D3592">
        <v>0</v>
      </c>
      <c r="E3592">
        <v>0</v>
      </c>
      <c r="F3592">
        <v>0</v>
      </c>
      <c r="G3592">
        <v>0</v>
      </c>
      <c r="H3592" s="46">
        <f t="shared" si="345"/>
        <v>0</v>
      </c>
      <c r="J3592" t="str">
        <f t="shared" si="346"/>
        <v>CARTONAGEIRO, A MAO (CAIXAS DE PAPELAO)</v>
      </c>
      <c r="K3592" t="s">
        <v>4480</v>
      </c>
      <c r="L3592">
        <v>0</v>
      </c>
      <c r="M3592" s="46">
        <f t="shared" si="347"/>
        <v>0</v>
      </c>
      <c r="N3592" t="str">
        <f t="shared" si="348"/>
        <v>COZINHADOR DE CARNES</v>
      </c>
      <c r="O3592" t="s">
        <v>4495</v>
      </c>
      <c r="P3592">
        <v>0</v>
      </c>
      <c r="Q3592" s="46">
        <f t="shared" si="349"/>
        <v>0</v>
      </c>
    </row>
    <row r="3593" spans="1:17" x14ac:dyDescent="0.25">
      <c r="A3593" t="str">
        <f t="shared" si="344"/>
        <v>OPERADOR DE REBOBINADEIRA NA FABRICACAO DE PAPEL E PAPELAO</v>
      </c>
      <c r="B3593" t="s">
        <v>4474</v>
      </c>
      <c r="C3593">
        <v>0</v>
      </c>
      <c r="D3593">
        <v>0</v>
      </c>
      <c r="E3593">
        <v>0</v>
      </c>
      <c r="F3593">
        <v>0</v>
      </c>
      <c r="G3593">
        <v>0</v>
      </c>
      <c r="H3593" s="46">
        <f t="shared" si="345"/>
        <v>0</v>
      </c>
      <c r="J3593" t="str">
        <f t="shared" si="346"/>
        <v>SUPERVISOR DE PRODUCAO DA INDUSTRIA ALIMENTICIA</v>
      </c>
      <c r="K3593" t="s">
        <v>4481</v>
      </c>
      <c r="L3593">
        <v>0</v>
      </c>
      <c r="M3593" s="46">
        <f t="shared" si="347"/>
        <v>0</v>
      </c>
      <c r="N3593" t="str">
        <f t="shared" si="348"/>
        <v>COZINHADOR DE PESCADO</v>
      </c>
      <c r="O3593" t="s">
        <v>4497</v>
      </c>
      <c r="P3593">
        <v>0</v>
      </c>
      <c r="Q3593" s="46">
        <f t="shared" si="349"/>
        <v>0</v>
      </c>
    </row>
    <row r="3594" spans="1:17" x14ac:dyDescent="0.25">
      <c r="A3594" t="str">
        <f t="shared" si="344"/>
        <v>CARTONAGEIRO, A MAQUINA</v>
      </c>
      <c r="B3594" t="s">
        <v>4475</v>
      </c>
      <c r="C3594">
        <v>0</v>
      </c>
      <c r="D3594">
        <v>0</v>
      </c>
      <c r="E3594">
        <v>0</v>
      </c>
      <c r="F3594">
        <v>0</v>
      </c>
      <c r="G3594">
        <v>0</v>
      </c>
      <c r="H3594" s="46">
        <f t="shared" si="345"/>
        <v>0</v>
      </c>
      <c r="J3594" t="str">
        <f t="shared" si="346"/>
        <v>SUPERVISOR DA INDUSTRIA DE BEBIDAS</v>
      </c>
      <c r="K3594" t="s">
        <v>4482</v>
      </c>
      <c r="L3594">
        <v>0</v>
      </c>
      <c r="M3594" s="46">
        <f t="shared" si="347"/>
        <v>0</v>
      </c>
      <c r="N3594" t="str">
        <f t="shared" si="348"/>
        <v>DESIDRATADOR DE ALIMENTOS</v>
      </c>
      <c r="O3594" t="s">
        <v>4498</v>
      </c>
      <c r="P3594">
        <v>0</v>
      </c>
      <c r="Q3594" s="46">
        <f t="shared" si="349"/>
        <v>0</v>
      </c>
    </row>
    <row r="3595" spans="1:17" x14ac:dyDescent="0.25">
      <c r="A3595" t="str">
        <f t="shared" si="344"/>
        <v>CONFECCIONADOR DE BOLSAS, SACOS E SACOLAS E PAPEL, A MAQUINA</v>
      </c>
      <c r="B3595" t="s">
        <v>4476</v>
      </c>
      <c r="C3595">
        <v>0</v>
      </c>
      <c r="D3595">
        <v>0</v>
      </c>
      <c r="E3595">
        <v>0</v>
      </c>
      <c r="F3595">
        <v>0</v>
      </c>
      <c r="G3595">
        <v>0</v>
      </c>
      <c r="H3595" s="46">
        <f t="shared" si="345"/>
        <v>0</v>
      </c>
      <c r="J3595" t="str">
        <f t="shared" si="346"/>
        <v>SUPERVISOR DA INDUSTRIA DE FUMO</v>
      </c>
      <c r="K3595" t="s">
        <v>4483</v>
      </c>
      <c r="L3595">
        <v>0</v>
      </c>
      <c r="M3595" s="46">
        <f t="shared" si="347"/>
        <v>0</v>
      </c>
      <c r="N3595" t="str">
        <f t="shared" si="348"/>
        <v>ESTERILIZADOR DE ALIMENTOS</v>
      </c>
      <c r="O3595" t="s">
        <v>4499</v>
      </c>
      <c r="P3595">
        <v>0</v>
      </c>
      <c r="Q3595" s="46">
        <f t="shared" si="349"/>
        <v>0</v>
      </c>
    </row>
    <row r="3596" spans="1:17" x14ac:dyDescent="0.25">
      <c r="A3596" t="str">
        <f t="shared" si="344"/>
        <v>CONFECCIONADOR DE SACOS DE CELOFANE, A MAQUINA</v>
      </c>
      <c r="B3596" t="s">
        <v>4477</v>
      </c>
      <c r="C3596">
        <v>0</v>
      </c>
      <c r="D3596">
        <v>0</v>
      </c>
      <c r="E3596">
        <v>0</v>
      </c>
      <c r="F3596">
        <v>0</v>
      </c>
      <c r="G3596">
        <v>0</v>
      </c>
      <c r="H3596" s="46">
        <f t="shared" si="345"/>
        <v>0</v>
      </c>
      <c r="J3596" t="str">
        <f t="shared" si="346"/>
        <v>CHEFE DE CONFEITARIA</v>
      </c>
      <c r="K3596" t="s">
        <v>4484</v>
      </c>
      <c r="L3596">
        <v>0</v>
      </c>
      <c r="M3596" s="46">
        <f t="shared" si="347"/>
        <v>0</v>
      </c>
      <c r="N3596" t="str">
        <f t="shared" si="348"/>
        <v>HIDROGENADOR DE OLEOS E GORDURAS</v>
      </c>
      <c r="O3596" t="s">
        <v>4500</v>
      </c>
      <c r="P3596">
        <v>0</v>
      </c>
      <c r="Q3596" s="46">
        <f t="shared" si="349"/>
        <v>0</v>
      </c>
    </row>
    <row r="3597" spans="1:17" x14ac:dyDescent="0.25">
      <c r="A3597" t="str">
        <f t="shared" si="344"/>
        <v>OPERADOR DE MAQUINA DE CORTAR E DOBRAR PAPELAO</v>
      </c>
      <c r="B3597" t="s">
        <v>4478</v>
      </c>
      <c r="C3597">
        <v>0</v>
      </c>
      <c r="D3597">
        <v>0</v>
      </c>
      <c r="E3597">
        <v>0</v>
      </c>
      <c r="F3597">
        <v>0</v>
      </c>
      <c r="G3597">
        <v>0</v>
      </c>
      <c r="H3597" s="46">
        <f t="shared" si="345"/>
        <v>0</v>
      </c>
      <c r="J3597" t="str">
        <f t="shared" si="346"/>
        <v>MOLEIRO DE CEREAIS (EXCETO ARROZ)</v>
      </c>
      <c r="K3597" t="s">
        <v>4485</v>
      </c>
      <c r="L3597">
        <v>0</v>
      </c>
      <c r="M3597" s="46">
        <f t="shared" si="347"/>
        <v>0</v>
      </c>
      <c r="N3597" t="str">
        <f t="shared" si="348"/>
        <v>LAGAREIRO</v>
      </c>
      <c r="O3597" t="s">
        <v>4501</v>
      </c>
      <c r="P3597">
        <v>0</v>
      </c>
      <c r="Q3597" s="46">
        <f t="shared" si="349"/>
        <v>0</v>
      </c>
    </row>
    <row r="3598" spans="1:17" x14ac:dyDescent="0.25">
      <c r="A3598" t="str">
        <f t="shared" ref="A3598:A3661" si="350">MID(B3598,8,100)</f>
        <v>OPERADOR DE PRENSA DE EMBUTIR PAPELAO</v>
      </c>
      <c r="B3598" t="s">
        <v>4479</v>
      </c>
      <c r="C3598">
        <v>0</v>
      </c>
      <c r="D3598">
        <v>0</v>
      </c>
      <c r="E3598">
        <v>0</v>
      </c>
      <c r="F3598">
        <v>0</v>
      </c>
      <c r="G3598">
        <v>0</v>
      </c>
      <c r="H3598" s="46">
        <f t="shared" ref="H3598:H3661" si="351">G3598*100/G$3765</f>
        <v>0</v>
      </c>
      <c r="J3598" t="str">
        <f t="shared" ref="J3598:J3661" si="352">MID(K3598,8,100)</f>
        <v>MOLEIRO DE ESPECIARIAS</v>
      </c>
      <c r="K3598" t="s">
        <v>4486</v>
      </c>
      <c r="L3598">
        <v>0</v>
      </c>
      <c r="M3598" s="46">
        <f t="shared" ref="M3598:M3661" si="353">L3598*100/L$3765</f>
        <v>0</v>
      </c>
      <c r="N3598" t="str">
        <f t="shared" ref="N3598:N3661" si="354">MID(O3598,8,100)</f>
        <v>OPERADOR DE PREPARACAO DE GRAOS VEGETAIS (OLEOS E GORDURAS)</v>
      </c>
      <c r="O3598" t="s">
        <v>4503</v>
      </c>
      <c r="P3598">
        <v>0</v>
      </c>
      <c r="Q3598" s="46">
        <f t="shared" ref="Q3598:Q3661" si="355">P3598*100/P$3765</f>
        <v>0</v>
      </c>
    </row>
    <row r="3599" spans="1:17" x14ac:dyDescent="0.25">
      <c r="A3599" t="str">
        <f t="shared" si="350"/>
        <v>CARTONAGEIRO, A MAO (CAIXAS DE PAPELAO)</v>
      </c>
      <c r="B3599" t="s">
        <v>4480</v>
      </c>
      <c r="C3599">
        <v>0</v>
      </c>
      <c r="D3599">
        <v>0</v>
      </c>
      <c r="E3599">
        <v>0</v>
      </c>
      <c r="F3599">
        <v>0</v>
      </c>
      <c r="G3599">
        <v>0</v>
      </c>
      <c r="H3599" s="46">
        <f t="shared" si="351"/>
        <v>0</v>
      </c>
      <c r="J3599" t="str">
        <f t="shared" si="352"/>
        <v>OPERADOR DE PROCESSO DE MOAGEM</v>
      </c>
      <c r="K3599" t="s">
        <v>4487</v>
      </c>
      <c r="L3599">
        <v>0</v>
      </c>
      <c r="M3599" s="46">
        <f t="shared" si="353"/>
        <v>0</v>
      </c>
      <c r="N3599" t="str">
        <f t="shared" si="354"/>
        <v>PRENSADOR DE FRUTAS (EXCETO OLEAGINOSAS)</v>
      </c>
      <c r="O3599" t="s">
        <v>4504</v>
      </c>
      <c r="P3599">
        <v>0</v>
      </c>
      <c r="Q3599" s="46">
        <f t="shared" si="355"/>
        <v>0</v>
      </c>
    </row>
    <row r="3600" spans="1:17" x14ac:dyDescent="0.25">
      <c r="A3600" t="str">
        <f t="shared" si="350"/>
        <v>SUPERVISOR DE PRODUCAO DA INDUSTRIA ALIMENTICIA</v>
      </c>
      <c r="B3600" t="s">
        <v>4481</v>
      </c>
      <c r="C3600">
        <v>0</v>
      </c>
      <c r="D3600">
        <v>0</v>
      </c>
      <c r="E3600">
        <v>0</v>
      </c>
      <c r="F3600">
        <v>0</v>
      </c>
      <c r="G3600">
        <v>0</v>
      </c>
      <c r="H3600" s="46">
        <f t="shared" si="351"/>
        <v>0</v>
      </c>
      <c r="J3600" t="str">
        <f t="shared" si="352"/>
        <v>MOEDOR DE SAL</v>
      </c>
      <c r="K3600" t="s">
        <v>4488</v>
      </c>
      <c r="L3600">
        <v>0</v>
      </c>
      <c r="M3600" s="46">
        <f t="shared" si="353"/>
        <v>0</v>
      </c>
      <c r="N3600" t="str">
        <f t="shared" si="354"/>
        <v>PREPARADOR DE RACOES</v>
      </c>
      <c r="O3600" t="s">
        <v>4505</v>
      </c>
      <c r="P3600">
        <v>0</v>
      </c>
      <c r="Q3600" s="46">
        <f t="shared" si="355"/>
        <v>0</v>
      </c>
    </row>
    <row r="3601" spans="1:17" x14ac:dyDescent="0.25">
      <c r="A3601" t="str">
        <f t="shared" si="350"/>
        <v>SUPERVISOR DA INDUSTRIA DE BEBIDAS</v>
      </c>
      <c r="B3601" t="s">
        <v>4482</v>
      </c>
      <c r="C3601">
        <v>0</v>
      </c>
      <c r="D3601">
        <v>0</v>
      </c>
      <c r="E3601">
        <v>0</v>
      </c>
      <c r="F3601">
        <v>0</v>
      </c>
      <c r="G3601">
        <v>0</v>
      </c>
      <c r="H3601" s="46">
        <f t="shared" si="351"/>
        <v>0</v>
      </c>
      <c r="J3601" t="str">
        <f t="shared" si="352"/>
        <v>REFINADOR DE SAL</v>
      </c>
      <c r="K3601" t="s">
        <v>4489</v>
      </c>
      <c r="L3601">
        <v>0</v>
      </c>
      <c r="M3601" s="46">
        <f t="shared" si="353"/>
        <v>0</v>
      </c>
      <c r="N3601" t="str">
        <f t="shared" si="354"/>
        <v>REFINADOR DE OLEO E GORDURA</v>
      </c>
      <c r="O3601" t="s">
        <v>4506</v>
      </c>
      <c r="P3601">
        <v>0</v>
      </c>
      <c r="Q3601" s="46">
        <f t="shared" si="355"/>
        <v>0</v>
      </c>
    </row>
    <row r="3602" spans="1:17" x14ac:dyDescent="0.25">
      <c r="A3602" t="str">
        <f t="shared" si="350"/>
        <v>SUPERVISOR DA INDUSTRIA DE FUMO</v>
      </c>
      <c r="B3602" t="s">
        <v>4483</v>
      </c>
      <c r="C3602">
        <v>0</v>
      </c>
      <c r="D3602">
        <v>0</v>
      </c>
      <c r="E3602">
        <v>0</v>
      </c>
      <c r="F3602">
        <v>0</v>
      </c>
      <c r="G3602">
        <v>0</v>
      </c>
      <c r="H3602" s="46">
        <f t="shared" si="351"/>
        <v>0</v>
      </c>
      <c r="J3602" t="str">
        <f t="shared" si="352"/>
        <v>OPERADOR DE CRISTALIZACAO NA REFINACAO DE ACUCAR</v>
      </c>
      <c r="K3602" t="s">
        <v>4490</v>
      </c>
      <c r="L3602">
        <v>0</v>
      </c>
      <c r="M3602" s="46">
        <f t="shared" si="353"/>
        <v>0</v>
      </c>
      <c r="N3602" t="str">
        <f t="shared" si="354"/>
        <v>TRABALHADOR DE PREPARACAO DE PESCADOS (LIMPEZA)</v>
      </c>
      <c r="O3602" t="s">
        <v>4508</v>
      </c>
      <c r="P3602">
        <v>0</v>
      </c>
      <c r="Q3602" s="46">
        <f t="shared" si="355"/>
        <v>0</v>
      </c>
    </row>
    <row r="3603" spans="1:17" x14ac:dyDescent="0.25">
      <c r="A3603" t="str">
        <f t="shared" si="350"/>
        <v>CHEFE DE CONFEITARIA</v>
      </c>
      <c r="B3603" t="s">
        <v>4484</v>
      </c>
      <c r="C3603">
        <v>0</v>
      </c>
      <c r="D3603">
        <v>0</v>
      </c>
      <c r="E3603">
        <v>0</v>
      </c>
      <c r="F3603">
        <v>0</v>
      </c>
      <c r="G3603">
        <v>0</v>
      </c>
      <c r="H3603" s="46">
        <f t="shared" si="351"/>
        <v>0</v>
      </c>
      <c r="J3603" t="str">
        <f t="shared" si="352"/>
        <v>OPERADOR DE EQUIPAMENTOS DE REFINACAO DE ACUCAR (PROCESSO CONTINUO)</v>
      </c>
      <c r="K3603" t="s">
        <v>4491</v>
      </c>
      <c r="L3603">
        <v>0</v>
      </c>
      <c r="M3603" s="46">
        <f t="shared" si="353"/>
        <v>0</v>
      </c>
      <c r="N3603" t="str">
        <f t="shared" si="354"/>
        <v>MISTURADOR DE CAFE</v>
      </c>
      <c r="O3603" t="s">
        <v>4510</v>
      </c>
      <c r="P3603">
        <v>0</v>
      </c>
      <c r="Q3603" s="46">
        <f t="shared" si="355"/>
        <v>0</v>
      </c>
    </row>
    <row r="3604" spans="1:17" x14ac:dyDescent="0.25">
      <c r="A3604" t="str">
        <f t="shared" si="350"/>
        <v>MOLEIRO DE CEREAIS (EXCETO ARROZ)</v>
      </c>
      <c r="B3604" t="s">
        <v>4485</v>
      </c>
      <c r="C3604">
        <v>0</v>
      </c>
      <c r="D3604">
        <v>0</v>
      </c>
      <c r="E3604">
        <v>0</v>
      </c>
      <c r="F3604">
        <v>0</v>
      </c>
      <c r="G3604">
        <v>0</v>
      </c>
      <c r="H3604" s="46">
        <f t="shared" si="351"/>
        <v>0</v>
      </c>
      <c r="J3604" t="str">
        <f t="shared" si="352"/>
        <v>OPERADOR DE MOENDA NA FABRICACAO DE ACUCAR</v>
      </c>
      <c r="K3604" t="s">
        <v>4492</v>
      </c>
      <c r="L3604">
        <v>0</v>
      </c>
      <c r="M3604" s="46">
        <f t="shared" si="353"/>
        <v>0</v>
      </c>
      <c r="N3604" t="str">
        <f t="shared" si="354"/>
        <v>TORRADOR DE CAFE</v>
      </c>
      <c r="O3604" t="s">
        <v>4511</v>
      </c>
      <c r="P3604">
        <v>0</v>
      </c>
      <c r="Q3604" s="46">
        <f t="shared" si="355"/>
        <v>0</v>
      </c>
    </row>
    <row r="3605" spans="1:17" x14ac:dyDescent="0.25">
      <c r="A3605" t="str">
        <f t="shared" si="350"/>
        <v>MOLEIRO DE ESPECIARIAS</v>
      </c>
      <c r="B3605" t="s">
        <v>4486</v>
      </c>
      <c r="C3605">
        <v>0</v>
      </c>
      <c r="D3605">
        <v>0</v>
      </c>
      <c r="E3605">
        <v>0</v>
      </c>
      <c r="F3605">
        <v>0</v>
      </c>
      <c r="G3605">
        <v>0</v>
      </c>
      <c r="H3605" s="46">
        <f t="shared" si="351"/>
        <v>0</v>
      </c>
      <c r="J3605" t="str">
        <f t="shared" si="352"/>
        <v>OPERADOR DE TRATAMENTO DE CALDA NA REFINACAO DE ACUCAR</v>
      </c>
      <c r="K3605" t="s">
        <v>4493</v>
      </c>
      <c r="L3605">
        <v>0</v>
      </c>
      <c r="M3605" s="46">
        <f t="shared" si="353"/>
        <v>0</v>
      </c>
      <c r="N3605" t="str">
        <f t="shared" si="354"/>
        <v>MOEDOR DE CAFE</v>
      </c>
      <c r="O3605" t="s">
        <v>4512</v>
      </c>
      <c r="P3605">
        <v>0</v>
      </c>
      <c r="Q3605" s="46">
        <f t="shared" si="355"/>
        <v>0</v>
      </c>
    </row>
    <row r="3606" spans="1:17" x14ac:dyDescent="0.25">
      <c r="A3606" t="str">
        <f t="shared" si="350"/>
        <v>OPERADOR DE PROCESSO DE MOAGEM</v>
      </c>
      <c r="B3606" t="s">
        <v>4487</v>
      </c>
      <c r="C3606">
        <v>0</v>
      </c>
      <c r="D3606">
        <v>0</v>
      </c>
      <c r="E3606">
        <v>0</v>
      </c>
      <c r="F3606">
        <v>0</v>
      </c>
      <c r="G3606">
        <v>0</v>
      </c>
      <c r="H3606" s="46">
        <f t="shared" si="351"/>
        <v>0</v>
      </c>
      <c r="J3606" t="str">
        <f t="shared" si="352"/>
        <v>COZINHADOR (CONSERVACAO DE ALIMENTOS)</v>
      </c>
      <c r="K3606" t="s">
        <v>4494</v>
      </c>
      <c r="L3606">
        <v>0</v>
      </c>
      <c r="M3606" s="46">
        <f t="shared" si="353"/>
        <v>0</v>
      </c>
      <c r="N3606" t="str">
        <f t="shared" si="354"/>
        <v>OPERADOR DE EXTRACAO DE CAFE SOLUVEL</v>
      </c>
      <c r="O3606" t="s">
        <v>4513</v>
      </c>
      <c r="P3606">
        <v>0</v>
      </c>
      <c r="Q3606" s="46">
        <f t="shared" si="355"/>
        <v>0</v>
      </c>
    </row>
    <row r="3607" spans="1:17" x14ac:dyDescent="0.25">
      <c r="A3607" t="str">
        <f t="shared" si="350"/>
        <v>MOEDOR DE SAL</v>
      </c>
      <c r="B3607" t="s">
        <v>4488</v>
      </c>
      <c r="C3607">
        <v>0</v>
      </c>
      <c r="D3607">
        <v>0</v>
      </c>
      <c r="E3607">
        <v>0</v>
      </c>
      <c r="F3607">
        <v>0</v>
      </c>
      <c r="G3607">
        <v>0</v>
      </c>
      <c r="H3607" s="46">
        <f t="shared" si="351"/>
        <v>0</v>
      </c>
      <c r="J3607" t="str">
        <f t="shared" si="352"/>
        <v>COZINHADOR DE CARNES</v>
      </c>
      <c r="K3607" t="s">
        <v>4495</v>
      </c>
      <c r="L3607">
        <v>0</v>
      </c>
      <c r="M3607" s="46">
        <f t="shared" si="353"/>
        <v>0</v>
      </c>
      <c r="N3607" t="str">
        <f t="shared" si="354"/>
        <v>TORRADOR DE CACAU</v>
      </c>
      <c r="O3607" t="s">
        <v>4514</v>
      </c>
      <c r="P3607">
        <v>0</v>
      </c>
      <c r="Q3607" s="46">
        <f t="shared" si="355"/>
        <v>0</v>
      </c>
    </row>
    <row r="3608" spans="1:17" x14ac:dyDescent="0.25">
      <c r="A3608" t="str">
        <f t="shared" si="350"/>
        <v>REFINADOR DE SAL</v>
      </c>
      <c r="B3608" t="s">
        <v>4489</v>
      </c>
      <c r="C3608">
        <v>0</v>
      </c>
      <c r="D3608">
        <v>0</v>
      </c>
      <c r="E3608">
        <v>0</v>
      </c>
      <c r="F3608">
        <v>0</v>
      </c>
      <c r="G3608">
        <v>0</v>
      </c>
      <c r="H3608" s="46">
        <f t="shared" si="351"/>
        <v>0</v>
      </c>
      <c r="J3608" t="str">
        <f t="shared" si="352"/>
        <v>COZINHADOR DE FRUTAS E LEGUMES</v>
      </c>
      <c r="K3608" t="s">
        <v>4496</v>
      </c>
      <c r="L3608">
        <v>0</v>
      </c>
      <c r="M3608" s="46">
        <f t="shared" si="353"/>
        <v>0</v>
      </c>
      <c r="N3608" t="str">
        <f t="shared" si="354"/>
        <v>MISTURADOR DE CHA OU MATE</v>
      </c>
      <c r="O3608" t="s">
        <v>4515</v>
      </c>
      <c r="P3608">
        <v>0</v>
      </c>
      <c r="Q3608" s="46">
        <f t="shared" si="355"/>
        <v>0</v>
      </c>
    </row>
    <row r="3609" spans="1:17" x14ac:dyDescent="0.25">
      <c r="A3609" t="str">
        <f t="shared" si="350"/>
        <v>OPERADOR DE CRISTALIZACAO NA REFINACAO DE ACUCAR</v>
      </c>
      <c r="B3609" t="s">
        <v>4490</v>
      </c>
      <c r="C3609">
        <v>0</v>
      </c>
      <c r="D3609">
        <v>0</v>
      </c>
      <c r="E3609">
        <v>0</v>
      </c>
      <c r="F3609">
        <v>0</v>
      </c>
      <c r="G3609">
        <v>0</v>
      </c>
      <c r="H3609" s="46">
        <f t="shared" si="351"/>
        <v>0</v>
      </c>
      <c r="J3609" t="str">
        <f t="shared" si="352"/>
        <v>COZINHADOR DE PESCADO</v>
      </c>
      <c r="K3609" t="s">
        <v>4497</v>
      </c>
      <c r="L3609">
        <v>0</v>
      </c>
      <c r="M3609" s="46">
        <f t="shared" si="353"/>
        <v>0</v>
      </c>
      <c r="N3609" t="str">
        <f t="shared" si="354"/>
        <v>ALAMBIQUEIRO</v>
      </c>
      <c r="O3609" t="s">
        <v>4516</v>
      </c>
      <c r="P3609">
        <v>0</v>
      </c>
      <c r="Q3609" s="46">
        <f t="shared" si="355"/>
        <v>0</v>
      </c>
    </row>
    <row r="3610" spans="1:17" x14ac:dyDescent="0.25">
      <c r="A3610" t="str">
        <f t="shared" si="350"/>
        <v>OPERADOR DE EQUIPAMENTOS DE REFINACAO DE ACUCAR (PROCESSO CONTINUO)</v>
      </c>
      <c r="B3610" t="s">
        <v>4491</v>
      </c>
      <c r="C3610">
        <v>0</v>
      </c>
      <c r="D3610">
        <v>0</v>
      </c>
      <c r="E3610">
        <v>0</v>
      </c>
      <c r="F3610">
        <v>0</v>
      </c>
      <c r="G3610">
        <v>0</v>
      </c>
      <c r="H3610" s="46">
        <f t="shared" si="351"/>
        <v>0</v>
      </c>
      <c r="J3610" t="str">
        <f t="shared" si="352"/>
        <v>DESIDRATADOR DE ALIMENTOS</v>
      </c>
      <c r="K3610" t="s">
        <v>4498</v>
      </c>
      <c r="L3610">
        <v>0</v>
      </c>
      <c r="M3610" s="46">
        <f t="shared" si="353"/>
        <v>0</v>
      </c>
      <c r="N3610" t="str">
        <f t="shared" si="354"/>
        <v>FILTRADOR DE CERVEJA</v>
      </c>
      <c r="O3610" t="s">
        <v>4517</v>
      </c>
      <c r="P3610">
        <v>0</v>
      </c>
      <c r="Q3610" s="46">
        <f t="shared" si="355"/>
        <v>0</v>
      </c>
    </row>
    <row r="3611" spans="1:17" x14ac:dyDescent="0.25">
      <c r="A3611" t="str">
        <f t="shared" si="350"/>
        <v>OPERADOR DE MOENDA NA FABRICACAO DE ACUCAR</v>
      </c>
      <c r="B3611" t="s">
        <v>4492</v>
      </c>
      <c r="C3611">
        <v>0</v>
      </c>
      <c r="D3611">
        <v>0</v>
      </c>
      <c r="E3611">
        <v>0</v>
      </c>
      <c r="F3611">
        <v>0</v>
      </c>
      <c r="G3611">
        <v>0</v>
      </c>
      <c r="H3611" s="46">
        <f t="shared" si="351"/>
        <v>0</v>
      </c>
      <c r="J3611" t="str">
        <f t="shared" si="352"/>
        <v>ESTERILIZADOR DE ALIMENTOS</v>
      </c>
      <c r="K3611" t="s">
        <v>4499</v>
      </c>
      <c r="L3611">
        <v>0</v>
      </c>
      <c r="M3611" s="46">
        <f t="shared" si="353"/>
        <v>0</v>
      </c>
      <c r="N3611" t="str">
        <f t="shared" si="354"/>
        <v>FERMENTADOR</v>
      </c>
      <c r="O3611" t="s">
        <v>4518</v>
      </c>
      <c r="P3611">
        <v>0</v>
      </c>
      <c r="Q3611" s="46">
        <f t="shared" si="355"/>
        <v>0</v>
      </c>
    </row>
    <row r="3612" spans="1:17" x14ac:dyDescent="0.25">
      <c r="A3612" t="str">
        <f t="shared" si="350"/>
        <v>OPERADOR DE TRATAMENTO DE CALDA NA REFINACAO DE ACUCAR</v>
      </c>
      <c r="B3612" t="s">
        <v>4493</v>
      </c>
      <c r="C3612">
        <v>0</v>
      </c>
      <c r="D3612">
        <v>0</v>
      </c>
      <c r="E3612">
        <v>0</v>
      </c>
      <c r="F3612">
        <v>0</v>
      </c>
      <c r="G3612">
        <v>0</v>
      </c>
      <c r="H3612" s="46">
        <f t="shared" si="351"/>
        <v>0</v>
      </c>
      <c r="J3612" t="str">
        <f t="shared" si="352"/>
        <v>HIDROGENADOR DE OLEOS E GORDURAS</v>
      </c>
      <c r="K3612" t="s">
        <v>4500</v>
      </c>
      <c r="L3612">
        <v>0</v>
      </c>
      <c r="M3612" s="46">
        <f t="shared" si="353"/>
        <v>0</v>
      </c>
      <c r="N3612" t="str">
        <f t="shared" si="354"/>
        <v>TRABALHADOR DE FABRICACAO DE VINHOS</v>
      </c>
      <c r="O3612" t="s">
        <v>4519</v>
      </c>
      <c r="P3612">
        <v>0</v>
      </c>
      <c r="Q3612" s="46">
        <f t="shared" si="355"/>
        <v>0</v>
      </c>
    </row>
    <row r="3613" spans="1:17" x14ac:dyDescent="0.25">
      <c r="A3613" t="str">
        <f t="shared" si="350"/>
        <v>COZINHADOR DE CARNES</v>
      </c>
      <c r="B3613" t="s">
        <v>4495</v>
      </c>
      <c r="C3613">
        <v>0</v>
      </c>
      <c r="D3613">
        <v>0</v>
      </c>
      <c r="E3613">
        <v>0</v>
      </c>
      <c r="F3613">
        <v>0</v>
      </c>
      <c r="G3613">
        <v>0</v>
      </c>
      <c r="H3613" s="46">
        <f t="shared" si="351"/>
        <v>0</v>
      </c>
      <c r="J3613" t="str">
        <f t="shared" si="352"/>
        <v>LAGAREIRO</v>
      </c>
      <c r="K3613" t="s">
        <v>4501</v>
      </c>
      <c r="L3613">
        <v>0</v>
      </c>
      <c r="M3613" s="46">
        <f t="shared" si="353"/>
        <v>0</v>
      </c>
      <c r="N3613" t="str">
        <f t="shared" si="354"/>
        <v>MALTEIRO (GERMINACAO)</v>
      </c>
      <c r="O3613" t="s">
        <v>4520</v>
      </c>
      <c r="P3613">
        <v>0</v>
      </c>
      <c r="Q3613" s="46">
        <f t="shared" si="355"/>
        <v>0</v>
      </c>
    </row>
    <row r="3614" spans="1:17" x14ac:dyDescent="0.25">
      <c r="A3614" t="str">
        <f t="shared" si="350"/>
        <v>COZINHADOR DE PESCADO</v>
      </c>
      <c r="B3614" t="s">
        <v>4497</v>
      </c>
      <c r="C3614">
        <v>0</v>
      </c>
      <c r="D3614">
        <v>0</v>
      </c>
      <c r="E3614">
        <v>0</v>
      </c>
      <c r="F3614">
        <v>0</v>
      </c>
      <c r="G3614">
        <v>0</v>
      </c>
      <c r="H3614" s="46">
        <f t="shared" si="351"/>
        <v>0</v>
      </c>
      <c r="J3614" t="str">
        <f t="shared" si="352"/>
        <v>OPERADOR DE CAMARAS FRIAS</v>
      </c>
      <c r="K3614" t="s">
        <v>4502</v>
      </c>
      <c r="L3614">
        <v>0</v>
      </c>
      <c r="M3614" s="46">
        <f t="shared" si="353"/>
        <v>0</v>
      </c>
      <c r="N3614" t="str">
        <f t="shared" si="354"/>
        <v>COZINHADOR DE MALTE</v>
      </c>
      <c r="O3614" t="s">
        <v>4521</v>
      </c>
      <c r="P3614">
        <v>0</v>
      </c>
      <c r="Q3614" s="46">
        <f t="shared" si="355"/>
        <v>0</v>
      </c>
    </row>
    <row r="3615" spans="1:17" x14ac:dyDescent="0.25">
      <c r="A3615" t="str">
        <f t="shared" si="350"/>
        <v>DESIDRATADOR DE ALIMENTOS</v>
      </c>
      <c r="B3615" t="s">
        <v>4498</v>
      </c>
      <c r="C3615">
        <v>0</v>
      </c>
      <c r="D3615">
        <v>0</v>
      </c>
      <c r="E3615">
        <v>0</v>
      </c>
      <c r="F3615">
        <v>0</v>
      </c>
      <c r="G3615">
        <v>0</v>
      </c>
      <c r="H3615" s="46">
        <f t="shared" si="351"/>
        <v>0</v>
      </c>
      <c r="J3615" t="str">
        <f t="shared" si="352"/>
        <v>OPERADOR DE PREPARACAO DE GRAOS VEGETAIS (OLEOS E GORDURAS)</v>
      </c>
      <c r="K3615" t="s">
        <v>4503</v>
      </c>
      <c r="L3615">
        <v>0</v>
      </c>
      <c r="M3615" s="46">
        <f t="shared" si="353"/>
        <v>0</v>
      </c>
      <c r="N3615" t="str">
        <f t="shared" si="354"/>
        <v>DESSECADOR DE MALTE</v>
      </c>
      <c r="O3615" t="s">
        <v>4522</v>
      </c>
      <c r="P3615">
        <v>0</v>
      </c>
      <c r="Q3615" s="46">
        <f t="shared" si="355"/>
        <v>0</v>
      </c>
    </row>
    <row r="3616" spans="1:17" x14ac:dyDescent="0.25">
      <c r="A3616" t="str">
        <f t="shared" si="350"/>
        <v>ESTERILIZADOR DE ALIMENTOS</v>
      </c>
      <c r="B3616" t="s">
        <v>4499</v>
      </c>
      <c r="C3616">
        <v>0</v>
      </c>
      <c r="D3616">
        <v>0</v>
      </c>
      <c r="E3616">
        <v>0</v>
      </c>
      <c r="F3616">
        <v>0</v>
      </c>
      <c r="G3616">
        <v>0</v>
      </c>
      <c r="H3616" s="46">
        <f t="shared" si="351"/>
        <v>0</v>
      </c>
      <c r="J3616" t="str">
        <f t="shared" si="352"/>
        <v>PRENSADOR DE FRUTAS (EXCETO OLEAGINOSAS)</v>
      </c>
      <c r="K3616" t="s">
        <v>4504</v>
      </c>
      <c r="L3616">
        <v>0</v>
      </c>
      <c r="M3616" s="46">
        <f t="shared" si="353"/>
        <v>0</v>
      </c>
      <c r="N3616" t="str">
        <f t="shared" si="354"/>
        <v>VINAGREIRO</v>
      </c>
      <c r="O3616" t="s">
        <v>4523</v>
      </c>
      <c r="P3616">
        <v>0</v>
      </c>
      <c r="Q3616" s="46">
        <f t="shared" si="355"/>
        <v>0</v>
      </c>
    </row>
    <row r="3617" spans="1:17" x14ac:dyDescent="0.25">
      <c r="A3617" t="str">
        <f t="shared" si="350"/>
        <v>HIDROGENADOR DE OLEOS E GORDURAS</v>
      </c>
      <c r="B3617" t="s">
        <v>4500</v>
      </c>
      <c r="C3617">
        <v>0</v>
      </c>
      <c r="D3617">
        <v>0</v>
      </c>
      <c r="E3617">
        <v>0</v>
      </c>
      <c r="F3617">
        <v>0</v>
      </c>
      <c r="G3617">
        <v>0</v>
      </c>
      <c r="H3617" s="46">
        <f t="shared" si="351"/>
        <v>0</v>
      </c>
      <c r="J3617" t="str">
        <f t="shared" si="352"/>
        <v>PREPARADOR DE RACOES</v>
      </c>
      <c r="K3617" t="s">
        <v>4505</v>
      </c>
      <c r="L3617">
        <v>0</v>
      </c>
      <c r="M3617" s="46">
        <f t="shared" si="353"/>
        <v>0</v>
      </c>
      <c r="N3617" t="str">
        <f t="shared" si="354"/>
        <v>XAROPEIRO</v>
      </c>
      <c r="O3617" t="s">
        <v>4524</v>
      </c>
      <c r="P3617">
        <v>0</v>
      </c>
      <c r="Q3617" s="46">
        <f t="shared" si="355"/>
        <v>0</v>
      </c>
    </row>
    <row r="3618" spans="1:17" x14ac:dyDescent="0.25">
      <c r="A3618" t="str">
        <f t="shared" si="350"/>
        <v>LAGAREIRO</v>
      </c>
      <c r="B3618" t="s">
        <v>4501</v>
      </c>
      <c r="C3618">
        <v>0</v>
      </c>
      <c r="D3618">
        <v>0</v>
      </c>
      <c r="E3618">
        <v>0</v>
      </c>
      <c r="F3618">
        <v>0</v>
      </c>
      <c r="G3618">
        <v>0</v>
      </c>
      <c r="H3618" s="46">
        <f t="shared" si="351"/>
        <v>0</v>
      </c>
      <c r="J3618" t="str">
        <f t="shared" si="352"/>
        <v>REFINADOR DE OLEO E GORDURA</v>
      </c>
      <c r="K3618" t="s">
        <v>4506</v>
      </c>
      <c r="L3618">
        <v>0</v>
      </c>
      <c r="M3618" s="46">
        <f t="shared" si="353"/>
        <v>0</v>
      </c>
      <c r="N3618" t="str">
        <f t="shared" si="354"/>
        <v>OPERADOR DE FORNO (FABRICACAO DE PAES, BISCOITOS E SIMILARES)</v>
      </c>
      <c r="O3618" t="s">
        <v>4525</v>
      </c>
      <c r="P3618">
        <v>0</v>
      </c>
      <c r="Q3618" s="46">
        <f t="shared" si="355"/>
        <v>0</v>
      </c>
    </row>
    <row r="3619" spans="1:17" x14ac:dyDescent="0.25">
      <c r="A3619" t="str">
        <f t="shared" si="350"/>
        <v>OPERADOR DE PREPARACAO DE GRAOS VEGETAIS (OLEOS E GORDURAS)</v>
      </c>
      <c r="B3619" t="s">
        <v>4503</v>
      </c>
      <c r="C3619">
        <v>0</v>
      </c>
      <c r="D3619">
        <v>0</v>
      </c>
      <c r="E3619">
        <v>0</v>
      </c>
      <c r="F3619">
        <v>0</v>
      </c>
      <c r="G3619">
        <v>0</v>
      </c>
      <c r="H3619" s="46">
        <f t="shared" si="351"/>
        <v>0</v>
      </c>
      <c r="J3619" t="str">
        <f t="shared" si="352"/>
        <v>TRABALHADOR DE PREPARACAO DE PESCADOS (LIMPEZA)</v>
      </c>
      <c r="K3619" t="s">
        <v>4508</v>
      </c>
      <c r="L3619">
        <v>0</v>
      </c>
      <c r="M3619" s="46">
        <f t="shared" si="353"/>
        <v>0</v>
      </c>
      <c r="N3619" t="str">
        <f t="shared" si="354"/>
        <v>OPERADOR DE MAQUINAS DE FABRICACAO DE DOCES, SALGADOS E MASSAS ALIMENTICIAS</v>
      </c>
      <c r="O3619" t="s">
        <v>4526</v>
      </c>
      <c r="P3619">
        <v>0</v>
      </c>
      <c r="Q3619" s="46">
        <f t="shared" si="355"/>
        <v>0</v>
      </c>
    </row>
    <row r="3620" spans="1:17" x14ac:dyDescent="0.25">
      <c r="A3620" t="str">
        <f t="shared" si="350"/>
        <v>PRENSADOR DE FRUTAS (EXCETO OLEAGINOSAS)</v>
      </c>
      <c r="B3620" t="s">
        <v>4504</v>
      </c>
      <c r="C3620">
        <v>0</v>
      </c>
      <c r="D3620">
        <v>0</v>
      </c>
      <c r="E3620">
        <v>0</v>
      </c>
      <c r="F3620">
        <v>0</v>
      </c>
      <c r="G3620">
        <v>0</v>
      </c>
      <c r="H3620" s="46">
        <f t="shared" si="351"/>
        <v>0</v>
      </c>
      <c r="J3620" t="str">
        <f t="shared" si="352"/>
        <v>MISTURADOR DE CAFE</v>
      </c>
      <c r="K3620" t="s">
        <v>4510</v>
      </c>
      <c r="L3620">
        <v>0</v>
      </c>
      <c r="M3620" s="46">
        <f t="shared" si="353"/>
        <v>0</v>
      </c>
      <c r="N3620" t="str">
        <f t="shared" si="354"/>
        <v>PREPARADOR DE MELADO E ESSENCIA DE FUMO</v>
      </c>
      <c r="O3620" t="s">
        <v>4528</v>
      </c>
      <c r="P3620">
        <v>0</v>
      </c>
      <c r="Q3620" s="46">
        <f t="shared" si="355"/>
        <v>0</v>
      </c>
    </row>
    <row r="3621" spans="1:17" x14ac:dyDescent="0.25">
      <c r="A3621" t="str">
        <f t="shared" si="350"/>
        <v>PREPARADOR DE RACOES</v>
      </c>
      <c r="B3621" t="s">
        <v>4505</v>
      </c>
      <c r="C3621">
        <v>0</v>
      </c>
      <c r="D3621">
        <v>0</v>
      </c>
      <c r="E3621">
        <v>0</v>
      </c>
      <c r="F3621">
        <v>0</v>
      </c>
      <c r="G3621">
        <v>0</v>
      </c>
      <c r="H3621" s="46">
        <f t="shared" si="351"/>
        <v>0</v>
      </c>
      <c r="J3621" t="str">
        <f t="shared" si="352"/>
        <v>TORRADOR DE CAFE</v>
      </c>
      <c r="K3621" t="s">
        <v>4511</v>
      </c>
      <c r="L3621">
        <v>0</v>
      </c>
      <c r="M3621" s="46">
        <f t="shared" si="353"/>
        <v>0</v>
      </c>
      <c r="N3621" t="str">
        <f t="shared" si="354"/>
        <v>PROCESSADOR DE FUMO</v>
      </c>
      <c r="O3621" t="s">
        <v>4529</v>
      </c>
      <c r="P3621">
        <v>0</v>
      </c>
      <c r="Q3621" s="46">
        <f t="shared" si="355"/>
        <v>0</v>
      </c>
    </row>
    <row r="3622" spans="1:17" x14ac:dyDescent="0.25">
      <c r="A3622" t="str">
        <f t="shared" si="350"/>
        <v>REFINADOR DE OLEO E GORDURA</v>
      </c>
      <c r="B3622" t="s">
        <v>4506</v>
      </c>
      <c r="C3622">
        <v>0</v>
      </c>
      <c r="D3622">
        <v>0</v>
      </c>
      <c r="E3622">
        <v>0</v>
      </c>
      <c r="F3622">
        <v>0</v>
      </c>
      <c r="G3622">
        <v>0</v>
      </c>
      <c r="H3622" s="46">
        <f t="shared" si="351"/>
        <v>0</v>
      </c>
      <c r="J3622" t="str">
        <f t="shared" si="352"/>
        <v>MOEDOR DE CAFE</v>
      </c>
      <c r="K3622" t="s">
        <v>4512</v>
      </c>
      <c r="L3622">
        <v>0</v>
      </c>
      <c r="M3622" s="46">
        <f t="shared" si="353"/>
        <v>0</v>
      </c>
      <c r="N3622" t="str">
        <f t="shared" si="354"/>
        <v>CLASSIFICADOR DE FUMO</v>
      </c>
      <c r="O3622" t="s">
        <v>4530</v>
      </c>
      <c r="P3622">
        <v>0</v>
      </c>
      <c r="Q3622" s="46">
        <f t="shared" si="355"/>
        <v>0</v>
      </c>
    </row>
    <row r="3623" spans="1:17" x14ac:dyDescent="0.25">
      <c r="A3623" t="str">
        <f t="shared" si="350"/>
        <v>TRABALHADOR DE PREPARACAO DE PESCADOS (LIMPEZA)</v>
      </c>
      <c r="B3623" t="s">
        <v>4508</v>
      </c>
      <c r="C3623">
        <v>0</v>
      </c>
      <c r="D3623">
        <v>0</v>
      </c>
      <c r="E3623">
        <v>0</v>
      </c>
      <c r="F3623">
        <v>0</v>
      </c>
      <c r="G3623">
        <v>0</v>
      </c>
      <c r="H3623" s="46">
        <f t="shared" si="351"/>
        <v>0</v>
      </c>
      <c r="J3623" t="str">
        <f t="shared" si="352"/>
        <v>OPERADOR DE EXTRACAO DE CAFE SOLUVEL</v>
      </c>
      <c r="K3623" t="s">
        <v>4513</v>
      </c>
      <c r="L3623">
        <v>0</v>
      </c>
      <c r="M3623" s="46">
        <f t="shared" si="353"/>
        <v>0</v>
      </c>
      <c r="N3623" t="str">
        <f t="shared" si="354"/>
        <v>AUXILIAR DE PROCESSAMENTO DE FUMO</v>
      </c>
      <c r="O3623" t="s">
        <v>4531</v>
      </c>
      <c r="P3623">
        <v>0</v>
      </c>
      <c r="Q3623" s="46">
        <f t="shared" si="355"/>
        <v>0</v>
      </c>
    </row>
    <row r="3624" spans="1:17" x14ac:dyDescent="0.25">
      <c r="A3624" t="str">
        <f t="shared" si="350"/>
        <v>MISTURADOR DE CAFE</v>
      </c>
      <c r="B3624" t="s">
        <v>4510</v>
      </c>
      <c r="C3624">
        <v>0</v>
      </c>
      <c r="D3624">
        <v>0</v>
      </c>
      <c r="E3624">
        <v>0</v>
      </c>
      <c r="F3624">
        <v>0</v>
      </c>
      <c r="G3624">
        <v>0</v>
      </c>
      <c r="H3624" s="46">
        <f t="shared" si="351"/>
        <v>0</v>
      </c>
      <c r="J3624" t="str">
        <f t="shared" si="352"/>
        <v>TORRADOR DE CACAU</v>
      </c>
      <c r="K3624" t="s">
        <v>4514</v>
      </c>
      <c r="L3624">
        <v>0</v>
      </c>
      <c r="M3624" s="46">
        <f t="shared" si="353"/>
        <v>0</v>
      </c>
      <c r="N3624" t="str">
        <f t="shared" si="354"/>
        <v>OPERADOR DE MAQUINA (FABRICACAO DE CIGARROS)</v>
      </c>
      <c r="O3624" t="s">
        <v>4532</v>
      </c>
      <c r="P3624">
        <v>0</v>
      </c>
      <c r="Q3624" s="46">
        <f t="shared" si="355"/>
        <v>0</v>
      </c>
    </row>
    <row r="3625" spans="1:17" x14ac:dyDescent="0.25">
      <c r="A3625" t="str">
        <f t="shared" si="350"/>
        <v>TORRADOR DE CAFE</v>
      </c>
      <c r="B3625" t="s">
        <v>4511</v>
      </c>
      <c r="C3625">
        <v>0</v>
      </c>
      <c r="D3625">
        <v>0</v>
      </c>
      <c r="E3625">
        <v>0</v>
      </c>
      <c r="F3625">
        <v>0</v>
      </c>
      <c r="G3625">
        <v>0</v>
      </c>
      <c r="H3625" s="46">
        <f t="shared" si="351"/>
        <v>0</v>
      </c>
      <c r="J3625" t="str">
        <f t="shared" si="352"/>
        <v>MISTURADOR DE CHA OU MATE</v>
      </c>
      <c r="K3625" t="s">
        <v>4515</v>
      </c>
      <c r="L3625">
        <v>0</v>
      </c>
      <c r="M3625" s="46">
        <f t="shared" si="353"/>
        <v>0</v>
      </c>
      <c r="N3625" t="str">
        <f t="shared" si="354"/>
        <v>OPERADOR DE MAQUINA DE PREPARACAO DE MATERIA PRIMA PARA PRODUCAO DE CIGARROS</v>
      </c>
      <c r="O3625" t="s">
        <v>4533</v>
      </c>
      <c r="P3625">
        <v>0</v>
      </c>
      <c r="Q3625" s="46">
        <f t="shared" si="355"/>
        <v>0</v>
      </c>
    </row>
    <row r="3626" spans="1:17" x14ac:dyDescent="0.25">
      <c r="A3626" t="str">
        <f t="shared" si="350"/>
        <v>MOEDOR DE CAFE</v>
      </c>
      <c r="B3626" t="s">
        <v>4512</v>
      </c>
      <c r="C3626">
        <v>0</v>
      </c>
      <c r="D3626">
        <v>0</v>
      </c>
      <c r="E3626">
        <v>0</v>
      </c>
      <c r="F3626">
        <v>0</v>
      </c>
      <c r="G3626">
        <v>0</v>
      </c>
      <c r="H3626" s="46">
        <f t="shared" si="351"/>
        <v>0</v>
      </c>
      <c r="J3626" t="str">
        <f t="shared" si="352"/>
        <v>ALAMBIQUEIRO</v>
      </c>
      <c r="K3626" t="s">
        <v>4516</v>
      </c>
      <c r="L3626">
        <v>0</v>
      </c>
      <c r="M3626" s="46">
        <f t="shared" si="353"/>
        <v>0</v>
      </c>
      <c r="N3626" t="str">
        <f t="shared" si="354"/>
        <v>PREPARADOR DE FUMO NA FABRICACAO DE CHARUTOS</v>
      </c>
      <c r="O3626" t="s">
        <v>4534</v>
      </c>
      <c r="P3626">
        <v>0</v>
      </c>
      <c r="Q3626" s="46">
        <f t="shared" si="355"/>
        <v>0</v>
      </c>
    </row>
    <row r="3627" spans="1:17" x14ac:dyDescent="0.25">
      <c r="A3627" t="str">
        <f t="shared" si="350"/>
        <v>OPERADOR DE EXTRACAO DE CAFE SOLUVEL</v>
      </c>
      <c r="B3627" t="s">
        <v>4513</v>
      </c>
      <c r="C3627">
        <v>0</v>
      </c>
      <c r="D3627">
        <v>0</v>
      </c>
      <c r="E3627">
        <v>0</v>
      </c>
      <c r="F3627">
        <v>0</v>
      </c>
      <c r="G3627">
        <v>0</v>
      </c>
      <c r="H3627" s="46">
        <f t="shared" si="351"/>
        <v>0</v>
      </c>
      <c r="J3627" t="str">
        <f t="shared" si="352"/>
        <v>FILTRADOR DE CERVEJA</v>
      </c>
      <c r="K3627" t="s">
        <v>4517</v>
      </c>
      <c r="L3627">
        <v>0</v>
      </c>
      <c r="M3627" s="46">
        <f t="shared" si="353"/>
        <v>0</v>
      </c>
      <c r="N3627" t="str">
        <f t="shared" si="354"/>
        <v>OPERADOR DE MAQUINA DE FABRICAR CHARUTOS E CIGARRILHAS</v>
      </c>
      <c r="O3627" t="s">
        <v>4535</v>
      </c>
      <c r="P3627">
        <v>0</v>
      </c>
      <c r="Q3627" s="46">
        <f t="shared" si="355"/>
        <v>0</v>
      </c>
    </row>
    <row r="3628" spans="1:17" x14ac:dyDescent="0.25">
      <c r="A3628" t="str">
        <f t="shared" si="350"/>
        <v>TORRADOR DE CACAU</v>
      </c>
      <c r="B3628" t="s">
        <v>4514</v>
      </c>
      <c r="C3628">
        <v>0</v>
      </c>
      <c r="D3628">
        <v>0</v>
      </c>
      <c r="E3628">
        <v>0</v>
      </c>
      <c r="F3628">
        <v>0</v>
      </c>
      <c r="G3628">
        <v>0</v>
      </c>
      <c r="H3628" s="46">
        <f t="shared" si="351"/>
        <v>0</v>
      </c>
      <c r="J3628" t="str">
        <f t="shared" si="352"/>
        <v>FERMENTADOR</v>
      </c>
      <c r="K3628" t="s">
        <v>4518</v>
      </c>
      <c r="L3628">
        <v>0</v>
      </c>
      <c r="M3628" s="46">
        <f t="shared" si="353"/>
        <v>0</v>
      </c>
      <c r="N3628" t="str">
        <f t="shared" si="354"/>
        <v>CLASSIFICADOR DE CHARUTOS</v>
      </c>
      <c r="O3628" t="s">
        <v>4536</v>
      </c>
      <c r="P3628">
        <v>0</v>
      </c>
      <c r="Q3628" s="46">
        <f t="shared" si="355"/>
        <v>0</v>
      </c>
    </row>
    <row r="3629" spans="1:17" x14ac:dyDescent="0.25">
      <c r="A3629" t="str">
        <f t="shared" si="350"/>
        <v>MISTURADOR DE CHA OU MATE</v>
      </c>
      <c r="B3629" t="s">
        <v>4515</v>
      </c>
      <c r="C3629">
        <v>0</v>
      </c>
      <c r="D3629">
        <v>0</v>
      </c>
      <c r="E3629">
        <v>0</v>
      </c>
      <c r="F3629">
        <v>0</v>
      </c>
      <c r="G3629">
        <v>0</v>
      </c>
      <c r="H3629" s="46">
        <f t="shared" si="351"/>
        <v>0</v>
      </c>
      <c r="J3629" t="str">
        <f t="shared" si="352"/>
        <v>TRABALHADOR DE FABRICACAO DE VINHOS</v>
      </c>
      <c r="K3629" t="s">
        <v>4519</v>
      </c>
      <c r="L3629">
        <v>0</v>
      </c>
      <c r="M3629" s="46">
        <f t="shared" si="353"/>
        <v>0</v>
      </c>
      <c r="N3629" t="str">
        <f t="shared" si="354"/>
        <v>CORTADOR DE CHARUTOS</v>
      </c>
      <c r="O3629" t="s">
        <v>4537</v>
      </c>
      <c r="P3629">
        <v>0</v>
      </c>
      <c r="Q3629" s="46">
        <f t="shared" si="355"/>
        <v>0</v>
      </c>
    </row>
    <row r="3630" spans="1:17" x14ac:dyDescent="0.25">
      <c r="A3630" t="str">
        <f t="shared" si="350"/>
        <v>ALAMBIQUEIRO</v>
      </c>
      <c r="B3630" t="s">
        <v>4516</v>
      </c>
      <c r="C3630">
        <v>0</v>
      </c>
      <c r="D3630">
        <v>0</v>
      </c>
      <c r="E3630">
        <v>0</v>
      </c>
      <c r="F3630">
        <v>0</v>
      </c>
      <c r="G3630">
        <v>0</v>
      </c>
      <c r="H3630" s="46">
        <f t="shared" si="351"/>
        <v>0</v>
      </c>
      <c r="J3630" t="str">
        <f t="shared" si="352"/>
        <v>MALTEIRO (GERMINACAO)</v>
      </c>
      <c r="K3630" t="s">
        <v>4520</v>
      </c>
      <c r="L3630">
        <v>0</v>
      </c>
      <c r="M3630" s="46">
        <f t="shared" si="353"/>
        <v>0</v>
      </c>
      <c r="N3630" t="str">
        <f t="shared" si="354"/>
        <v>CELOFANISTA NA FABRICACAO DE CHARUTOS</v>
      </c>
      <c r="O3630" t="s">
        <v>4538</v>
      </c>
      <c r="P3630">
        <v>0</v>
      </c>
      <c r="Q3630" s="46">
        <f t="shared" si="355"/>
        <v>0</v>
      </c>
    </row>
    <row r="3631" spans="1:17" x14ac:dyDescent="0.25">
      <c r="A3631" t="str">
        <f t="shared" si="350"/>
        <v>FILTRADOR DE CERVEJA</v>
      </c>
      <c r="B3631" t="s">
        <v>4517</v>
      </c>
      <c r="C3631">
        <v>0</v>
      </c>
      <c r="D3631">
        <v>0</v>
      </c>
      <c r="E3631">
        <v>0</v>
      </c>
      <c r="F3631">
        <v>0</v>
      </c>
      <c r="G3631">
        <v>0</v>
      </c>
      <c r="H3631" s="46">
        <f t="shared" si="351"/>
        <v>0</v>
      </c>
      <c r="J3631" t="str">
        <f t="shared" si="352"/>
        <v>COZINHADOR DE MALTE</v>
      </c>
      <c r="K3631" t="s">
        <v>4521</v>
      </c>
      <c r="L3631">
        <v>0</v>
      </c>
      <c r="M3631" s="46">
        <f t="shared" si="353"/>
        <v>0</v>
      </c>
      <c r="N3631" t="str">
        <f t="shared" si="354"/>
        <v>CHARUTEIRO A MAO</v>
      </c>
      <c r="O3631" t="s">
        <v>4539</v>
      </c>
      <c r="P3631">
        <v>0</v>
      </c>
      <c r="Q3631" s="46">
        <f t="shared" si="355"/>
        <v>0</v>
      </c>
    </row>
    <row r="3632" spans="1:17" x14ac:dyDescent="0.25">
      <c r="A3632" t="str">
        <f t="shared" si="350"/>
        <v>FERMENTADOR</v>
      </c>
      <c r="B3632" t="s">
        <v>4518</v>
      </c>
      <c r="C3632">
        <v>0</v>
      </c>
      <c r="D3632">
        <v>0</v>
      </c>
      <c r="E3632">
        <v>0</v>
      </c>
      <c r="F3632">
        <v>0</v>
      </c>
      <c r="G3632">
        <v>0</v>
      </c>
      <c r="H3632" s="46">
        <f t="shared" si="351"/>
        <v>0</v>
      </c>
      <c r="J3632" t="str">
        <f t="shared" si="352"/>
        <v>DESSECADOR DE MALTE</v>
      </c>
      <c r="K3632" t="s">
        <v>4522</v>
      </c>
      <c r="L3632">
        <v>0</v>
      </c>
      <c r="M3632" s="46">
        <f t="shared" si="353"/>
        <v>0</v>
      </c>
      <c r="N3632" t="str">
        <f t="shared" si="354"/>
        <v>DEGUSTADOR DE CHARUTOS</v>
      </c>
      <c r="O3632" t="s">
        <v>4540</v>
      </c>
      <c r="P3632">
        <v>0</v>
      </c>
      <c r="Q3632" s="46">
        <f t="shared" si="355"/>
        <v>0</v>
      </c>
    </row>
    <row r="3633" spans="1:17" x14ac:dyDescent="0.25">
      <c r="A3633" t="str">
        <f t="shared" si="350"/>
        <v>TRABALHADOR DE FABRICACAO DE VINHOS</v>
      </c>
      <c r="B3633" t="s">
        <v>4519</v>
      </c>
      <c r="C3633">
        <v>0</v>
      </c>
      <c r="D3633">
        <v>0</v>
      </c>
      <c r="E3633">
        <v>0</v>
      </c>
      <c r="F3633">
        <v>0</v>
      </c>
      <c r="G3633">
        <v>0</v>
      </c>
      <c r="H3633" s="46">
        <f t="shared" si="351"/>
        <v>0</v>
      </c>
      <c r="J3633" t="str">
        <f t="shared" si="352"/>
        <v>VINAGREIRO</v>
      </c>
      <c r="K3633" t="s">
        <v>4523</v>
      </c>
      <c r="L3633">
        <v>0</v>
      </c>
      <c r="M3633" s="46">
        <f t="shared" si="353"/>
        <v>0</v>
      </c>
      <c r="N3633" t="str">
        <f t="shared" si="354"/>
        <v>OPERADOR DE MAQUINA DE FABRICAR CIGARROS</v>
      </c>
      <c r="O3633" t="s">
        <v>4541</v>
      </c>
      <c r="P3633">
        <v>0</v>
      </c>
      <c r="Q3633" s="46">
        <f t="shared" si="355"/>
        <v>0</v>
      </c>
    </row>
    <row r="3634" spans="1:17" x14ac:dyDescent="0.25">
      <c r="A3634" t="str">
        <f t="shared" si="350"/>
        <v>MALTEIRO (GERMINACAO)</v>
      </c>
      <c r="B3634" t="s">
        <v>4520</v>
      </c>
      <c r="C3634">
        <v>0</v>
      </c>
      <c r="D3634">
        <v>0</v>
      </c>
      <c r="E3634">
        <v>0</v>
      </c>
      <c r="F3634">
        <v>0</v>
      </c>
      <c r="G3634">
        <v>0</v>
      </c>
      <c r="H3634" s="46">
        <f t="shared" si="351"/>
        <v>0</v>
      </c>
      <c r="J3634" t="str">
        <f t="shared" si="352"/>
        <v>XAROPEIRO</v>
      </c>
      <c r="K3634" t="s">
        <v>4524</v>
      </c>
      <c r="L3634">
        <v>0</v>
      </c>
      <c r="M3634" s="46">
        <f t="shared" si="353"/>
        <v>0</v>
      </c>
      <c r="N3634" t="str">
        <f t="shared" si="354"/>
        <v>DEFUMADOR DE CARNES E PESCADOS</v>
      </c>
      <c r="O3634" t="s">
        <v>4542</v>
      </c>
      <c r="P3634">
        <v>0</v>
      </c>
      <c r="Q3634" s="46">
        <f t="shared" si="355"/>
        <v>0</v>
      </c>
    </row>
    <row r="3635" spans="1:17" x14ac:dyDescent="0.25">
      <c r="A3635" t="str">
        <f t="shared" si="350"/>
        <v>COZINHADOR DE MALTE</v>
      </c>
      <c r="B3635" t="s">
        <v>4521</v>
      </c>
      <c r="C3635">
        <v>0</v>
      </c>
      <c r="D3635">
        <v>0</v>
      </c>
      <c r="E3635">
        <v>0</v>
      </c>
      <c r="F3635">
        <v>0</v>
      </c>
      <c r="G3635">
        <v>0</v>
      </c>
      <c r="H3635" s="46">
        <f t="shared" si="351"/>
        <v>0</v>
      </c>
      <c r="J3635" t="str">
        <f t="shared" si="352"/>
        <v>OPERADOR DE FORNO (FABRICACAO DE PAES, BISCOITOS E SIMILARES)</v>
      </c>
      <c r="K3635" t="s">
        <v>4525</v>
      </c>
      <c r="L3635">
        <v>0</v>
      </c>
      <c r="M3635" s="46">
        <f t="shared" si="353"/>
        <v>0</v>
      </c>
      <c r="N3635" t="str">
        <f t="shared" si="354"/>
        <v>SALGADOR DE ALIMENTOS</v>
      </c>
      <c r="O3635" t="s">
        <v>4543</v>
      </c>
      <c r="P3635">
        <v>0</v>
      </c>
      <c r="Q3635" s="46">
        <f t="shared" si="355"/>
        <v>0</v>
      </c>
    </row>
    <row r="3636" spans="1:17" x14ac:dyDescent="0.25">
      <c r="A3636" t="str">
        <f t="shared" si="350"/>
        <v>DESSECADOR DE MALTE</v>
      </c>
      <c r="B3636" t="s">
        <v>4522</v>
      </c>
      <c r="C3636">
        <v>0</v>
      </c>
      <c r="D3636">
        <v>0</v>
      </c>
      <c r="E3636">
        <v>0</v>
      </c>
      <c r="F3636">
        <v>0</v>
      </c>
      <c r="G3636">
        <v>0</v>
      </c>
      <c r="H3636" s="46">
        <f t="shared" si="351"/>
        <v>0</v>
      </c>
      <c r="J3636" t="str">
        <f t="shared" si="352"/>
        <v>OPERADOR DE MAQUINAS DE FABRICACAO DE DOCES, SALGADOS E MASSAS ALIMENTICIAS</v>
      </c>
      <c r="K3636" t="s">
        <v>4526</v>
      </c>
      <c r="L3636">
        <v>0</v>
      </c>
      <c r="M3636" s="46">
        <f t="shared" si="353"/>
        <v>0</v>
      </c>
      <c r="N3636" t="str">
        <f t="shared" si="354"/>
        <v>SALSICHEIRO (FABRICACAO DE LINGUICA, SALSICHA E PRODUTOS SIMILARES)</v>
      </c>
      <c r="O3636" t="s">
        <v>4544</v>
      </c>
      <c r="P3636">
        <v>0</v>
      </c>
      <c r="Q3636" s="46">
        <f t="shared" si="355"/>
        <v>0</v>
      </c>
    </row>
    <row r="3637" spans="1:17" x14ac:dyDescent="0.25">
      <c r="A3637" t="str">
        <f t="shared" si="350"/>
        <v>VINAGREIRO</v>
      </c>
      <c r="B3637" t="s">
        <v>4523</v>
      </c>
      <c r="C3637">
        <v>0</v>
      </c>
      <c r="D3637">
        <v>0</v>
      </c>
      <c r="E3637">
        <v>0</v>
      </c>
      <c r="F3637">
        <v>0</v>
      </c>
      <c r="G3637">
        <v>0</v>
      </c>
      <c r="H3637" s="46">
        <f t="shared" si="351"/>
        <v>0</v>
      </c>
      <c r="J3637" t="str">
        <f t="shared" si="352"/>
        <v>OPERADOR DE MAQUINAS DE FABRICACAO DE CHOCOLATES E ACHOCOLATADOS</v>
      </c>
      <c r="K3637" t="s">
        <v>4527</v>
      </c>
      <c r="L3637">
        <v>0</v>
      </c>
      <c r="M3637" s="46">
        <f t="shared" si="353"/>
        <v>0</v>
      </c>
      <c r="N3637" t="str">
        <f t="shared" si="354"/>
        <v>PASTEURIZADOR</v>
      </c>
      <c r="O3637" t="s">
        <v>4545</v>
      </c>
      <c r="P3637">
        <v>0</v>
      </c>
      <c r="Q3637" s="46">
        <f t="shared" si="355"/>
        <v>0</v>
      </c>
    </row>
    <row r="3638" spans="1:17" x14ac:dyDescent="0.25">
      <c r="A3638" t="str">
        <f t="shared" si="350"/>
        <v>XAROPEIRO</v>
      </c>
      <c r="B3638" t="s">
        <v>4524</v>
      </c>
      <c r="C3638">
        <v>0</v>
      </c>
      <c r="D3638">
        <v>0</v>
      </c>
      <c r="E3638">
        <v>0</v>
      </c>
      <c r="F3638">
        <v>0</v>
      </c>
      <c r="G3638">
        <v>0</v>
      </c>
      <c r="H3638" s="46">
        <f t="shared" si="351"/>
        <v>0</v>
      </c>
      <c r="J3638" t="str">
        <f t="shared" si="352"/>
        <v>PREPARADOR DE MELADO E ESSENCIA DE FUMO</v>
      </c>
      <c r="K3638" t="s">
        <v>4528</v>
      </c>
      <c r="L3638">
        <v>0</v>
      </c>
      <c r="M3638" s="46">
        <f t="shared" si="353"/>
        <v>0</v>
      </c>
      <c r="N3638" t="str">
        <f t="shared" si="354"/>
        <v>QUEIJEIRO NA FABRICACAO DE LATICINIO</v>
      </c>
      <c r="O3638" t="s">
        <v>4546</v>
      </c>
      <c r="P3638">
        <v>0</v>
      </c>
      <c r="Q3638" s="46">
        <f t="shared" si="355"/>
        <v>0</v>
      </c>
    </row>
    <row r="3639" spans="1:17" x14ac:dyDescent="0.25">
      <c r="A3639" t="str">
        <f t="shared" si="350"/>
        <v>OPERADOR DE FORNO (FABRICACAO DE PAES, BISCOITOS E SIMILARES)</v>
      </c>
      <c r="B3639" t="s">
        <v>4525</v>
      </c>
      <c r="C3639">
        <v>0</v>
      </c>
      <c r="D3639">
        <v>0</v>
      </c>
      <c r="E3639">
        <v>0</v>
      </c>
      <c r="F3639">
        <v>0</v>
      </c>
      <c r="G3639">
        <v>0</v>
      </c>
      <c r="H3639" s="46">
        <f t="shared" si="351"/>
        <v>0</v>
      </c>
      <c r="J3639" t="str">
        <f t="shared" si="352"/>
        <v>PROCESSADOR DE FUMO</v>
      </c>
      <c r="K3639" t="s">
        <v>4529</v>
      </c>
      <c r="L3639">
        <v>0</v>
      </c>
      <c r="M3639" s="46">
        <f t="shared" si="353"/>
        <v>0</v>
      </c>
      <c r="N3639" t="str">
        <f t="shared" si="354"/>
        <v>MANTEIGUEIRO NA FABRICACAO DE LATICINIO</v>
      </c>
      <c r="O3639" t="s">
        <v>4547</v>
      </c>
      <c r="P3639">
        <v>0</v>
      </c>
      <c r="Q3639" s="46">
        <f t="shared" si="355"/>
        <v>0</v>
      </c>
    </row>
    <row r="3640" spans="1:17" x14ac:dyDescent="0.25">
      <c r="A3640" t="str">
        <f t="shared" si="350"/>
        <v>OPERADOR DE MAQUINAS DE FABRICACAO DE DOCES, SALGADOS E MASSAS ALIMENTICIAS</v>
      </c>
      <c r="B3640" t="s">
        <v>4526</v>
      </c>
      <c r="C3640">
        <v>0</v>
      </c>
      <c r="D3640">
        <v>0</v>
      </c>
      <c r="E3640">
        <v>0</v>
      </c>
      <c r="F3640">
        <v>0</v>
      </c>
      <c r="G3640">
        <v>0</v>
      </c>
      <c r="H3640" s="46">
        <f t="shared" si="351"/>
        <v>0</v>
      </c>
      <c r="J3640" t="str">
        <f t="shared" si="352"/>
        <v>CLASSIFICADOR DE FUMO</v>
      </c>
      <c r="K3640" t="s">
        <v>4530</v>
      </c>
      <c r="L3640">
        <v>0</v>
      </c>
      <c r="M3640" s="46">
        <f t="shared" si="353"/>
        <v>0</v>
      </c>
      <c r="N3640" t="str">
        <f t="shared" si="354"/>
        <v>PADEIRO</v>
      </c>
      <c r="O3640" t="s">
        <v>4548</v>
      </c>
      <c r="P3640">
        <v>0</v>
      </c>
      <c r="Q3640" s="46">
        <f t="shared" si="355"/>
        <v>0</v>
      </c>
    </row>
    <row r="3641" spans="1:17" x14ac:dyDescent="0.25">
      <c r="A3641" t="str">
        <f t="shared" si="350"/>
        <v>PREPARADOR DE MELADO E ESSENCIA DE FUMO</v>
      </c>
      <c r="B3641" t="s">
        <v>4528</v>
      </c>
      <c r="C3641">
        <v>0</v>
      </c>
      <c r="D3641">
        <v>0</v>
      </c>
      <c r="E3641">
        <v>0</v>
      </c>
      <c r="F3641">
        <v>0</v>
      </c>
      <c r="G3641">
        <v>0</v>
      </c>
      <c r="H3641" s="46">
        <f t="shared" si="351"/>
        <v>0</v>
      </c>
      <c r="J3641" t="str">
        <f t="shared" si="352"/>
        <v>AUXILIAR DE PROCESSAMENTO DE FUMO</v>
      </c>
      <c r="K3641" t="s">
        <v>4531</v>
      </c>
      <c r="L3641">
        <v>0</v>
      </c>
      <c r="M3641" s="46">
        <f t="shared" si="353"/>
        <v>0</v>
      </c>
      <c r="N3641" t="str">
        <f t="shared" si="354"/>
        <v>CONFEITEIRO</v>
      </c>
      <c r="O3641" t="s">
        <v>4549</v>
      </c>
      <c r="P3641">
        <v>0</v>
      </c>
      <c r="Q3641" s="46">
        <f t="shared" si="355"/>
        <v>0</v>
      </c>
    </row>
    <row r="3642" spans="1:17" x14ac:dyDescent="0.25">
      <c r="A3642" t="str">
        <f t="shared" si="350"/>
        <v>PROCESSADOR DE FUMO</v>
      </c>
      <c r="B3642" t="s">
        <v>4529</v>
      </c>
      <c r="C3642">
        <v>0</v>
      </c>
      <c r="D3642">
        <v>0</v>
      </c>
      <c r="E3642">
        <v>0</v>
      </c>
      <c r="F3642">
        <v>0</v>
      </c>
      <c r="G3642">
        <v>0</v>
      </c>
      <c r="H3642" s="46">
        <f t="shared" si="351"/>
        <v>0</v>
      </c>
      <c r="J3642" t="str">
        <f t="shared" si="352"/>
        <v>OPERADOR DE MAQUINA (FABRICACAO DE CIGARROS)</v>
      </c>
      <c r="K3642" t="s">
        <v>4532</v>
      </c>
      <c r="L3642">
        <v>0</v>
      </c>
      <c r="M3642" s="46">
        <f t="shared" si="353"/>
        <v>0</v>
      </c>
      <c r="N3642" t="str">
        <f t="shared" si="354"/>
        <v>MASSEIRO (MASSAS ALIMENTICIAS)</v>
      </c>
      <c r="O3642" t="s">
        <v>4550</v>
      </c>
      <c r="P3642">
        <v>0</v>
      </c>
      <c r="Q3642" s="46">
        <f t="shared" si="355"/>
        <v>0</v>
      </c>
    </row>
    <row r="3643" spans="1:17" x14ac:dyDescent="0.25">
      <c r="A3643" t="str">
        <f t="shared" si="350"/>
        <v>CLASSIFICADOR DE FUMO</v>
      </c>
      <c r="B3643" t="s">
        <v>4530</v>
      </c>
      <c r="C3643">
        <v>0</v>
      </c>
      <c r="D3643">
        <v>0</v>
      </c>
      <c r="E3643">
        <v>0</v>
      </c>
      <c r="F3643">
        <v>0</v>
      </c>
      <c r="G3643">
        <v>0</v>
      </c>
      <c r="H3643" s="46">
        <f t="shared" si="351"/>
        <v>0</v>
      </c>
      <c r="J3643" t="str">
        <f t="shared" si="352"/>
        <v>PREPARADOR DE FUMO NA FABRICACAO DE CHARUTOS</v>
      </c>
      <c r="K3643" t="s">
        <v>4534</v>
      </c>
      <c r="L3643">
        <v>0</v>
      </c>
      <c r="M3643" s="46">
        <f t="shared" si="353"/>
        <v>0</v>
      </c>
      <c r="N3643" t="str">
        <f t="shared" si="354"/>
        <v>TRABALHADOR DE FABRICACAO DE SORVETE</v>
      </c>
      <c r="O3643" t="s">
        <v>4551</v>
      </c>
      <c r="P3643">
        <v>0</v>
      </c>
      <c r="Q3643" s="46">
        <f t="shared" si="355"/>
        <v>0</v>
      </c>
    </row>
    <row r="3644" spans="1:17" x14ac:dyDescent="0.25">
      <c r="A3644" t="str">
        <f t="shared" si="350"/>
        <v>AUXILIAR DE PROCESSAMENTO DE FUMO</v>
      </c>
      <c r="B3644" t="s">
        <v>4531</v>
      </c>
      <c r="C3644">
        <v>0</v>
      </c>
      <c r="D3644">
        <v>0</v>
      </c>
      <c r="E3644">
        <v>0</v>
      </c>
      <c r="F3644">
        <v>0</v>
      </c>
      <c r="G3644">
        <v>0</v>
      </c>
      <c r="H3644" s="46">
        <f t="shared" si="351"/>
        <v>0</v>
      </c>
      <c r="J3644" t="str">
        <f t="shared" si="352"/>
        <v>OPERADOR DE MAQUINA DE FABRICAR CHARUTOS E CIGARRILHAS</v>
      </c>
      <c r="K3644" t="s">
        <v>4535</v>
      </c>
      <c r="L3644">
        <v>0</v>
      </c>
      <c r="M3644" s="46">
        <f t="shared" si="353"/>
        <v>0</v>
      </c>
      <c r="N3644" t="str">
        <f t="shared" si="354"/>
        <v>DEGUSTADOR DE CAFE</v>
      </c>
      <c r="O3644" t="s">
        <v>4552</v>
      </c>
      <c r="P3644">
        <v>0</v>
      </c>
      <c r="Q3644" s="46">
        <f t="shared" si="355"/>
        <v>0</v>
      </c>
    </row>
    <row r="3645" spans="1:17" x14ac:dyDescent="0.25">
      <c r="A3645" t="str">
        <f t="shared" si="350"/>
        <v>OPERADOR DE MAQUINA (FABRICACAO DE CIGARROS)</v>
      </c>
      <c r="B3645" t="s">
        <v>4532</v>
      </c>
      <c r="C3645">
        <v>0</v>
      </c>
      <c r="D3645">
        <v>0</v>
      </c>
      <c r="E3645">
        <v>0</v>
      </c>
      <c r="F3645">
        <v>0</v>
      </c>
      <c r="G3645">
        <v>0</v>
      </c>
      <c r="H3645" s="46">
        <f t="shared" si="351"/>
        <v>0</v>
      </c>
      <c r="J3645" t="str">
        <f t="shared" si="352"/>
        <v>CLASSIFICADOR DE CHARUTOS</v>
      </c>
      <c r="K3645" t="s">
        <v>4536</v>
      </c>
      <c r="L3645">
        <v>0</v>
      </c>
      <c r="M3645" s="46">
        <f t="shared" si="353"/>
        <v>0</v>
      </c>
      <c r="N3645" t="str">
        <f t="shared" si="354"/>
        <v>DEGUSTADOR DE CHA</v>
      </c>
      <c r="O3645" t="s">
        <v>4553</v>
      </c>
      <c r="P3645">
        <v>0</v>
      </c>
      <c r="Q3645" s="46">
        <f t="shared" si="355"/>
        <v>0</v>
      </c>
    </row>
    <row r="3646" spans="1:17" x14ac:dyDescent="0.25">
      <c r="A3646" t="str">
        <f t="shared" si="350"/>
        <v>PREPARADOR DE FUMO NA FABRICACAO DE CHARUTOS</v>
      </c>
      <c r="B3646" t="s">
        <v>4534</v>
      </c>
      <c r="C3646">
        <v>0</v>
      </c>
      <c r="D3646">
        <v>0</v>
      </c>
      <c r="E3646">
        <v>0</v>
      </c>
      <c r="F3646">
        <v>0</v>
      </c>
      <c r="G3646">
        <v>0</v>
      </c>
      <c r="H3646" s="46">
        <f t="shared" si="351"/>
        <v>0</v>
      </c>
      <c r="J3646" t="str">
        <f t="shared" si="352"/>
        <v>CORTADOR DE CHARUTOS</v>
      </c>
      <c r="K3646" t="s">
        <v>4537</v>
      </c>
      <c r="L3646">
        <v>0</v>
      </c>
      <c r="M3646" s="46">
        <f t="shared" si="353"/>
        <v>0</v>
      </c>
      <c r="N3646" t="str">
        <f t="shared" si="354"/>
        <v>DEGUSTADOR DE DERIVADOS DE CACAU</v>
      </c>
      <c r="O3646" t="s">
        <v>4554</v>
      </c>
      <c r="P3646">
        <v>0</v>
      </c>
      <c r="Q3646" s="46">
        <f t="shared" si="355"/>
        <v>0</v>
      </c>
    </row>
    <row r="3647" spans="1:17" x14ac:dyDescent="0.25">
      <c r="A3647" t="str">
        <f t="shared" si="350"/>
        <v>OPERADOR DE MAQUINA DE FABRICAR CHARUTOS E CIGARRILHAS</v>
      </c>
      <c r="B3647" t="s">
        <v>4535</v>
      </c>
      <c r="C3647">
        <v>0</v>
      </c>
      <c r="D3647">
        <v>0</v>
      </c>
      <c r="E3647">
        <v>0</v>
      </c>
      <c r="F3647">
        <v>0</v>
      </c>
      <c r="G3647">
        <v>0</v>
      </c>
      <c r="H3647" s="46">
        <f t="shared" si="351"/>
        <v>0</v>
      </c>
      <c r="J3647" t="str">
        <f t="shared" si="352"/>
        <v>CELOFANISTA NA FABRICACAO DE CHARUTOS</v>
      </c>
      <c r="K3647" t="s">
        <v>4538</v>
      </c>
      <c r="L3647">
        <v>0</v>
      </c>
      <c r="M3647" s="46">
        <f t="shared" si="353"/>
        <v>0</v>
      </c>
      <c r="N3647" t="str">
        <f t="shared" si="354"/>
        <v>DEGUSTADOR DE VINHOS OU LICORES</v>
      </c>
      <c r="O3647" t="s">
        <v>4555</v>
      </c>
      <c r="P3647">
        <v>0</v>
      </c>
      <c r="Q3647" s="46">
        <f t="shared" si="355"/>
        <v>0</v>
      </c>
    </row>
    <row r="3648" spans="1:17" x14ac:dyDescent="0.25">
      <c r="A3648" t="str">
        <f t="shared" si="350"/>
        <v>CLASSIFICADOR DE CHARUTOS</v>
      </c>
      <c r="B3648" t="s">
        <v>4536</v>
      </c>
      <c r="C3648">
        <v>0</v>
      </c>
      <c r="D3648">
        <v>0</v>
      </c>
      <c r="E3648">
        <v>0</v>
      </c>
      <c r="F3648">
        <v>0</v>
      </c>
      <c r="G3648">
        <v>0</v>
      </c>
      <c r="H3648" s="46">
        <f t="shared" si="351"/>
        <v>0</v>
      </c>
      <c r="J3648" t="str">
        <f t="shared" si="352"/>
        <v>CHARUTEIRO A MAO</v>
      </c>
      <c r="K3648" t="s">
        <v>4539</v>
      </c>
      <c r="L3648">
        <v>0</v>
      </c>
      <c r="M3648" s="46">
        <f t="shared" si="353"/>
        <v>0</v>
      </c>
      <c r="N3648" t="str">
        <f t="shared" si="354"/>
        <v>CLASSIFICADOR DE GRAOS</v>
      </c>
      <c r="O3648" t="s">
        <v>4556</v>
      </c>
      <c r="P3648">
        <v>0</v>
      </c>
      <c r="Q3648" s="46">
        <f t="shared" si="355"/>
        <v>0</v>
      </c>
    </row>
    <row r="3649" spans="1:17" x14ac:dyDescent="0.25">
      <c r="A3649" t="str">
        <f t="shared" si="350"/>
        <v>CORTADOR DE CHARUTOS</v>
      </c>
      <c r="B3649" t="s">
        <v>4537</v>
      </c>
      <c r="C3649">
        <v>0</v>
      </c>
      <c r="D3649">
        <v>0</v>
      </c>
      <c r="E3649">
        <v>0</v>
      </c>
      <c r="F3649">
        <v>0</v>
      </c>
      <c r="G3649">
        <v>0</v>
      </c>
      <c r="H3649" s="46">
        <f t="shared" si="351"/>
        <v>0</v>
      </c>
      <c r="J3649" t="str">
        <f t="shared" si="352"/>
        <v>DEGUSTADOR DE CHARUTOS</v>
      </c>
      <c r="K3649" t="s">
        <v>4540</v>
      </c>
      <c r="L3649">
        <v>0</v>
      </c>
      <c r="M3649" s="46">
        <f t="shared" si="353"/>
        <v>0</v>
      </c>
      <c r="N3649" t="str">
        <f t="shared" si="354"/>
        <v>ABATEDOR</v>
      </c>
      <c r="O3649" t="s">
        <v>4557</v>
      </c>
      <c r="P3649">
        <v>0</v>
      </c>
      <c r="Q3649" s="46">
        <f t="shared" si="355"/>
        <v>0</v>
      </c>
    </row>
    <row r="3650" spans="1:17" x14ac:dyDescent="0.25">
      <c r="A3650" t="str">
        <f t="shared" si="350"/>
        <v>CELOFANISTA NA FABRICACAO DE CHARUTOS</v>
      </c>
      <c r="B3650" t="s">
        <v>4538</v>
      </c>
      <c r="C3650">
        <v>0</v>
      </c>
      <c r="D3650">
        <v>0</v>
      </c>
      <c r="E3650">
        <v>0</v>
      </c>
      <c r="F3650">
        <v>0</v>
      </c>
      <c r="G3650">
        <v>0</v>
      </c>
      <c r="H3650" s="46">
        <f t="shared" si="351"/>
        <v>0</v>
      </c>
      <c r="J3650" t="str">
        <f t="shared" si="352"/>
        <v>OPERADOR DE MAQUINA DE FABRICAR CIGARROS</v>
      </c>
      <c r="K3650" t="s">
        <v>4541</v>
      </c>
      <c r="L3650">
        <v>0</v>
      </c>
      <c r="M3650" s="46">
        <f t="shared" si="353"/>
        <v>0</v>
      </c>
      <c r="N3650" t="str">
        <f t="shared" si="354"/>
        <v>ACOUGUEIRO</v>
      </c>
      <c r="O3650" t="s">
        <v>4558</v>
      </c>
      <c r="P3650">
        <v>0</v>
      </c>
      <c r="Q3650" s="46">
        <f t="shared" si="355"/>
        <v>0</v>
      </c>
    </row>
    <row r="3651" spans="1:17" x14ac:dyDescent="0.25">
      <c r="A3651" t="str">
        <f t="shared" si="350"/>
        <v>CHARUTEIRO A MAO</v>
      </c>
      <c r="B3651" t="s">
        <v>4539</v>
      </c>
      <c r="C3651">
        <v>0</v>
      </c>
      <c r="D3651">
        <v>0</v>
      </c>
      <c r="E3651">
        <v>0</v>
      </c>
      <c r="F3651">
        <v>0</v>
      </c>
      <c r="G3651">
        <v>0</v>
      </c>
      <c r="H3651" s="46">
        <f t="shared" si="351"/>
        <v>0</v>
      </c>
      <c r="J3651" t="str">
        <f t="shared" si="352"/>
        <v>DEFUMADOR DE CARNES E PESCADOS</v>
      </c>
      <c r="K3651" t="s">
        <v>4542</v>
      </c>
      <c r="L3651">
        <v>0</v>
      </c>
      <c r="M3651" s="46">
        <f t="shared" si="353"/>
        <v>0</v>
      </c>
      <c r="N3651" t="str">
        <f t="shared" si="354"/>
        <v>DESOSSADOR</v>
      </c>
      <c r="O3651" t="s">
        <v>4559</v>
      </c>
      <c r="P3651">
        <v>0</v>
      </c>
      <c r="Q3651" s="46">
        <f t="shared" si="355"/>
        <v>0</v>
      </c>
    </row>
    <row r="3652" spans="1:17" x14ac:dyDescent="0.25">
      <c r="A3652" t="str">
        <f t="shared" si="350"/>
        <v>DEGUSTADOR DE CHARUTOS</v>
      </c>
      <c r="B3652" t="s">
        <v>4540</v>
      </c>
      <c r="C3652">
        <v>0</v>
      </c>
      <c r="D3652">
        <v>0</v>
      </c>
      <c r="E3652">
        <v>0</v>
      </c>
      <c r="F3652">
        <v>0</v>
      </c>
      <c r="G3652">
        <v>0</v>
      </c>
      <c r="H3652" s="46">
        <f t="shared" si="351"/>
        <v>0</v>
      </c>
      <c r="J3652" t="str">
        <f t="shared" si="352"/>
        <v>SALGADOR DE ALIMENTOS</v>
      </c>
      <c r="K3652" t="s">
        <v>4543</v>
      </c>
      <c r="L3652">
        <v>0</v>
      </c>
      <c r="M3652" s="46">
        <f t="shared" si="353"/>
        <v>0</v>
      </c>
      <c r="N3652" t="str">
        <f t="shared" si="354"/>
        <v>MAGAREFE</v>
      </c>
      <c r="O3652" t="s">
        <v>4560</v>
      </c>
      <c r="P3652">
        <v>0</v>
      </c>
      <c r="Q3652" s="46">
        <f t="shared" si="355"/>
        <v>0</v>
      </c>
    </row>
    <row r="3653" spans="1:17" x14ac:dyDescent="0.25">
      <c r="A3653" t="str">
        <f t="shared" si="350"/>
        <v>OPERADOR DE MAQUINA DE FABRICAR CIGARROS</v>
      </c>
      <c r="B3653" t="s">
        <v>4541</v>
      </c>
      <c r="C3653">
        <v>0</v>
      </c>
      <c r="D3653">
        <v>0</v>
      </c>
      <c r="E3653">
        <v>0</v>
      </c>
      <c r="F3653">
        <v>0</v>
      </c>
      <c r="G3653">
        <v>0</v>
      </c>
      <c r="H3653" s="46">
        <f t="shared" si="351"/>
        <v>0</v>
      </c>
      <c r="J3653" t="str">
        <f t="shared" si="352"/>
        <v>SALSICHEIRO (FABRICACAO DE LINGUICA, SALSICHA E PRODUTOS SIMILARES)</v>
      </c>
      <c r="K3653" t="s">
        <v>4544</v>
      </c>
      <c r="L3653">
        <v>0</v>
      </c>
      <c r="M3653" s="46">
        <f t="shared" si="353"/>
        <v>0</v>
      </c>
      <c r="N3653" t="str">
        <f t="shared" si="354"/>
        <v>RETALHADOR DE CARNE</v>
      </c>
      <c r="O3653" t="s">
        <v>4561</v>
      </c>
      <c r="P3653">
        <v>0</v>
      </c>
      <c r="Q3653" s="46">
        <f t="shared" si="355"/>
        <v>0</v>
      </c>
    </row>
    <row r="3654" spans="1:17" x14ac:dyDescent="0.25">
      <c r="A3654" t="str">
        <f t="shared" si="350"/>
        <v>DEFUMADOR DE CARNES E PESCADOS</v>
      </c>
      <c r="B3654" t="s">
        <v>4542</v>
      </c>
      <c r="C3654">
        <v>0</v>
      </c>
      <c r="D3654">
        <v>0</v>
      </c>
      <c r="E3654">
        <v>0</v>
      </c>
      <c r="F3654">
        <v>0</v>
      </c>
      <c r="G3654">
        <v>0</v>
      </c>
      <c r="H3654" s="46">
        <f t="shared" si="351"/>
        <v>0</v>
      </c>
      <c r="J3654" t="str">
        <f t="shared" si="352"/>
        <v>PASTEURIZADOR</v>
      </c>
      <c r="K3654" t="s">
        <v>4545</v>
      </c>
      <c r="L3654">
        <v>0</v>
      </c>
      <c r="M3654" s="46">
        <f t="shared" si="353"/>
        <v>0</v>
      </c>
      <c r="N3654" t="str">
        <f t="shared" si="354"/>
        <v>TRABALHADOR DO BENEFICIAMENTO DE FUMO</v>
      </c>
      <c r="O3654" t="s">
        <v>4562</v>
      </c>
      <c r="P3654">
        <v>0</v>
      </c>
      <c r="Q3654" s="46">
        <f t="shared" si="355"/>
        <v>0</v>
      </c>
    </row>
    <row r="3655" spans="1:17" x14ac:dyDescent="0.25">
      <c r="A3655" t="str">
        <f t="shared" si="350"/>
        <v>SALGADOR DE ALIMENTOS</v>
      </c>
      <c r="B3655" t="s">
        <v>4543</v>
      </c>
      <c r="C3655">
        <v>0</v>
      </c>
      <c r="D3655">
        <v>0</v>
      </c>
      <c r="E3655">
        <v>0</v>
      </c>
      <c r="F3655">
        <v>0</v>
      </c>
      <c r="G3655">
        <v>0</v>
      </c>
      <c r="H3655" s="46">
        <f t="shared" si="351"/>
        <v>0</v>
      </c>
      <c r="J3655" t="str">
        <f t="shared" si="352"/>
        <v>CONFEITEIRO</v>
      </c>
      <c r="K3655" t="s">
        <v>4549</v>
      </c>
      <c r="L3655">
        <v>0</v>
      </c>
      <c r="M3655" s="46">
        <f t="shared" si="353"/>
        <v>0</v>
      </c>
      <c r="N3655" t="str">
        <f t="shared" si="354"/>
        <v>SUPERVISOR DE MANUTENCAO (ELETROMECANICA)</v>
      </c>
      <c r="O3655" t="s">
        <v>4563</v>
      </c>
      <c r="P3655">
        <v>0</v>
      </c>
      <c r="Q3655" s="46">
        <f t="shared" si="355"/>
        <v>0</v>
      </c>
    </row>
    <row r="3656" spans="1:17" x14ac:dyDescent="0.25">
      <c r="A3656" t="str">
        <f t="shared" si="350"/>
        <v>SALSICHEIRO (FABRICACAO DE LINGUICA, SALSICHA E PRODUTOS SIMILARES)</v>
      </c>
      <c r="B3656" t="s">
        <v>4544</v>
      </c>
      <c r="C3656">
        <v>0</v>
      </c>
      <c r="D3656">
        <v>0</v>
      </c>
      <c r="E3656">
        <v>0</v>
      </c>
      <c r="F3656">
        <v>0</v>
      </c>
      <c r="G3656">
        <v>0</v>
      </c>
      <c r="H3656" s="46">
        <f t="shared" si="351"/>
        <v>0</v>
      </c>
      <c r="J3656" t="str">
        <f t="shared" si="352"/>
        <v>MASSEIRO (MASSAS ALIMENTICIAS)</v>
      </c>
      <c r="K3656" t="s">
        <v>4550</v>
      </c>
      <c r="L3656">
        <v>0</v>
      </c>
      <c r="M3656" s="46">
        <f t="shared" si="353"/>
        <v>0</v>
      </c>
      <c r="N3656" t="str">
        <f t="shared" si="354"/>
        <v>SUPERVISOR DE OPERACAO DE FLUIDOS (DISTRIBUICAO, CAPTACAO, TRATAMENTO DE AGUA, GASES, VAPOR)</v>
      </c>
      <c r="O3656" t="s">
        <v>4564</v>
      </c>
      <c r="P3656">
        <v>0</v>
      </c>
      <c r="Q3656" s="46">
        <f t="shared" si="355"/>
        <v>0</v>
      </c>
    </row>
    <row r="3657" spans="1:17" x14ac:dyDescent="0.25">
      <c r="A3657" t="str">
        <f t="shared" si="350"/>
        <v>PASTEURIZADOR</v>
      </c>
      <c r="B3657" t="s">
        <v>4545</v>
      </c>
      <c r="C3657">
        <v>0</v>
      </c>
      <c r="D3657">
        <v>0</v>
      </c>
      <c r="E3657">
        <v>0</v>
      </c>
      <c r="F3657">
        <v>0</v>
      </c>
      <c r="G3657">
        <v>0</v>
      </c>
      <c r="H3657" s="46">
        <f t="shared" si="351"/>
        <v>0</v>
      </c>
      <c r="J3657" t="str">
        <f t="shared" si="352"/>
        <v>TRABALHADOR DE FABRICACAO DE SORVETE</v>
      </c>
      <c r="K3657" t="s">
        <v>4551</v>
      </c>
      <c r="L3657">
        <v>0</v>
      </c>
      <c r="M3657" s="46">
        <f t="shared" si="353"/>
        <v>0</v>
      </c>
      <c r="N3657" t="str">
        <f t="shared" si="354"/>
        <v>SUPERVISOR DE OPERACAO ELETRICA (GERACAO, TRANSMISSAO E DISTRIBUICAO DE ENERGIA ELETRICA)</v>
      </c>
      <c r="O3657" t="s">
        <v>4565</v>
      </c>
      <c r="P3657">
        <v>0</v>
      </c>
      <c r="Q3657" s="46">
        <f t="shared" si="355"/>
        <v>0</v>
      </c>
    </row>
    <row r="3658" spans="1:17" x14ac:dyDescent="0.25">
      <c r="A3658" t="str">
        <f t="shared" si="350"/>
        <v>CONFEITEIRO</v>
      </c>
      <c r="B3658" t="s">
        <v>4549</v>
      </c>
      <c r="C3658">
        <v>0</v>
      </c>
      <c r="D3658">
        <v>0</v>
      </c>
      <c r="E3658">
        <v>0</v>
      </c>
      <c r="F3658">
        <v>0</v>
      </c>
      <c r="G3658">
        <v>0</v>
      </c>
      <c r="H3658" s="46">
        <f t="shared" si="351"/>
        <v>0</v>
      </c>
      <c r="J3658" t="str">
        <f t="shared" si="352"/>
        <v>DEGUSTADOR DE CAFE</v>
      </c>
      <c r="K3658" t="s">
        <v>4552</v>
      </c>
      <c r="L3658">
        <v>0</v>
      </c>
      <c r="M3658" s="46">
        <f t="shared" si="353"/>
        <v>0</v>
      </c>
      <c r="N3658" t="str">
        <f t="shared" si="354"/>
        <v>OPERADOR DE CENTRAL HIDRELETRICA</v>
      </c>
      <c r="O3658" t="s">
        <v>4566</v>
      </c>
      <c r="P3658">
        <v>0</v>
      </c>
      <c r="Q3658" s="46">
        <f t="shared" si="355"/>
        <v>0</v>
      </c>
    </row>
    <row r="3659" spans="1:17" x14ac:dyDescent="0.25">
      <c r="A3659" t="str">
        <f t="shared" si="350"/>
        <v>MASSEIRO (MASSAS ALIMENTICIAS)</v>
      </c>
      <c r="B3659" t="s">
        <v>4550</v>
      </c>
      <c r="C3659">
        <v>0</v>
      </c>
      <c r="D3659">
        <v>0</v>
      </c>
      <c r="E3659">
        <v>0</v>
      </c>
      <c r="F3659">
        <v>0</v>
      </c>
      <c r="G3659">
        <v>0</v>
      </c>
      <c r="H3659" s="46">
        <f t="shared" si="351"/>
        <v>0</v>
      </c>
      <c r="J3659" t="str">
        <f t="shared" si="352"/>
        <v>DEGUSTADOR DE CHA</v>
      </c>
      <c r="K3659" t="s">
        <v>4553</v>
      </c>
      <c r="L3659">
        <v>0</v>
      </c>
      <c r="M3659" s="46">
        <f t="shared" si="353"/>
        <v>0</v>
      </c>
      <c r="N3659" t="str">
        <f t="shared" si="354"/>
        <v>OPERADOR DE QUADRO DE DISTRIBUICAO DE ENERGIA ELETRICA</v>
      </c>
      <c r="O3659" t="s">
        <v>4567</v>
      </c>
      <c r="P3659">
        <v>0</v>
      </c>
      <c r="Q3659" s="46">
        <f t="shared" si="355"/>
        <v>0</v>
      </c>
    </row>
    <row r="3660" spans="1:17" x14ac:dyDescent="0.25">
      <c r="A3660" t="str">
        <f t="shared" si="350"/>
        <v>TRABALHADOR DE FABRICACAO DE SORVETE</v>
      </c>
      <c r="B3660" t="s">
        <v>4551</v>
      </c>
      <c r="C3660">
        <v>0</v>
      </c>
      <c r="D3660">
        <v>0</v>
      </c>
      <c r="E3660">
        <v>0</v>
      </c>
      <c r="F3660">
        <v>0</v>
      </c>
      <c r="G3660">
        <v>0</v>
      </c>
      <c r="H3660" s="46">
        <f t="shared" si="351"/>
        <v>0</v>
      </c>
      <c r="J3660" t="str">
        <f t="shared" si="352"/>
        <v>DEGUSTADOR DE DERIVADOS DE CACAU</v>
      </c>
      <c r="K3660" t="s">
        <v>4554</v>
      </c>
      <c r="L3660">
        <v>0</v>
      </c>
      <c r="M3660" s="46">
        <f t="shared" si="353"/>
        <v>0</v>
      </c>
      <c r="N3660" t="str">
        <f t="shared" si="354"/>
        <v>OPERADOR DE CENTRAL TERMOELETRICA</v>
      </c>
      <c r="O3660" t="s">
        <v>4568</v>
      </c>
      <c r="P3660">
        <v>0</v>
      </c>
      <c r="Q3660" s="46">
        <f t="shared" si="355"/>
        <v>0</v>
      </c>
    </row>
    <row r="3661" spans="1:17" x14ac:dyDescent="0.25">
      <c r="A3661" t="str">
        <f t="shared" si="350"/>
        <v>DEGUSTADOR DE CAFE</v>
      </c>
      <c r="B3661" t="s">
        <v>4552</v>
      </c>
      <c r="C3661">
        <v>0</v>
      </c>
      <c r="D3661">
        <v>0</v>
      </c>
      <c r="E3661">
        <v>0</v>
      </c>
      <c r="F3661">
        <v>0</v>
      </c>
      <c r="G3661">
        <v>0</v>
      </c>
      <c r="H3661" s="46">
        <f t="shared" si="351"/>
        <v>0</v>
      </c>
      <c r="J3661" t="str">
        <f t="shared" si="352"/>
        <v>DEGUSTADOR DE VINHOS OU LICORES</v>
      </c>
      <c r="K3661" t="s">
        <v>4555</v>
      </c>
      <c r="L3661">
        <v>0</v>
      </c>
      <c r="M3661" s="46">
        <f t="shared" si="353"/>
        <v>0</v>
      </c>
      <c r="N3661" t="str">
        <f t="shared" si="354"/>
        <v>OPERADOR DE REATOR NUCLEAR</v>
      </c>
      <c r="O3661" t="s">
        <v>4569</v>
      </c>
      <c r="P3661">
        <v>0</v>
      </c>
      <c r="Q3661" s="46">
        <f t="shared" si="355"/>
        <v>0</v>
      </c>
    </row>
    <row r="3662" spans="1:17" x14ac:dyDescent="0.25">
      <c r="A3662" t="str">
        <f t="shared" ref="A3662:A3725" si="356">MID(B3662,8,100)</f>
        <v>DEGUSTADOR DE CHA</v>
      </c>
      <c r="B3662" t="s">
        <v>4553</v>
      </c>
      <c r="C3662">
        <v>0</v>
      </c>
      <c r="D3662">
        <v>0</v>
      </c>
      <c r="E3662">
        <v>0</v>
      </c>
      <c r="F3662">
        <v>0</v>
      </c>
      <c r="G3662">
        <v>0</v>
      </c>
      <c r="H3662" s="46">
        <f t="shared" ref="H3662:H3725" si="357">G3662*100/G$3765</f>
        <v>0</v>
      </c>
      <c r="J3662" t="str">
        <f t="shared" ref="J3662:J3725" si="358">MID(K3662,8,100)</f>
        <v>CLASSIFICADOR DE GRAOS</v>
      </c>
      <c r="K3662" t="s">
        <v>4556</v>
      </c>
      <c r="L3662">
        <v>0</v>
      </c>
      <c r="M3662" s="46">
        <f t="shared" ref="M3662:M3725" si="359">L3662*100/L$3765</f>
        <v>0</v>
      </c>
      <c r="N3662" t="str">
        <f t="shared" ref="N3662:N3725" si="360">MID(O3662,8,100)</f>
        <v>OPERADOR DE SUBESTACAO</v>
      </c>
      <c r="O3662" t="s">
        <v>4570</v>
      </c>
      <c r="P3662">
        <v>0</v>
      </c>
      <c r="Q3662" s="46">
        <f t="shared" ref="Q3662:Q3725" si="361">P3662*100/P$3765</f>
        <v>0</v>
      </c>
    </row>
    <row r="3663" spans="1:17" x14ac:dyDescent="0.25">
      <c r="A3663" t="str">
        <f t="shared" si="356"/>
        <v>DEGUSTADOR DE DERIVADOS DE CACAU</v>
      </c>
      <c r="B3663" t="s">
        <v>4554</v>
      </c>
      <c r="C3663">
        <v>0</v>
      </c>
      <c r="D3663">
        <v>0</v>
      </c>
      <c r="E3663">
        <v>0</v>
      </c>
      <c r="F3663">
        <v>0</v>
      </c>
      <c r="G3663">
        <v>0</v>
      </c>
      <c r="H3663" s="46">
        <f t="shared" si="357"/>
        <v>0</v>
      </c>
      <c r="J3663" t="str">
        <f t="shared" si="358"/>
        <v>DESOSSADOR</v>
      </c>
      <c r="K3663" t="s">
        <v>4559</v>
      </c>
      <c r="L3663">
        <v>0</v>
      </c>
      <c r="M3663" s="46">
        <f t="shared" si="359"/>
        <v>0</v>
      </c>
      <c r="N3663" t="str">
        <f t="shared" si="360"/>
        <v>FOGUISTA (LOCOMOTIVAS A VAPOR)</v>
      </c>
      <c r="O3663" t="s">
        <v>4571</v>
      </c>
      <c r="P3663">
        <v>0</v>
      </c>
      <c r="Q3663" s="46">
        <f t="shared" si="361"/>
        <v>0</v>
      </c>
    </row>
    <row r="3664" spans="1:17" x14ac:dyDescent="0.25">
      <c r="A3664" t="str">
        <f t="shared" si="356"/>
        <v>DEGUSTADOR DE VINHOS OU LICORES</v>
      </c>
      <c r="B3664" t="s">
        <v>4555</v>
      </c>
      <c r="C3664">
        <v>0</v>
      </c>
      <c r="D3664">
        <v>0</v>
      </c>
      <c r="E3664">
        <v>0</v>
      </c>
      <c r="F3664">
        <v>0</v>
      </c>
      <c r="G3664">
        <v>0</v>
      </c>
      <c r="H3664" s="46">
        <f t="shared" si="357"/>
        <v>0</v>
      </c>
      <c r="J3664" t="str">
        <f t="shared" si="358"/>
        <v>MAGAREFE</v>
      </c>
      <c r="K3664" t="s">
        <v>4560</v>
      </c>
      <c r="L3664">
        <v>0</v>
      </c>
      <c r="M3664" s="46">
        <f t="shared" si="359"/>
        <v>0</v>
      </c>
      <c r="N3664" t="str">
        <f t="shared" si="360"/>
        <v>MAQUINISTA DE EMBARCACOES</v>
      </c>
      <c r="O3664" t="s">
        <v>4572</v>
      </c>
      <c r="P3664">
        <v>0</v>
      </c>
      <c r="Q3664" s="46">
        <f t="shared" si="361"/>
        <v>0</v>
      </c>
    </row>
    <row r="3665" spans="1:17" x14ac:dyDescent="0.25">
      <c r="A3665" t="str">
        <f t="shared" si="356"/>
        <v>CLASSIFICADOR DE GRAOS</v>
      </c>
      <c r="B3665" t="s">
        <v>4556</v>
      </c>
      <c r="C3665">
        <v>0</v>
      </c>
      <c r="D3665">
        <v>0</v>
      </c>
      <c r="E3665">
        <v>0</v>
      </c>
      <c r="F3665">
        <v>0</v>
      </c>
      <c r="G3665">
        <v>0</v>
      </c>
      <c r="H3665" s="46">
        <f t="shared" si="357"/>
        <v>0</v>
      </c>
      <c r="J3665" t="str">
        <f t="shared" si="358"/>
        <v>RETALHADOR DE CARNE</v>
      </c>
      <c r="K3665" t="s">
        <v>4561</v>
      </c>
      <c r="L3665">
        <v>0</v>
      </c>
      <c r="M3665" s="46">
        <f t="shared" si="359"/>
        <v>0</v>
      </c>
      <c r="N3665" t="str">
        <f t="shared" si="360"/>
        <v>OPERADOR DE BATERIA DE GAS DE HULHA</v>
      </c>
      <c r="O3665" t="s">
        <v>4573</v>
      </c>
      <c r="P3665">
        <v>0</v>
      </c>
      <c r="Q3665" s="46">
        <f t="shared" si="361"/>
        <v>0</v>
      </c>
    </row>
    <row r="3666" spans="1:17" x14ac:dyDescent="0.25">
      <c r="A3666" t="str">
        <f t="shared" si="356"/>
        <v>DESOSSADOR</v>
      </c>
      <c r="B3666" t="s">
        <v>4559</v>
      </c>
      <c r="C3666">
        <v>0</v>
      </c>
      <c r="D3666">
        <v>0</v>
      </c>
      <c r="E3666">
        <v>0</v>
      </c>
      <c r="F3666">
        <v>0</v>
      </c>
      <c r="G3666">
        <v>0</v>
      </c>
      <c r="H3666" s="46">
        <f t="shared" si="357"/>
        <v>0</v>
      </c>
      <c r="J3666" t="str">
        <f t="shared" si="358"/>
        <v>TRABALHADOR DO BENEFICIAMENTO DE FUMO</v>
      </c>
      <c r="K3666" t="s">
        <v>4562</v>
      </c>
      <c r="L3666">
        <v>0</v>
      </c>
      <c r="M3666" s="46">
        <f t="shared" si="359"/>
        <v>0</v>
      </c>
      <c r="N3666" t="str">
        <f t="shared" si="360"/>
        <v>OPERADOR DE CALDEIRA</v>
      </c>
      <c r="O3666" t="s">
        <v>4574</v>
      </c>
      <c r="P3666">
        <v>0</v>
      </c>
      <c r="Q3666" s="46">
        <f t="shared" si="361"/>
        <v>0</v>
      </c>
    </row>
    <row r="3667" spans="1:17" x14ac:dyDescent="0.25">
      <c r="A3667" t="str">
        <f t="shared" si="356"/>
        <v>MAGAREFE</v>
      </c>
      <c r="B3667" t="s">
        <v>4560</v>
      </c>
      <c r="C3667">
        <v>0</v>
      </c>
      <c r="D3667">
        <v>0</v>
      </c>
      <c r="E3667">
        <v>0</v>
      </c>
      <c r="F3667">
        <v>0</v>
      </c>
      <c r="G3667">
        <v>0</v>
      </c>
      <c r="H3667" s="46">
        <f t="shared" si="357"/>
        <v>0</v>
      </c>
      <c r="J3667" t="str">
        <f t="shared" si="358"/>
        <v>SUPERVISOR DE OPERACAO DE FLUIDOS (DISTRIBUICAO, CAPTACAO, TRATAMENTO DE AGUA, GASES, VAPOR)</v>
      </c>
      <c r="K3667" t="s">
        <v>4564</v>
      </c>
      <c r="L3667">
        <v>0</v>
      </c>
      <c r="M3667" s="46">
        <f t="shared" si="359"/>
        <v>0</v>
      </c>
      <c r="N3667" t="str">
        <f t="shared" si="360"/>
        <v>OPERADOR DE COMPRESSOR DE AR</v>
      </c>
      <c r="O3667" t="s">
        <v>4575</v>
      </c>
      <c r="P3667">
        <v>0</v>
      </c>
      <c r="Q3667" s="46">
        <f t="shared" si="361"/>
        <v>0</v>
      </c>
    </row>
    <row r="3668" spans="1:17" x14ac:dyDescent="0.25">
      <c r="A3668" t="str">
        <f t="shared" si="356"/>
        <v>RETALHADOR DE CARNE</v>
      </c>
      <c r="B3668" t="s">
        <v>4561</v>
      </c>
      <c r="C3668">
        <v>0</v>
      </c>
      <c r="D3668">
        <v>0</v>
      </c>
      <c r="E3668">
        <v>0</v>
      </c>
      <c r="F3668">
        <v>0</v>
      </c>
      <c r="G3668">
        <v>0</v>
      </c>
      <c r="H3668" s="46">
        <f t="shared" si="357"/>
        <v>0</v>
      </c>
      <c r="J3668" t="str">
        <f t="shared" si="358"/>
        <v>SUPERVISOR DE OPERACAO ELETRICA (GERACAO, TRANSMISSAO E DISTRIBUICAO DE ENERGIA ELETRICA)</v>
      </c>
      <c r="K3668" t="s">
        <v>4565</v>
      </c>
      <c r="L3668">
        <v>0</v>
      </c>
      <c r="M3668" s="46">
        <f t="shared" si="359"/>
        <v>0</v>
      </c>
      <c r="N3668" t="str">
        <f t="shared" si="360"/>
        <v>OPERADOR DE ESTACAO DE BOMBEAMENTO</v>
      </c>
      <c r="O3668" t="s">
        <v>4576</v>
      </c>
      <c r="P3668">
        <v>0</v>
      </c>
      <c r="Q3668" s="46">
        <f t="shared" si="361"/>
        <v>0</v>
      </c>
    </row>
    <row r="3669" spans="1:17" x14ac:dyDescent="0.25">
      <c r="A3669" t="str">
        <f t="shared" si="356"/>
        <v>TRABALHADOR DO BENEFICIAMENTO DE FUMO</v>
      </c>
      <c r="B3669" t="s">
        <v>4562</v>
      </c>
      <c r="C3669">
        <v>0</v>
      </c>
      <c r="D3669">
        <v>0</v>
      </c>
      <c r="E3669">
        <v>0</v>
      </c>
      <c r="F3669">
        <v>0</v>
      </c>
      <c r="G3669">
        <v>0</v>
      </c>
      <c r="H3669" s="46">
        <f t="shared" si="357"/>
        <v>0</v>
      </c>
      <c r="J3669" t="str">
        <f t="shared" si="358"/>
        <v>OPERADOR DE CENTRAL HIDRELETRICA</v>
      </c>
      <c r="K3669" t="s">
        <v>4566</v>
      </c>
      <c r="L3669">
        <v>0</v>
      </c>
      <c r="M3669" s="46">
        <f t="shared" si="359"/>
        <v>0</v>
      </c>
      <c r="N3669" t="str">
        <f t="shared" si="360"/>
        <v>OPERADOR DE MAQUINAS FIXAS, EM GERAL</v>
      </c>
      <c r="O3669" t="s">
        <v>4577</v>
      </c>
      <c r="P3669">
        <v>0</v>
      </c>
      <c r="Q3669" s="46">
        <f t="shared" si="361"/>
        <v>0</v>
      </c>
    </row>
    <row r="3670" spans="1:17" x14ac:dyDescent="0.25">
      <c r="A3670" t="str">
        <f t="shared" si="356"/>
        <v>SUPERVISOR DE OPERACAO DE FLUIDOS (DISTRIBUICAO, CAPTACAO, TRATAMENTO DE AGUA, GASES, VAPOR)</v>
      </c>
      <c r="B3670" t="s">
        <v>4564</v>
      </c>
      <c r="C3670">
        <v>0</v>
      </c>
      <c r="D3670">
        <v>0</v>
      </c>
      <c r="E3670">
        <v>0</v>
      </c>
      <c r="F3670">
        <v>0</v>
      </c>
      <c r="G3670">
        <v>0</v>
      </c>
      <c r="H3670" s="46">
        <f t="shared" si="357"/>
        <v>0</v>
      </c>
      <c r="J3670" t="str">
        <f t="shared" si="358"/>
        <v>OPERADOR DE QUADRO DE DISTRIBUICAO DE ENERGIA ELETRICA</v>
      </c>
      <c r="K3670" t="s">
        <v>4567</v>
      </c>
      <c r="L3670">
        <v>0</v>
      </c>
      <c r="M3670" s="46">
        <f t="shared" si="359"/>
        <v>0</v>
      </c>
      <c r="N3670" t="str">
        <f t="shared" si="360"/>
        <v>OPERADOR DE UTILIDADE (PRODUCAO E DISTRIBUICAO DE VAPOR, GAS, OLEO, COMBUSTIVEL, ENERGIA, OXIGENIO)</v>
      </c>
      <c r="O3670" t="s">
        <v>4578</v>
      </c>
      <c r="P3670">
        <v>0</v>
      </c>
      <c r="Q3670" s="46">
        <f t="shared" si="361"/>
        <v>0</v>
      </c>
    </row>
    <row r="3671" spans="1:17" x14ac:dyDescent="0.25">
      <c r="A3671" t="str">
        <f t="shared" si="356"/>
        <v>SUPERVISOR DE OPERACAO ELETRICA (GERACAO, TRANSMISSAO E DISTRIBUICAO DE ENERGIA ELETRICA)</v>
      </c>
      <c r="B3671" t="s">
        <v>4565</v>
      </c>
      <c r="C3671">
        <v>0</v>
      </c>
      <c r="D3671">
        <v>0</v>
      </c>
      <c r="E3671">
        <v>0</v>
      </c>
      <c r="F3671">
        <v>0</v>
      </c>
      <c r="G3671">
        <v>0</v>
      </c>
      <c r="H3671" s="46">
        <f t="shared" si="357"/>
        <v>0</v>
      </c>
      <c r="J3671" t="str">
        <f t="shared" si="358"/>
        <v>OPERADOR DE CENTRAL TERMOELETRICA</v>
      </c>
      <c r="K3671" t="s">
        <v>4568</v>
      </c>
      <c r="L3671">
        <v>0</v>
      </c>
      <c r="M3671" s="46">
        <f t="shared" si="359"/>
        <v>0</v>
      </c>
      <c r="N3671" t="str">
        <f t="shared" si="360"/>
        <v>OPERADOR DE ESTACAO DE CAPTACAO, TRATAMENTO E DISTRIBUICAO DE AGUA</v>
      </c>
      <c r="O3671" t="s">
        <v>4579</v>
      </c>
      <c r="P3671">
        <v>0</v>
      </c>
      <c r="Q3671" s="46">
        <f t="shared" si="361"/>
        <v>0</v>
      </c>
    </row>
    <row r="3672" spans="1:17" x14ac:dyDescent="0.25">
      <c r="A3672" t="str">
        <f t="shared" si="356"/>
        <v>OPERADOR DE CENTRAL HIDRELETRICA</v>
      </c>
      <c r="B3672" t="s">
        <v>4566</v>
      </c>
      <c r="C3672">
        <v>0</v>
      </c>
      <c r="D3672">
        <v>0</v>
      </c>
      <c r="E3672">
        <v>0</v>
      </c>
      <c r="F3672">
        <v>0</v>
      </c>
      <c r="G3672">
        <v>0</v>
      </c>
      <c r="H3672" s="46">
        <f t="shared" si="357"/>
        <v>0</v>
      </c>
      <c r="J3672" t="str">
        <f t="shared" si="358"/>
        <v>OPERADOR DE REATOR NUCLEAR</v>
      </c>
      <c r="K3672" t="s">
        <v>4569</v>
      </c>
      <c r="L3672">
        <v>0</v>
      </c>
      <c r="M3672" s="46">
        <f t="shared" si="359"/>
        <v>0</v>
      </c>
      <c r="N3672" t="str">
        <f t="shared" si="360"/>
        <v>OPERADOR DE ESTACAO DE TRATAMENTO DE AGUA E EFLUENTES</v>
      </c>
      <c r="O3672" t="s">
        <v>4580</v>
      </c>
      <c r="P3672">
        <v>0</v>
      </c>
      <c r="Q3672" s="46">
        <f t="shared" si="361"/>
        <v>0</v>
      </c>
    </row>
    <row r="3673" spans="1:17" x14ac:dyDescent="0.25">
      <c r="A3673" t="str">
        <f t="shared" si="356"/>
        <v>OPERADOR DE QUADRO DE DISTRIBUICAO DE ENERGIA ELETRICA</v>
      </c>
      <c r="B3673" t="s">
        <v>4567</v>
      </c>
      <c r="C3673">
        <v>0</v>
      </c>
      <c r="D3673">
        <v>0</v>
      </c>
      <c r="E3673">
        <v>0</v>
      </c>
      <c r="F3673">
        <v>0</v>
      </c>
      <c r="G3673">
        <v>0</v>
      </c>
      <c r="H3673" s="46">
        <f t="shared" si="357"/>
        <v>0</v>
      </c>
      <c r="J3673" t="str">
        <f t="shared" si="358"/>
        <v>OPERADOR DE SUBESTACAO</v>
      </c>
      <c r="K3673" t="s">
        <v>4570</v>
      </c>
      <c r="L3673">
        <v>0</v>
      </c>
      <c r="M3673" s="46">
        <f t="shared" si="359"/>
        <v>0</v>
      </c>
      <c r="N3673" t="str">
        <f t="shared" si="360"/>
        <v>OPERADOR DE FORNO DE INCINERACAO NO TRATAMENTO DE AGUA, EFLUENTES E RESIDUOS INDUSTRIAIS</v>
      </c>
      <c r="O3673" t="s">
        <v>4581</v>
      </c>
      <c r="P3673">
        <v>0</v>
      </c>
      <c r="Q3673" s="46">
        <f t="shared" si="361"/>
        <v>0</v>
      </c>
    </row>
    <row r="3674" spans="1:17" x14ac:dyDescent="0.25">
      <c r="A3674" t="str">
        <f t="shared" si="356"/>
        <v>OPERADOR DE CENTRAL TERMOELETRICA</v>
      </c>
      <c r="B3674" t="s">
        <v>4568</v>
      </c>
      <c r="C3674">
        <v>0</v>
      </c>
      <c r="D3674">
        <v>0</v>
      </c>
      <c r="E3674">
        <v>0</v>
      </c>
      <c r="F3674">
        <v>0</v>
      </c>
      <c r="G3674">
        <v>0</v>
      </c>
      <c r="H3674" s="46">
        <f t="shared" si="357"/>
        <v>0</v>
      </c>
      <c r="J3674" t="str">
        <f t="shared" si="358"/>
        <v>FOGUISTA (LOCOMOTIVAS A VAPOR)</v>
      </c>
      <c r="K3674" t="s">
        <v>4571</v>
      </c>
      <c r="L3674">
        <v>0</v>
      </c>
      <c r="M3674" s="46">
        <f t="shared" si="359"/>
        <v>0</v>
      </c>
      <c r="N3674" t="str">
        <f t="shared" si="360"/>
        <v>OPERADOR DE INSTALACAO DE EXTRACAO, PROCESSAMENTO, ENVASAMENTO E DISTRIBUICAO DE GASES</v>
      </c>
      <c r="O3674" t="s">
        <v>4582</v>
      </c>
      <c r="P3674">
        <v>0</v>
      </c>
      <c r="Q3674" s="46">
        <f t="shared" si="361"/>
        <v>0</v>
      </c>
    </row>
    <row r="3675" spans="1:17" x14ac:dyDescent="0.25">
      <c r="A3675" t="str">
        <f t="shared" si="356"/>
        <v>OPERADOR DE REATOR NUCLEAR</v>
      </c>
      <c r="B3675" t="s">
        <v>4569</v>
      </c>
      <c r="C3675">
        <v>0</v>
      </c>
      <c r="D3675">
        <v>0</v>
      </c>
      <c r="E3675">
        <v>0</v>
      </c>
      <c r="F3675">
        <v>0</v>
      </c>
      <c r="G3675">
        <v>0</v>
      </c>
      <c r="H3675" s="46">
        <f t="shared" si="357"/>
        <v>0</v>
      </c>
      <c r="J3675" t="str">
        <f t="shared" si="358"/>
        <v>MAQUINISTA DE EMBARCACOES</v>
      </c>
      <c r="K3675" t="s">
        <v>4572</v>
      </c>
      <c r="L3675">
        <v>0</v>
      </c>
      <c r="M3675" s="46">
        <f t="shared" si="359"/>
        <v>0</v>
      </c>
      <c r="N3675" t="str">
        <f t="shared" si="360"/>
        <v>OPERADOR DE INSTALACAO DE REFRIGERACAO</v>
      </c>
      <c r="O3675" t="s">
        <v>4583</v>
      </c>
      <c r="P3675">
        <v>0</v>
      </c>
      <c r="Q3675" s="46">
        <f t="shared" si="361"/>
        <v>0</v>
      </c>
    </row>
    <row r="3676" spans="1:17" x14ac:dyDescent="0.25">
      <c r="A3676" t="str">
        <f t="shared" si="356"/>
        <v>OPERADOR DE SUBESTACAO</v>
      </c>
      <c r="B3676" t="s">
        <v>4570</v>
      </c>
      <c r="C3676">
        <v>0</v>
      </c>
      <c r="D3676">
        <v>0</v>
      </c>
      <c r="E3676">
        <v>0</v>
      </c>
      <c r="F3676">
        <v>0</v>
      </c>
      <c r="G3676">
        <v>0</v>
      </c>
      <c r="H3676" s="46">
        <f t="shared" si="357"/>
        <v>0</v>
      </c>
      <c r="J3676" t="str">
        <f t="shared" si="358"/>
        <v>OPERADOR DE BATERIA DE GAS DE HULHA</v>
      </c>
      <c r="K3676" t="s">
        <v>4573</v>
      </c>
      <c r="L3676">
        <v>0</v>
      </c>
      <c r="M3676" s="46">
        <f t="shared" si="359"/>
        <v>0</v>
      </c>
      <c r="N3676" t="str">
        <f t="shared" si="360"/>
        <v>OPERADOR DE REFRIGERACAO COM AMONIA</v>
      </c>
      <c r="O3676" t="s">
        <v>4584</v>
      </c>
      <c r="P3676">
        <v>0</v>
      </c>
      <c r="Q3676" s="46">
        <f t="shared" si="361"/>
        <v>0</v>
      </c>
    </row>
    <row r="3677" spans="1:17" x14ac:dyDescent="0.25">
      <c r="A3677" t="str">
        <f t="shared" si="356"/>
        <v>FOGUISTA (LOCOMOTIVAS A VAPOR)</v>
      </c>
      <c r="B3677" t="s">
        <v>4571</v>
      </c>
      <c r="C3677">
        <v>0</v>
      </c>
      <c r="D3677">
        <v>0</v>
      </c>
      <c r="E3677">
        <v>0</v>
      </c>
      <c r="F3677">
        <v>0</v>
      </c>
      <c r="G3677">
        <v>0</v>
      </c>
      <c r="H3677" s="46">
        <f t="shared" si="357"/>
        <v>0</v>
      </c>
      <c r="J3677" t="str">
        <f t="shared" si="358"/>
        <v>OPERADOR DE COMPRESSOR DE AR</v>
      </c>
      <c r="K3677" t="s">
        <v>4575</v>
      </c>
      <c r="L3677">
        <v>0</v>
      </c>
      <c r="M3677" s="46">
        <f t="shared" si="359"/>
        <v>0</v>
      </c>
      <c r="N3677" t="str">
        <f t="shared" si="360"/>
        <v>OPERADOR DE INSTALACAO DE AR-CONDICIONADO</v>
      </c>
      <c r="O3677" t="s">
        <v>4585</v>
      </c>
      <c r="P3677">
        <v>0</v>
      </c>
      <c r="Q3677" s="46">
        <f t="shared" si="361"/>
        <v>0</v>
      </c>
    </row>
    <row r="3678" spans="1:17" x14ac:dyDescent="0.25">
      <c r="A3678" t="str">
        <f t="shared" si="356"/>
        <v>MAQUINISTA DE EMBARCACOES</v>
      </c>
      <c r="B3678" t="s">
        <v>4572</v>
      </c>
      <c r="C3678">
        <v>0</v>
      </c>
      <c r="D3678">
        <v>0</v>
      </c>
      <c r="E3678">
        <v>0</v>
      </c>
      <c r="F3678">
        <v>0</v>
      </c>
      <c r="G3678">
        <v>0</v>
      </c>
      <c r="H3678" s="46">
        <f t="shared" si="357"/>
        <v>0</v>
      </c>
      <c r="J3678" t="str">
        <f t="shared" si="358"/>
        <v>OPERADOR DE ESTACAO DE BOMBEAMENTO</v>
      </c>
      <c r="K3678" t="s">
        <v>4576</v>
      </c>
      <c r="L3678">
        <v>0</v>
      </c>
      <c r="M3678" s="46">
        <f t="shared" si="359"/>
        <v>0</v>
      </c>
      <c r="N3678" t="str">
        <f t="shared" si="360"/>
        <v>ENCARREGADO DE MANUTENCAO MECANICA DE SISTEMAS OPERACIONAIS</v>
      </c>
      <c r="O3678" t="s">
        <v>4586</v>
      </c>
      <c r="P3678">
        <v>0</v>
      </c>
      <c r="Q3678" s="46">
        <f t="shared" si="361"/>
        <v>0</v>
      </c>
    </row>
    <row r="3679" spans="1:17" x14ac:dyDescent="0.25">
      <c r="A3679" t="str">
        <f t="shared" si="356"/>
        <v>OPERADOR DE BATERIA DE GAS DE HULHA</v>
      </c>
      <c r="B3679" t="s">
        <v>4573</v>
      </c>
      <c r="C3679">
        <v>0</v>
      </c>
      <c r="D3679">
        <v>0</v>
      </c>
      <c r="E3679">
        <v>0</v>
      </c>
      <c r="F3679">
        <v>0</v>
      </c>
      <c r="G3679">
        <v>0</v>
      </c>
      <c r="H3679" s="46">
        <f t="shared" si="357"/>
        <v>0</v>
      </c>
      <c r="J3679" t="str">
        <f t="shared" si="358"/>
        <v>OPERADOR DE UTILIDADE (PRODUCAO E DISTRIBUICAO DE VAPOR, GAS, OLEO, COMBUSTIVEL, ENERGIA, OXIGENIO)</v>
      </c>
      <c r="K3679" t="s">
        <v>4578</v>
      </c>
      <c r="L3679">
        <v>0</v>
      </c>
      <c r="M3679" s="46">
        <f t="shared" si="359"/>
        <v>0</v>
      </c>
      <c r="N3679" t="str">
        <f t="shared" si="360"/>
        <v>SUPERVISOR DE MANUTENCAO DE APARELHOS TERMICOS, DE CLIMATIZACAO E DE REFRIGERACAO</v>
      </c>
      <c r="O3679" t="s">
        <v>4587</v>
      </c>
      <c r="P3679">
        <v>0</v>
      </c>
      <c r="Q3679" s="46">
        <f t="shared" si="361"/>
        <v>0</v>
      </c>
    </row>
    <row r="3680" spans="1:17" x14ac:dyDescent="0.25">
      <c r="A3680" t="str">
        <f t="shared" si="356"/>
        <v>OPERADOR DE COMPRESSOR DE AR</v>
      </c>
      <c r="B3680" t="s">
        <v>4575</v>
      </c>
      <c r="C3680">
        <v>0</v>
      </c>
      <c r="D3680">
        <v>0</v>
      </c>
      <c r="E3680">
        <v>0</v>
      </c>
      <c r="F3680">
        <v>0</v>
      </c>
      <c r="G3680">
        <v>0</v>
      </c>
      <c r="H3680" s="46">
        <f t="shared" si="357"/>
        <v>0</v>
      </c>
      <c r="J3680" t="str">
        <f t="shared" si="358"/>
        <v>OPERADOR DE ESTACAO DE CAPTACAO, TRATAMENTO E DISTRIBUICAO DE AGUA</v>
      </c>
      <c r="K3680" t="s">
        <v>4579</v>
      </c>
      <c r="L3680">
        <v>0</v>
      </c>
      <c r="M3680" s="46">
        <f t="shared" si="359"/>
        <v>0</v>
      </c>
      <c r="N3680" t="str">
        <f t="shared" si="360"/>
        <v>SUPERVISOR DE MANUTENCAO DE BOMBAS, MOTORES, COMPRESSORES E EQUIPAMENTOS DE TRANSMISSAO</v>
      </c>
      <c r="O3680" t="s">
        <v>4588</v>
      </c>
      <c r="P3680">
        <v>0</v>
      </c>
      <c r="Q3680" s="46">
        <f t="shared" si="361"/>
        <v>0</v>
      </c>
    </row>
    <row r="3681" spans="1:17" x14ac:dyDescent="0.25">
      <c r="A3681" t="str">
        <f t="shared" si="356"/>
        <v>OPERADOR DE ESTACAO DE BOMBEAMENTO</v>
      </c>
      <c r="B3681" t="s">
        <v>4576</v>
      </c>
      <c r="C3681">
        <v>0</v>
      </c>
      <c r="D3681">
        <v>0</v>
      </c>
      <c r="E3681">
        <v>0</v>
      </c>
      <c r="F3681">
        <v>0</v>
      </c>
      <c r="G3681">
        <v>0</v>
      </c>
      <c r="H3681" s="46">
        <f t="shared" si="357"/>
        <v>0</v>
      </c>
      <c r="J3681" t="str">
        <f t="shared" si="358"/>
        <v>OPERADOR DE ESTACAO DE TRATAMENTO DE AGUA E EFLUENTES</v>
      </c>
      <c r="K3681" t="s">
        <v>4580</v>
      </c>
      <c r="L3681">
        <v>0</v>
      </c>
      <c r="M3681" s="46">
        <f t="shared" si="359"/>
        <v>0</v>
      </c>
      <c r="N3681" t="str">
        <f t="shared" si="360"/>
        <v>SUPERVISOR DE MANUTENCAO DE MAQUINAS GRAFICAS</v>
      </c>
      <c r="O3681" t="s">
        <v>4589</v>
      </c>
      <c r="P3681">
        <v>0</v>
      </c>
      <c r="Q3681" s="46">
        <f t="shared" si="361"/>
        <v>0</v>
      </c>
    </row>
    <row r="3682" spans="1:17" x14ac:dyDescent="0.25">
      <c r="A3682" t="str">
        <f t="shared" si="356"/>
        <v>OPERADOR DE UTILIDADE (PRODUCAO E DISTRIBUICAO DE VAPOR, GAS, OLEO, COMBUSTIVEL, ENERGIA, OXIGENIO)</v>
      </c>
      <c r="B3682" t="s">
        <v>4578</v>
      </c>
      <c r="C3682">
        <v>0</v>
      </c>
      <c r="D3682">
        <v>0</v>
      </c>
      <c r="E3682">
        <v>0</v>
      </c>
      <c r="F3682">
        <v>0</v>
      </c>
      <c r="G3682">
        <v>0</v>
      </c>
      <c r="H3682" s="46">
        <f t="shared" si="357"/>
        <v>0</v>
      </c>
      <c r="J3682" t="str">
        <f t="shared" si="358"/>
        <v>OPERADOR DE FORNO DE INCINERACAO NO TRATAMENTO DE AGUA, EFLUENTES E RESIDUOS INDUSTRIAIS</v>
      </c>
      <c r="K3682" t="s">
        <v>4581</v>
      </c>
      <c r="L3682">
        <v>0</v>
      </c>
      <c r="M3682" s="46">
        <f t="shared" si="359"/>
        <v>0</v>
      </c>
      <c r="N3682" t="str">
        <f t="shared" si="360"/>
        <v>SUPERVISOR DE MANUTENCAO DE MAQUINAS INDUSTRIAIS TEXTEIS</v>
      </c>
      <c r="O3682" t="s">
        <v>4590</v>
      </c>
      <c r="P3682">
        <v>0</v>
      </c>
      <c r="Q3682" s="46">
        <f t="shared" si="361"/>
        <v>0</v>
      </c>
    </row>
    <row r="3683" spans="1:17" x14ac:dyDescent="0.25">
      <c r="A3683" t="str">
        <f t="shared" si="356"/>
        <v>OPERADOR DE ESTACAO DE CAPTACAO, TRATAMENTO E DISTRIBUICAO DE AGUA</v>
      </c>
      <c r="B3683" t="s">
        <v>4579</v>
      </c>
      <c r="C3683">
        <v>0</v>
      </c>
      <c r="D3683">
        <v>0</v>
      </c>
      <c r="E3683">
        <v>0</v>
      </c>
      <c r="F3683">
        <v>0</v>
      </c>
      <c r="G3683">
        <v>0</v>
      </c>
      <c r="H3683" s="46">
        <f t="shared" si="357"/>
        <v>0</v>
      </c>
      <c r="J3683" t="str">
        <f t="shared" si="358"/>
        <v>OPERADOR DE INSTALACAO DE REFRIGERACAO</v>
      </c>
      <c r="K3683" t="s">
        <v>4583</v>
      </c>
      <c r="L3683">
        <v>0</v>
      </c>
      <c r="M3683" s="46">
        <f t="shared" si="359"/>
        <v>0</v>
      </c>
      <c r="N3683" t="str">
        <f t="shared" si="360"/>
        <v>SUPERVISOR DE MANUTENCAO DE MAQUINAS OPERATRIZES E DE USINAGEM</v>
      </c>
      <c r="O3683" t="s">
        <v>4591</v>
      </c>
      <c r="P3683">
        <v>0</v>
      </c>
      <c r="Q3683" s="46">
        <f t="shared" si="361"/>
        <v>0</v>
      </c>
    </row>
    <row r="3684" spans="1:17" x14ac:dyDescent="0.25">
      <c r="A3684" t="str">
        <f t="shared" si="356"/>
        <v>OPERADOR DE ESTACAO DE TRATAMENTO DE AGUA E EFLUENTES</v>
      </c>
      <c r="B3684" t="s">
        <v>4580</v>
      </c>
      <c r="C3684">
        <v>0</v>
      </c>
      <c r="D3684">
        <v>0</v>
      </c>
      <c r="E3684">
        <v>0</v>
      </c>
      <c r="F3684">
        <v>0</v>
      </c>
      <c r="G3684">
        <v>0</v>
      </c>
      <c r="H3684" s="46">
        <f t="shared" si="357"/>
        <v>0</v>
      </c>
      <c r="J3684" t="str">
        <f t="shared" si="358"/>
        <v>OPERADOR DE REFRIGERACAO COM AMONIA</v>
      </c>
      <c r="K3684" t="s">
        <v>4584</v>
      </c>
      <c r="L3684">
        <v>0</v>
      </c>
      <c r="M3684" s="46">
        <f t="shared" si="359"/>
        <v>0</v>
      </c>
      <c r="N3684" t="str">
        <f t="shared" si="360"/>
        <v>SUPERVISOR DA MANUTENCAO E REPARACAO DE VEICULOS LEVES</v>
      </c>
      <c r="O3684" t="s">
        <v>4592</v>
      </c>
      <c r="P3684">
        <v>0</v>
      </c>
      <c r="Q3684" s="46">
        <f t="shared" si="361"/>
        <v>0</v>
      </c>
    </row>
    <row r="3685" spans="1:17" x14ac:dyDescent="0.25">
      <c r="A3685" t="str">
        <f t="shared" si="356"/>
        <v>OPERADOR DE FORNO DE INCINERACAO NO TRATAMENTO DE AGUA, EFLUENTES E RESIDUOS INDUSTRIAIS</v>
      </c>
      <c r="B3685" t="s">
        <v>4581</v>
      </c>
      <c r="C3685">
        <v>0</v>
      </c>
      <c r="D3685">
        <v>0</v>
      </c>
      <c r="E3685">
        <v>0</v>
      </c>
      <c r="F3685">
        <v>0</v>
      </c>
      <c r="G3685">
        <v>0</v>
      </c>
      <c r="H3685" s="46">
        <f t="shared" si="357"/>
        <v>0</v>
      </c>
      <c r="J3685" t="str">
        <f t="shared" si="358"/>
        <v>OPERADOR DE INSTALACAO DE AR-CONDICIONADO</v>
      </c>
      <c r="K3685" t="s">
        <v>4585</v>
      </c>
      <c r="L3685">
        <v>0</v>
      </c>
      <c r="M3685" s="46">
        <f t="shared" si="359"/>
        <v>0</v>
      </c>
      <c r="N3685" t="str">
        <f t="shared" si="360"/>
        <v>SUPERVISOR DA MANUTENCAO E REPARACAO DE VEICULOS PESADOS</v>
      </c>
      <c r="O3685" t="s">
        <v>4593</v>
      </c>
      <c r="P3685">
        <v>0</v>
      </c>
      <c r="Q3685" s="46">
        <f t="shared" si="361"/>
        <v>0</v>
      </c>
    </row>
    <row r="3686" spans="1:17" x14ac:dyDescent="0.25">
      <c r="A3686" t="str">
        <f t="shared" si="356"/>
        <v>OPERADOR DE INSTALACAO DE REFRIGERACAO</v>
      </c>
      <c r="B3686" t="s">
        <v>4583</v>
      </c>
      <c r="C3686">
        <v>0</v>
      </c>
      <c r="D3686">
        <v>0</v>
      </c>
      <c r="E3686">
        <v>0</v>
      </c>
      <c r="F3686">
        <v>0</v>
      </c>
      <c r="G3686">
        <v>0</v>
      </c>
      <c r="H3686" s="46">
        <f t="shared" si="357"/>
        <v>0</v>
      </c>
      <c r="J3686" t="str">
        <f t="shared" si="358"/>
        <v>SUPERVISOR DE MANUTENCAO DE APARELHOS TERMICOS, DE CLIMATIZACAO E DE REFRIGERACAO</v>
      </c>
      <c r="K3686" t="s">
        <v>4587</v>
      </c>
      <c r="L3686">
        <v>0</v>
      </c>
      <c r="M3686" s="46">
        <f t="shared" si="359"/>
        <v>0</v>
      </c>
      <c r="N3686" t="str">
        <f t="shared" si="360"/>
        <v>SUPERVISOR DE REPAROS LINHAS FERREAS</v>
      </c>
      <c r="O3686" t="s">
        <v>4594</v>
      </c>
      <c r="P3686">
        <v>0</v>
      </c>
      <c r="Q3686" s="46">
        <f t="shared" si="361"/>
        <v>0</v>
      </c>
    </row>
    <row r="3687" spans="1:17" x14ac:dyDescent="0.25">
      <c r="A3687" t="str">
        <f t="shared" si="356"/>
        <v>OPERADOR DE REFRIGERACAO COM AMONIA</v>
      </c>
      <c r="B3687" t="s">
        <v>4584</v>
      </c>
      <c r="C3687">
        <v>0</v>
      </c>
      <c r="D3687">
        <v>0</v>
      </c>
      <c r="E3687">
        <v>0</v>
      </c>
      <c r="F3687">
        <v>0</v>
      </c>
      <c r="G3687">
        <v>0</v>
      </c>
      <c r="H3687" s="46">
        <f t="shared" si="357"/>
        <v>0</v>
      </c>
      <c r="J3687" t="str">
        <f t="shared" si="358"/>
        <v>SUPERVISOR DE MANUTENCAO DE BOMBAS, MOTORES, COMPRESSORES E EQUIPAMENTOS DE TRANSMISSAO</v>
      </c>
      <c r="K3687" t="s">
        <v>4588</v>
      </c>
      <c r="L3687">
        <v>0</v>
      </c>
      <c r="M3687" s="46">
        <f t="shared" si="359"/>
        <v>0</v>
      </c>
      <c r="N3687" t="str">
        <f t="shared" si="360"/>
        <v>SUPERVISOR DE MANUTENCAO DE VIAS FERREAS</v>
      </c>
      <c r="O3687" t="s">
        <v>4595</v>
      </c>
      <c r="P3687">
        <v>0</v>
      </c>
      <c r="Q3687" s="46">
        <f t="shared" si="361"/>
        <v>0</v>
      </c>
    </row>
    <row r="3688" spans="1:17" x14ac:dyDescent="0.25">
      <c r="A3688" t="str">
        <f t="shared" si="356"/>
        <v>OPERADOR DE INSTALACAO DE AR-CONDICIONADO</v>
      </c>
      <c r="B3688" t="s">
        <v>4585</v>
      </c>
      <c r="C3688">
        <v>0</v>
      </c>
      <c r="D3688">
        <v>0</v>
      </c>
      <c r="E3688">
        <v>0</v>
      </c>
      <c r="F3688">
        <v>0</v>
      </c>
      <c r="G3688">
        <v>0</v>
      </c>
      <c r="H3688" s="46">
        <f t="shared" si="357"/>
        <v>0</v>
      </c>
      <c r="J3688" t="str">
        <f t="shared" si="358"/>
        <v>SUPERVISOR DE MANUTENCAO DE MAQUINAS GRAFICAS</v>
      </c>
      <c r="K3688" t="s">
        <v>4589</v>
      </c>
      <c r="L3688">
        <v>0</v>
      </c>
      <c r="M3688" s="46">
        <f t="shared" si="359"/>
        <v>0</v>
      </c>
      <c r="N3688" t="str">
        <f t="shared" si="360"/>
        <v>MECANICO DE MANUTENCAO DE BOMBA INJETORA (EXCETO DE VEICULOS AUTOMOTORES)</v>
      </c>
      <c r="O3688" t="s">
        <v>4596</v>
      </c>
      <c r="P3688">
        <v>0</v>
      </c>
      <c r="Q3688" s="46">
        <f t="shared" si="361"/>
        <v>0</v>
      </c>
    </row>
    <row r="3689" spans="1:17" x14ac:dyDescent="0.25">
      <c r="A3689" t="str">
        <f t="shared" si="356"/>
        <v>SUPERVISOR DE MANUTENCAO DE APARELHOS TERMICOS, DE CLIMATIZACAO E DE REFRIGERACAO</v>
      </c>
      <c r="B3689" t="s">
        <v>4587</v>
      </c>
      <c r="C3689">
        <v>0</v>
      </c>
      <c r="D3689">
        <v>0</v>
      </c>
      <c r="E3689">
        <v>0</v>
      </c>
      <c r="F3689">
        <v>0</v>
      </c>
      <c r="G3689">
        <v>0</v>
      </c>
      <c r="H3689" s="46">
        <f t="shared" si="357"/>
        <v>0</v>
      </c>
      <c r="J3689" t="str">
        <f t="shared" si="358"/>
        <v>SUPERVISOR DE MANUTENCAO DE MAQUINAS INDUSTRIAIS TEXTEIS</v>
      </c>
      <c r="K3689" t="s">
        <v>4590</v>
      </c>
      <c r="L3689">
        <v>0</v>
      </c>
      <c r="M3689" s="46">
        <f t="shared" si="359"/>
        <v>0</v>
      </c>
      <c r="N3689" t="str">
        <f t="shared" si="360"/>
        <v>MECANICO DE MANUTENCAO DE BOMBAS</v>
      </c>
      <c r="O3689" t="s">
        <v>4597</v>
      </c>
      <c r="P3689">
        <v>0</v>
      </c>
      <c r="Q3689" s="46">
        <f t="shared" si="361"/>
        <v>0</v>
      </c>
    </row>
    <row r="3690" spans="1:17" x14ac:dyDescent="0.25">
      <c r="A3690" t="str">
        <f t="shared" si="356"/>
        <v>SUPERVISOR DE MANUTENCAO DE BOMBAS, MOTORES, COMPRESSORES E EQUIPAMENTOS DE TRANSMISSAO</v>
      </c>
      <c r="B3690" t="s">
        <v>4588</v>
      </c>
      <c r="C3690">
        <v>0</v>
      </c>
      <c r="D3690">
        <v>0</v>
      </c>
      <c r="E3690">
        <v>0</v>
      </c>
      <c r="F3690">
        <v>0</v>
      </c>
      <c r="G3690">
        <v>0</v>
      </c>
      <c r="H3690" s="46">
        <f t="shared" si="357"/>
        <v>0</v>
      </c>
      <c r="J3690" t="str">
        <f t="shared" si="358"/>
        <v>SUPERVISOR DE MANUTENCAO DE MAQUINAS OPERATRIZES E DE USINAGEM</v>
      </c>
      <c r="K3690" t="s">
        <v>4591</v>
      </c>
      <c r="L3690">
        <v>0</v>
      </c>
      <c r="M3690" s="46">
        <f t="shared" si="359"/>
        <v>0</v>
      </c>
      <c r="N3690" t="str">
        <f t="shared" si="360"/>
        <v>MECANICO DE MANUTENCAO DE COMPRESSORES DE AR</v>
      </c>
      <c r="O3690" t="s">
        <v>4598</v>
      </c>
      <c r="P3690">
        <v>0</v>
      </c>
      <c r="Q3690" s="46">
        <f t="shared" si="361"/>
        <v>0</v>
      </c>
    </row>
    <row r="3691" spans="1:17" x14ac:dyDescent="0.25">
      <c r="A3691" t="str">
        <f t="shared" si="356"/>
        <v>SUPERVISOR DE MANUTENCAO DE MAQUINAS GRAFICAS</v>
      </c>
      <c r="B3691" t="s">
        <v>4589</v>
      </c>
      <c r="C3691">
        <v>0</v>
      </c>
      <c r="D3691">
        <v>0</v>
      </c>
      <c r="E3691">
        <v>0</v>
      </c>
      <c r="F3691">
        <v>0</v>
      </c>
      <c r="G3691">
        <v>0</v>
      </c>
      <c r="H3691" s="46">
        <f t="shared" si="357"/>
        <v>0</v>
      </c>
      <c r="J3691" t="str">
        <f t="shared" si="358"/>
        <v>SUPERVISOR DA MANUTENCAO E REPARACAO DE VEICULOS LEVES</v>
      </c>
      <c r="K3691" t="s">
        <v>4592</v>
      </c>
      <c r="L3691">
        <v>0</v>
      </c>
      <c r="M3691" s="46">
        <f t="shared" si="359"/>
        <v>0</v>
      </c>
      <c r="N3691" t="str">
        <f t="shared" si="360"/>
        <v>MECANICO DE MANUTENCAO DE MOTORES DIESEL (EXCETO DE VEICULOS AUTOMOTORES)</v>
      </c>
      <c r="O3691" t="s">
        <v>4599</v>
      </c>
      <c r="P3691">
        <v>0</v>
      </c>
      <c r="Q3691" s="46">
        <f t="shared" si="361"/>
        <v>0</v>
      </c>
    </row>
    <row r="3692" spans="1:17" x14ac:dyDescent="0.25">
      <c r="A3692" t="str">
        <f t="shared" si="356"/>
        <v>SUPERVISOR DE MANUTENCAO DE MAQUINAS INDUSTRIAIS TEXTEIS</v>
      </c>
      <c r="B3692" t="s">
        <v>4590</v>
      </c>
      <c r="C3692">
        <v>0</v>
      </c>
      <c r="D3692">
        <v>0</v>
      </c>
      <c r="E3692">
        <v>0</v>
      </c>
      <c r="F3692">
        <v>0</v>
      </c>
      <c r="G3692">
        <v>0</v>
      </c>
      <c r="H3692" s="46">
        <f t="shared" si="357"/>
        <v>0</v>
      </c>
      <c r="J3692" t="str">
        <f t="shared" si="358"/>
        <v>SUPERVISOR DA MANUTENCAO E REPARACAO DE VEICULOS PESADOS</v>
      </c>
      <c r="K3692" t="s">
        <v>4593</v>
      </c>
      <c r="L3692">
        <v>0</v>
      </c>
      <c r="M3692" s="46">
        <f t="shared" si="359"/>
        <v>0</v>
      </c>
      <c r="N3692" t="str">
        <f t="shared" si="360"/>
        <v>MECANICO DE MANUTENCAO DE REDUTORES</v>
      </c>
      <c r="O3692" t="s">
        <v>4600</v>
      </c>
      <c r="P3692">
        <v>0</v>
      </c>
      <c r="Q3692" s="46">
        <f t="shared" si="361"/>
        <v>0</v>
      </c>
    </row>
    <row r="3693" spans="1:17" x14ac:dyDescent="0.25">
      <c r="A3693" t="str">
        <f t="shared" si="356"/>
        <v>SUPERVISOR DE MANUTENCAO DE MAQUINAS OPERATRIZES E DE USINAGEM</v>
      </c>
      <c r="B3693" t="s">
        <v>4591</v>
      </c>
      <c r="C3693">
        <v>0</v>
      </c>
      <c r="D3693">
        <v>0</v>
      </c>
      <c r="E3693">
        <v>0</v>
      </c>
      <c r="F3693">
        <v>0</v>
      </c>
      <c r="G3693">
        <v>0</v>
      </c>
      <c r="H3693" s="46">
        <f t="shared" si="357"/>
        <v>0</v>
      </c>
      <c r="J3693" t="str">
        <f t="shared" si="358"/>
        <v>SUPERVISOR DE REPAROS LINHAS FERREAS</v>
      </c>
      <c r="K3693" t="s">
        <v>4594</v>
      </c>
      <c r="L3693">
        <v>0</v>
      </c>
      <c r="M3693" s="46">
        <f t="shared" si="359"/>
        <v>0</v>
      </c>
      <c r="N3693" t="str">
        <f t="shared" si="360"/>
        <v>MECANICO DE MANUTENCAO DE TURBINAS (EXCETO DE AERONAVES)</v>
      </c>
      <c r="O3693" t="s">
        <v>4601</v>
      </c>
      <c r="P3693">
        <v>0</v>
      </c>
      <c r="Q3693" s="46">
        <f t="shared" si="361"/>
        <v>0</v>
      </c>
    </row>
    <row r="3694" spans="1:17" x14ac:dyDescent="0.25">
      <c r="A3694" t="str">
        <f t="shared" si="356"/>
        <v>SUPERVISOR DA MANUTENCAO E REPARACAO DE VEICULOS LEVES</v>
      </c>
      <c r="B3694" t="s">
        <v>4592</v>
      </c>
      <c r="C3694">
        <v>0</v>
      </c>
      <c r="D3694">
        <v>0</v>
      </c>
      <c r="E3694">
        <v>0</v>
      </c>
      <c r="F3694">
        <v>0</v>
      </c>
      <c r="G3694">
        <v>0</v>
      </c>
      <c r="H3694" s="46">
        <f t="shared" si="357"/>
        <v>0</v>
      </c>
      <c r="J3694" t="str">
        <f t="shared" si="358"/>
        <v>SUPERVISOR DE MANUTENCAO DE VIAS FERREAS</v>
      </c>
      <c r="K3694" t="s">
        <v>4595</v>
      </c>
      <c r="L3694">
        <v>0</v>
      </c>
      <c r="M3694" s="46">
        <f t="shared" si="359"/>
        <v>0</v>
      </c>
      <c r="N3694" t="str">
        <f t="shared" si="360"/>
        <v>MECANICO DE MANUTENCAO DE TURBOCOMPRESSORES</v>
      </c>
      <c r="O3694" t="s">
        <v>4602</v>
      </c>
      <c r="P3694">
        <v>0</v>
      </c>
      <c r="Q3694" s="46">
        <f t="shared" si="361"/>
        <v>0</v>
      </c>
    </row>
    <row r="3695" spans="1:17" x14ac:dyDescent="0.25">
      <c r="A3695" t="str">
        <f t="shared" si="356"/>
        <v>SUPERVISOR DA MANUTENCAO E REPARACAO DE VEICULOS PESADOS</v>
      </c>
      <c r="B3695" t="s">
        <v>4593</v>
      </c>
      <c r="C3695">
        <v>0</v>
      </c>
      <c r="D3695">
        <v>0</v>
      </c>
      <c r="E3695">
        <v>0</v>
      </c>
      <c r="F3695">
        <v>0</v>
      </c>
      <c r="G3695">
        <v>0</v>
      </c>
      <c r="H3695" s="46">
        <f t="shared" si="357"/>
        <v>0</v>
      </c>
      <c r="J3695" t="str">
        <f t="shared" si="358"/>
        <v>MECANICO DE MANUTENCAO DE BOMBA INJETORA (EXCETO DE VEICULOS AUTOMOTORES)</v>
      </c>
      <c r="K3695" t="s">
        <v>4596</v>
      </c>
      <c r="L3695">
        <v>0</v>
      </c>
      <c r="M3695" s="46">
        <f t="shared" si="359"/>
        <v>0</v>
      </c>
      <c r="N3695" t="str">
        <f t="shared" si="360"/>
        <v>MECANICO DE MANUTENCAO E INSTALACAO DE APARELHOS DE CLIMATIZACAO E REFRIGERACAO</v>
      </c>
      <c r="O3695" t="s">
        <v>4603</v>
      </c>
      <c r="P3695">
        <v>0</v>
      </c>
      <c r="Q3695" s="46">
        <f t="shared" si="361"/>
        <v>0</v>
      </c>
    </row>
    <row r="3696" spans="1:17" x14ac:dyDescent="0.25">
      <c r="A3696" t="str">
        <f t="shared" si="356"/>
        <v>SUPERVISOR DE REPAROS LINHAS FERREAS</v>
      </c>
      <c r="B3696" t="s">
        <v>4594</v>
      </c>
      <c r="C3696">
        <v>0</v>
      </c>
      <c r="D3696">
        <v>0</v>
      </c>
      <c r="E3696">
        <v>0</v>
      </c>
      <c r="F3696">
        <v>0</v>
      </c>
      <c r="G3696">
        <v>0</v>
      </c>
      <c r="H3696" s="46">
        <f t="shared" si="357"/>
        <v>0</v>
      </c>
      <c r="J3696" t="str">
        <f t="shared" si="358"/>
        <v>MECANICO DE MANUTENCAO DE MOTORES DIESEL (EXCETO DE VEICULOS AUTOMOTORES)</v>
      </c>
      <c r="K3696" t="s">
        <v>4599</v>
      </c>
      <c r="L3696">
        <v>0</v>
      </c>
      <c r="M3696" s="46">
        <f t="shared" si="359"/>
        <v>0</v>
      </c>
      <c r="N3696" t="str">
        <f t="shared" si="360"/>
        <v>MECANICO DE MANUTENCAO DE MAQUINAS, EM GERAL</v>
      </c>
      <c r="O3696" t="s">
        <v>4604</v>
      </c>
      <c r="P3696">
        <v>0</v>
      </c>
      <c r="Q3696" s="46">
        <f t="shared" si="361"/>
        <v>0</v>
      </c>
    </row>
    <row r="3697" spans="1:17" x14ac:dyDescent="0.25">
      <c r="A3697" t="str">
        <f t="shared" si="356"/>
        <v>SUPERVISOR DE MANUTENCAO DE VIAS FERREAS</v>
      </c>
      <c r="B3697" t="s">
        <v>4595</v>
      </c>
      <c r="C3697">
        <v>0</v>
      </c>
      <c r="D3697">
        <v>0</v>
      </c>
      <c r="E3697">
        <v>0</v>
      </c>
      <c r="F3697">
        <v>0</v>
      </c>
      <c r="G3697">
        <v>0</v>
      </c>
      <c r="H3697" s="46">
        <f t="shared" si="357"/>
        <v>0</v>
      </c>
      <c r="J3697" t="str">
        <f t="shared" si="358"/>
        <v>MECANICO DE MANUTENCAO DE REDUTORES</v>
      </c>
      <c r="K3697" t="s">
        <v>4600</v>
      </c>
      <c r="L3697">
        <v>0</v>
      </c>
      <c r="M3697" s="46">
        <f t="shared" si="359"/>
        <v>0</v>
      </c>
      <c r="N3697" t="str">
        <f t="shared" si="360"/>
        <v>MECANICO DE MANUTENCAO DE MAQUINAS GRAFICAS</v>
      </c>
      <c r="O3697" t="s">
        <v>4605</v>
      </c>
      <c r="P3697">
        <v>0</v>
      </c>
      <c r="Q3697" s="46">
        <f t="shared" si="361"/>
        <v>0</v>
      </c>
    </row>
    <row r="3698" spans="1:17" x14ac:dyDescent="0.25">
      <c r="A3698" t="str">
        <f t="shared" si="356"/>
        <v>MECANICO DE MANUTENCAO DE BOMBA INJETORA (EXCETO DE VEICULOS AUTOMOTORES)</v>
      </c>
      <c r="B3698" t="s">
        <v>4596</v>
      </c>
      <c r="C3698">
        <v>0</v>
      </c>
      <c r="D3698">
        <v>0</v>
      </c>
      <c r="E3698">
        <v>0</v>
      </c>
      <c r="F3698">
        <v>0</v>
      </c>
      <c r="G3698">
        <v>0</v>
      </c>
      <c r="H3698" s="46">
        <f t="shared" si="357"/>
        <v>0</v>
      </c>
      <c r="J3698" t="str">
        <f t="shared" si="358"/>
        <v>MECANICO DE MANUTENCAO DE TURBINAS (EXCETO DE AERONAVES)</v>
      </c>
      <c r="K3698" t="s">
        <v>4601</v>
      </c>
      <c r="L3698">
        <v>0</v>
      </c>
      <c r="M3698" s="46">
        <f t="shared" si="359"/>
        <v>0</v>
      </c>
      <c r="N3698" t="str">
        <f t="shared" si="360"/>
        <v>MECANICO DE MANUTENCAO DE MAQUINAS OPERATRIZES (LAVRA DE MADEIRA)</v>
      </c>
      <c r="O3698" t="s">
        <v>4606</v>
      </c>
      <c r="P3698">
        <v>0</v>
      </c>
      <c r="Q3698" s="46">
        <f t="shared" si="361"/>
        <v>0</v>
      </c>
    </row>
    <row r="3699" spans="1:17" x14ac:dyDescent="0.25">
      <c r="A3699" t="str">
        <f t="shared" si="356"/>
        <v>MECANICO DE MANUTENCAO DE MOTORES DIESEL (EXCETO DE VEICULOS AUTOMOTORES)</v>
      </c>
      <c r="B3699" t="s">
        <v>4599</v>
      </c>
      <c r="C3699">
        <v>0</v>
      </c>
      <c r="D3699">
        <v>0</v>
      </c>
      <c r="E3699">
        <v>0</v>
      </c>
      <c r="F3699">
        <v>0</v>
      </c>
      <c r="G3699">
        <v>0</v>
      </c>
      <c r="H3699" s="46">
        <f t="shared" si="357"/>
        <v>0</v>
      </c>
      <c r="J3699" t="str">
        <f t="shared" si="358"/>
        <v>MECANICO DE MANUTENCAO DE TURBOCOMPRESSORES</v>
      </c>
      <c r="K3699" t="s">
        <v>4602</v>
      </c>
      <c r="L3699">
        <v>0</v>
      </c>
      <c r="M3699" s="46">
        <f t="shared" si="359"/>
        <v>0</v>
      </c>
      <c r="N3699" t="str">
        <f t="shared" si="360"/>
        <v>MECANICO DE MANUTENCAO DE MAQUINAS-FERRAMENTAS (USINAGEM DE METAIS)</v>
      </c>
      <c r="O3699" t="s">
        <v>4608</v>
      </c>
      <c r="P3699">
        <v>0</v>
      </c>
      <c r="Q3699" s="46">
        <f t="shared" si="361"/>
        <v>0</v>
      </c>
    </row>
    <row r="3700" spans="1:17" x14ac:dyDescent="0.25">
      <c r="A3700" t="str">
        <f t="shared" si="356"/>
        <v>MECANICO DE MANUTENCAO DE REDUTORES</v>
      </c>
      <c r="B3700" t="s">
        <v>4600</v>
      </c>
      <c r="C3700">
        <v>0</v>
      </c>
      <c r="D3700">
        <v>0</v>
      </c>
      <c r="E3700">
        <v>0</v>
      </c>
      <c r="F3700">
        <v>0</v>
      </c>
      <c r="G3700">
        <v>0</v>
      </c>
      <c r="H3700" s="46">
        <f t="shared" si="357"/>
        <v>0</v>
      </c>
      <c r="J3700" t="str">
        <f t="shared" si="358"/>
        <v>MECANICO DE MANUTENCAO E INSTALACAO DE APARELHOS DE CLIMATIZACAO E REFRIGERACAO</v>
      </c>
      <c r="K3700" t="s">
        <v>4603</v>
      </c>
      <c r="L3700">
        <v>0</v>
      </c>
      <c r="M3700" s="46">
        <f t="shared" si="359"/>
        <v>0</v>
      </c>
      <c r="N3700" t="str">
        <f t="shared" si="360"/>
        <v>MECANICO DE MANUTENCAO DE APARELHOS DE LEVANTAMENTO</v>
      </c>
      <c r="O3700" t="s">
        <v>4609</v>
      </c>
      <c r="P3700">
        <v>0</v>
      </c>
      <c r="Q3700" s="46">
        <f t="shared" si="361"/>
        <v>0</v>
      </c>
    </row>
    <row r="3701" spans="1:17" x14ac:dyDescent="0.25">
      <c r="A3701" t="str">
        <f t="shared" si="356"/>
        <v>MECANICO DE MANUTENCAO DE TURBINAS (EXCETO DE AERONAVES)</v>
      </c>
      <c r="B3701" t="s">
        <v>4601</v>
      </c>
      <c r="C3701">
        <v>0</v>
      </c>
      <c r="D3701">
        <v>0</v>
      </c>
      <c r="E3701">
        <v>0</v>
      </c>
      <c r="F3701">
        <v>0</v>
      </c>
      <c r="G3701">
        <v>0</v>
      </c>
      <c r="H3701" s="46">
        <f t="shared" si="357"/>
        <v>0</v>
      </c>
      <c r="J3701" t="str">
        <f t="shared" si="358"/>
        <v>MECANICO DE MANUTENCAO DE MAQUINAS GRAFICAS</v>
      </c>
      <c r="K3701" t="s">
        <v>4605</v>
      </c>
      <c r="L3701">
        <v>0</v>
      </c>
      <c r="M3701" s="46">
        <f t="shared" si="359"/>
        <v>0</v>
      </c>
      <c r="N3701" t="str">
        <f t="shared" si="360"/>
        <v>MECANICO DE MANUTENCAO DE EQUIPAMENTO DE MINERACAO</v>
      </c>
      <c r="O3701" t="s">
        <v>4610</v>
      </c>
      <c r="P3701">
        <v>0</v>
      </c>
      <c r="Q3701" s="46">
        <f t="shared" si="361"/>
        <v>0</v>
      </c>
    </row>
    <row r="3702" spans="1:17" x14ac:dyDescent="0.25">
      <c r="A3702" t="str">
        <f t="shared" si="356"/>
        <v>MECANICO DE MANUTENCAO DE TURBOCOMPRESSORES</v>
      </c>
      <c r="B3702" t="s">
        <v>4602</v>
      </c>
      <c r="C3702">
        <v>0</v>
      </c>
      <c r="D3702">
        <v>0</v>
      </c>
      <c r="E3702">
        <v>0</v>
      </c>
      <c r="F3702">
        <v>0</v>
      </c>
      <c r="G3702">
        <v>0</v>
      </c>
      <c r="H3702" s="46">
        <f t="shared" si="357"/>
        <v>0</v>
      </c>
      <c r="J3702" t="str">
        <f t="shared" si="358"/>
        <v>MECANICO DE MANUTENCAO DE MAQUINAS OPERATRIZES (LAVRA DE MADEIRA)</v>
      </c>
      <c r="K3702" t="s">
        <v>4606</v>
      </c>
      <c r="L3702">
        <v>0</v>
      </c>
      <c r="M3702" s="46">
        <f t="shared" si="359"/>
        <v>0</v>
      </c>
      <c r="N3702" t="str">
        <f t="shared" si="360"/>
        <v>MECANICO DE MANUTENCAO DE MAQUINAS AGRICOLAS</v>
      </c>
      <c r="O3702" t="s">
        <v>4611</v>
      </c>
      <c r="P3702">
        <v>0</v>
      </c>
      <c r="Q3702" s="46">
        <f t="shared" si="361"/>
        <v>0</v>
      </c>
    </row>
    <row r="3703" spans="1:17" x14ac:dyDescent="0.25">
      <c r="A3703" t="str">
        <f t="shared" si="356"/>
        <v>MECANICO DE MANUTENCAO E INSTALACAO DE APARELHOS DE CLIMATIZACAO E REFRIGERACAO</v>
      </c>
      <c r="B3703" t="s">
        <v>4603</v>
      </c>
      <c r="C3703">
        <v>0</v>
      </c>
      <c r="D3703">
        <v>0</v>
      </c>
      <c r="E3703">
        <v>0</v>
      </c>
      <c r="F3703">
        <v>0</v>
      </c>
      <c r="G3703">
        <v>0</v>
      </c>
      <c r="H3703" s="46">
        <f t="shared" si="357"/>
        <v>0</v>
      </c>
      <c r="J3703" t="str">
        <f t="shared" si="358"/>
        <v>MECANICO DE MANUTENCAO DE MAQUINAS TEXTEIS</v>
      </c>
      <c r="K3703" t="s">
        <v>4607</v>
      </c>
      <c r="L3703">
        <v>0</v>
      </c>
      <c r="M3703" s="46">
        <f t="shared" si="359"/>
        <v>0</v>
      </c>
      <c r="N3703" t="str">
        <f t="shared" si="360"/>
        <v>MECANICO DE MANUTENCAO DE MAQUINAS DE CONSTRUCAO E TERRAPLENAGEM</v>
      </c>
      <c r="O3703" t="s">
        <v>4612</v>
      </c>
      <c r="P3703">
        <v>0</v>
      </c>
      <c r="Q3703" s="46">
        <f t="shared" si="361"/>
        <v>0</v>
      </c>
    </row>
    <row r="3704" spans="1:17" x14ac:dyDescent="0.25">
      <c r="A3704" t="str">
        <f t="shared" si="356"/>
        <v>MECANICO DE MANUTENCAO DE MAQUINAS GRAFICAS</v>
      </c>
      <c r="B3704" t="s">
        <v>4605</v>
      </c>
      <c r="C3704">
        <v>0</v>
      </c>
      <c r="D3704">
        <v>0</v>
      </c>
      <c r="E3704">
        <v>0</v>
      </c>
      <c r="F3704">
        <v>0</v>
      </c>
      <c r="G3704">
        <v>0</v>
      </c>
      <c r="H3704" s="46">
        <f t="shared" si="357"/>
        <v>0</v>
      </c>
      <c r="J3704" t="str">
        <f t="shared" si="358"/>
        <v>MECANICO DE MANUTENCAO DE MAQUINAS-FERRAMENTAS (USINAGEM DE METAIS)</v>
      </c>
      <c r="K3704" t="s">
        <v>4608</v>
      </c>
      <c r="L3704">
        <v>0</v>
      </c>
      <c r="M3704" s="46">
        <f t="shared" si="359"/>
        <v>0</v>
      </c>
      <c r="N3704" t="str">
        <f t="shared" si="360"/>
        <v>MECANICO DE MANUTENCAO DE AERONAVES, EM GERAL</v>
      </c>
      <c r="O3704" t="s">
        <v>4613</v>
      </c>
      <c r="P3704">
        <v>0</v>
      </c>
      <c r="Q3704" s="46">
        <f t="shared" si="361"/>
        <v>0</v>
      </c>
    </row>
    <row r="3705" spans="1:17" x14ac:dyDescent="0.25">
      <c r="A3705" t="str">
        <f t="shared" si="356"/>
        <v>MECANICO DE MANUTENCAO DE MAQUINAS OPERATRIZES (LAVRA DE MADEIRA)</v>
      </c>
      <c r="B3705" t="s">
        <v>4606</v>
      </c>
      <c r="C3705">
        <v>0</v>
      </c>
      <c r="D3705">
        <v>0</v>
      </c>
      <c r="E3705">
        <v>0</v>
      </c>
      <c r="F3705">
        <v>0</v>
      </c>
      <c r="G3705">
        <v>0</v>
      </c>
      <c r="H3705" s="46">
        <f t="shared" si="357"/>
        <v>0</v>
      </c>
      <c r="J3705" t="str">
        <f t="shared" si="358"/>
        <v>MECANICO DE MANUTENCAO DE APARELHOS DE LEVANTAMENTO</v>
      </c>
      <c r="K3705" t="s">
        <v>4609</v>
      </c>
      <c r="L3705">
        <v>0</v>
      </c>
      <c r="M3705" s="46">
        <f t="shared" si="359"/>
        <v>0</v>
      </c>
      <c r="N3705" t="str">
        <f t="shared" si="360"/>
        <v>MECANICO DE MANUTENCAO DE SISTEMA HIDRAULICO DE AERONAVES (SERVICOS DE PISTA E HANGAR)</v>
      </c>
      <c r="O3705" t="s">
        <v>4614</v>
      </c>
      <c r="P3705">
        <v>0</v>
      </c>
      <c r="Q3705" s="46">
        <f t="shared" si="361"/>
        <v>0</v>
      </c>
    </row>
    <row r="3706" spans="1:17" x14ac:dyDescent="0.25">
      <c r="A3706" t="str">
        <f t="shared" si="356"/>
        <v>MECANICO DE MANUTENCAO DE MAQUINAS-FERRAMENTAS (USINAGEM DE METAIS)</v>
      </c>
      <c r="B3706" t="s">
        <v>4608</v>
      </c>
      <c r="C3706">
        <v>0</v>
      </c>
      <c r="D3706">
        <v>0</v>
      </c>
      <c r="E3706">
        <v>0</v>
      </c>
      <c r="F3706">
        <v>0</v>
      </c>
      <c r="G3706">
        <v>0</v>
      </c>
      <c r="H3706" s="46">
        <f t="shared" si="357"/>
        <v>0</v>
      </c>
      <c r="J3706" t="str">
        <f t="shared" si="358"/>
        <v>MECANICO DE MANUTENCAO DE EQUIPAMENTO DE MINERACAO</v>
      </c>
      <c r="K3706" t="s">
        <v>4610</v>
      </c>
      <c r="L3706">
        <v>0</v>
      </c>
      <c r="M3706" s="46">
        <f t="shared" si="359"/>
        <v>0</v>
      </c>
      <c r="N3706" t="str">
        <f t="shared" si="360"/>
        <v>MECANICO DE MANUTENCAO DE MOTORES E EQUIPAMENTOS NAVAIS</v>
      </c>
      <c r="O3706" t="s">
        <v>4615</v>
      </c>
      <c r="P3706">
        <v>0</v>
      </c>
      <c r="Q3706" s="46">
        <f t="shared" si="361"/>
        <v>0</v>
      </c>
    </row>
    <row r="3707" spans="1:17" x14ac:dyDescent="0.25">
      <c r="A3707" t="str">
        <f t="shared" si="356"/>
        <v>MECANICO DE MANUTENCAO DE APARELHOS DE LEVANTAMENTO</v>
      </c>
      <c r="B3707" t="s">
        <v>4609</v>
      </c>
      <c r="C3707">
        <v>0</v>
      </c>
      <c r="D3707">
        <v>0</v>
      </c>
      <c r="E3707">
        <v>0</v>
      </c>
      <c r="F3707">
        <v>0</v>
      </c>
      <c r="G3707">
        <v>0</v>
      </c>
      <c r="H3707" s="46">
        <f t="shared" si="357"/>
        <v>0</v>
      </c>
      <c r="J3707" t="str">
        <f t="shared" si="358"/>
        <v>MECANICO DE MANUTENCAO DE MAQUINAS AGRICOLAS</v>
      </c>
      <c r="K3707" t="s">
        <v>4611</v>
      </c>
      <c r="L3707">
        <v>0</v>
      </c>
      <c r="M3707" s="46">
        <f t="shared" si="359"/>
        <v>0</v>
      </c>
      <c r="N3707" t="str">
        <f t="shared" si="360"/>
        <v>MECANICO DE MANUTENCAO DE VEICULOS FERROVIARIOS</v>
      </c>
      <c r="O3707" t="s">
        <v>4616</v>
      </c>
      <c r="P3707">
        <v>0</v>
      </c>
      <c r="Q3707" s="46">
        <f t="shared" si="361"/>
        <v>0</v>
      </c>
    </row>
    <row r="3708" spans="1:17" x14ac:dyDescent="0.25">
      <c r="A3708" t="str">
        <f t="shared" si="356"/>
        <v>MECANICO DE MANUTENCAO DE EQUIPAMENTO DE MINERACAO</v>
      </c>
      <c r="B3708" t="s">
        <v>4610</v>
      </c>
      <c r="C3708">
        <v>0</v>
      </c>
      <c r="D3708">
        <v>0</v>
      </c>
      <c r="E3708">
        <v>0</v>
      </c>
      <c r="F3708">
        <v>0</v>
      </c>
      <c r="G3708">
        <v>0</v>
      </c>
      <c r="H3708" s="46">
        <f t="shared" si="357"/>
        <v>0</v>
      </c>
      <c r="J3708" t="str">
        <f t="shared" si="358"/>
        <v>MECANICO DE MANUTENCAO DE MAQUINAS DE CONSTRUCAO E TERRAPLENAGEM</v>
      </c>
      <c r="K3708" t="s">
        <v>4612</v>
      </c>
      <c r="L3708">
        <v>0</v>
      </c>
      <c r="M3708" s="46">
        <f t="shared" si="359"/>
        <v>0</v>
      </c>
      <c r="N3708" t="str">
        <f t="shared" si="360"/>
        <v>MECANICO DE MANUTENCAO DE EMPILHADEIRAS E OUTROS VEICULOS DE CARGAS LEVES</v>
      </c>
      <c r="O3708" t="s">
        <v>4618</v>
      </c>
      <c r="P3708">
        <v>0</v>
      </c>
      <c r="Q3708" s="46">
        <f t="shared" si="361"/>
        <v>0</v>
      </c>
    </row>
    <row r="3709" spans="1:17" x14ac:dyDescent="0.25">
      <c r="A3709" t="str">
        <f t="shared" si="356"/>
        <v>MECANICO DE MANUTENCAO DE MAQUINAS AGRICOLAS</v>
      </c>
      <c r="B3709" t="s">
        <v>4611</v>
      </c>
      <c r="C3709">
        <v>0</v>
      </c>
      <c r="D3709">
        <v>0</v>
      </c>
      <c r="E3709">
        <v>0</v>
      </c>
      <c r="F3709">
        <v>0</v>
      </c>
      <c r="G3709">
        <v>0</v>
      </c>
      <c r="H3709" s="46">
        <f t="shared" si="357"/>
        <v>0</v>
      </c>
      <c r="J3709" t="str">
        <f t="shared" si="358"/>
        <v>MECANICO DE MANUTENCAO DE SISTEMA HIDRAULICO DE AERONAVES (SERVICOS DE PISTA E HANGAR)</v>
      </c>
      <c r="K3709" t="s">
        <v>4614</v>
      </c>
      <c r="L3709">
        <v>0</v>
      </c>
      <c r="M3709" s="46">
        <f t="shared" si="359"/>
        <v>0</v>
      </c>
      <c r="N3709" t="str">
        <f t="shared" si="360"/>
        <v>MECANICO DE MANUTENCAO DE MOTOCICLETAS</v>
      </c>
      <c r="O3709" t="s">
        <v>4619</v>
      </c>
      <c r="P3709">
        <v>0</v>
      </c>
      <c r="Q3709" s="46">
        <f t="shared" si="361"/>
        <v>0</v>
      </c>
    </row>
    <row r="3710" spans="1:17" x14ac:dyDescent="0.25">
      <c r="A3710" t="str">
        <f t="shared" si="356"/>
        <v>MECANICO DE MANUTENCAO DE MAQUINAS DE CONSTRUCAO E TERRAPLENAGEM</v>
      </c>
      <c r="B3710" t="s">
        <v>4612</v>
      </c>
      <c r="C3710">
        <v>0</v>
      </c>
      <c r="D3710">
        <v>0</v>
      </c>
      <c r="E3710">
        <v>0</v>
      </c>
      <c r="F3710">
        <v>0</v>
      </c>
      <c r="G3710">
        <v>0</v>
      </c>
      <c r="H3710" s="46">
        <f t="shared" si="357"/>
        <v>0</v>
      </c>
      <c r="J3710" t="str">
        <f t="shared" si="358"/>
        <v>MECANICO DE MANUTENCAO DE MOTORES E EQUIPAMENTOS NAVAIS</v>
      </c>
      <c r="K3710" t="s">
        <v>4615</v>
      </c>
      <c r="L3710">
        <v>0</v>
      </c>
      <c r="M3710" s="46">
        <f t="shared" si="359"/>
        <v>0</v>
      </c>
      <c r="N3710" t="str">
        <f t="shared" si="360"/>
        <v>MECANICO DE MANUTENCAO DE TRATORES</v>
      </c>
      <c r="O3710" t="s">
        <v>4620</v>
      </c>
      <c r="P3710">
        <v>0</v>
      </c>
      <c r="Q3710" s="46">
        <f t="shared" si="361"/>
        <v>0</v>
      </c>
    </row>
    <row r="3711" spans="1:17" x14ac:dyDescent="0.25">
      <c r="A3711" t="str">
        <f t="shared" si="356"/>
        <v>MECANICO DE MANUTENCAO DE SISTEMA HIDRAULICO DE AERONAVES (SERVICOS DE PISTA E HANGAR)</v>
      </c>
      <c r="B3711" t="s">
        <v>4614</v>
      </c>
      <c r="C3711">
        <v>0</v>
      </c>
      <c r="D3711">
        <v>0</v>
      </c>
      <c r="E3711">
        <v>0</v>
      </c>
      <c r="F3711">
        <v>0</v>
      </c>
      <c r="G3711">
        <v>0</v>
      </c>
      <c r="H3711" s="46">
        <f t="shared" si="357"/>
        <v>0</v>
      </c>
      <c r="J3711" t="str">
        <f t="shared" si="358"/>
        <v>MECANICO DE MANUTENCAO DE VEICULOS FERROVIARIOS</v>
      </c>
      <c r="K3711" t="s">
        <v>4616</v>
      </c>
      <c r="L3711">
        <v>0</v>
      </c>
      <c r="M3711" s="46">
        <f t="shared" si="359"/>
        <v>0</v>
      </c>
      <c r="N3711" t="str">
        <f t="shared" si="360"/>
        <v>MECANICO DE VEICULOS AUTOMOTORES A DIESEL (EXCETO TRATORES)</v>
      </c>
      <c r="O3711" t="s">
        <v>4621</v>
      </c>
      <c r="P3711">
        <v>0</v>
      </c>
      <c r="Q3711" s="46">
        <f t="shared" si="361"/>
        <v>0</v>
      </c>
    </row>
    <row r="3712" spans="1:17" x14ac:dyDescent="0.25">
      <c r="A3712" t="str">
        <f t="shared" si="356"/>
        <v>MECANICO DE MANUTENCAO DE MOTORES E EQUIPAMENTOS NAVAIS</v>
      </c>
      <c r="B3712" t="s">
        <v>4615</v>
      </c>
      <c r="C3712">
        <v>0</v>
      </c>
      <c r="D3712">
        <v>0</v>
      </c>
      <c r="E3712">
        <v>0</v>
      </c>
      <c r="F3712">
        <v>0</v>
      </c>
      <c r="G3712">
        <v>0</v>
      </c>
      <c r="H3712" s="46">
        <f t="shared" si="357"/>
        <v>0</v>
      </c>
      <c r="J3712" t="str">
        <f t="shared" si="358"/>
        <v>MECANICO DE MANUTENCAO DE EMPILHADEIRAS E OUTROS VEICULOS DE CARGAS LEVES</v>
      </c>
      <c r="K3712" t="s">
        <v>4618</v>
      </c>
      <c r="L3712">
        <v>0</v>
      </c>
      <c r="M3712" s="46">
        <f t="shared" si="359"/>
        <v>0</v>
      </c>
      <c r="N3712" t="str">
        <f t="shared" si="360"/>
        <v>TECNICO EM MANUTENCAO DE INSTRUMENTOS DE MEDICAO E PRECISAO</v>
      </c>
      <c r="O3712" t="s">
        <v>4622</v>
      </c>
      <c r="P3712">
        <v>0</v>
      </c>
      <c r="Q3712" s="46">
        <f t="shared" si="361"/>
        <v>0</v>
      </c>
    </row>
    <row r="3713" spans="1:17" x14ac:dyDescent="0.25">
      <c r="A3713" t="str">
        <f t="shared" si="356"/>
        <v>MECANICO DE MANUTENCAO DE VEICULOS FERROVIARIOS</v>
      </c>
      <c r="B3713" t="s">
        <v>4616</v>
      </c>
      <c r="C3713">
        <v>0</v>
      </c>
      <c r="D3713">
        <v>0</v>
      </c>
      <c r="E3713">
        <v>0</v>
      </c>
      <c r="F3713">
        <v>0</v>
      </c>
      <c r="G3713">
        <v>0</v>
      </c>
      <c r="H3713" s="46">
        <f t="shared" si="357"/>
        <v>0</v>
      </c>
      <c r="J3713" t="str">
        <f t="shared" si="358"/>
        <v>MECANICO DE MANUTENCAO DE MOTOCICLETAS</v>
      </c>
      <c r="K3713" t="s">
        <v>4619</v>
      </c>
      <c r="L3713">
        <v>0</v>
      </c>
      <c r="M3713" s="46">
        <f t="shared" si="359"/>
        <v>0</v>
      </c>
      <c r="N3713" t="str">
        <f t="shared" si="360"/>
        <v>TECNICO EM MANUTENCAO DE HIDROMETROS</v>
      </c>
      <c r="O3713" t="s">
        <v>4623</v>
      </c>
      <c r="P3713">
        <v>0</v>
      </c>
      <c r="Q3713" s="46">
        <f t="shared" si="361"/>
        <v>0</v>
      </c>
    </row>
    <row r="3714" spans="1:17" x14ac:dyDescent="0.25">
      <c r="A3714" t="str">
        <f t="shared" si="356"/>
        <v>MECANICO DE MANUTENCAO DE EMPILHADEIRAS E OUTROS VEICULOS DE CARGAS LEVES</v>
      </c>
      <c r="B3714" t="s">
        <v>4618</v>
      </c>
      <c r="C3714">
        <v>0</v>
      </c>
      <c r="D3714">
        <v>0</v>
      </c>
      <c r="E3714">
        <v>0</v>
      </c>
      <c r="F3714">
        <v>0</v>
      </c>
      <c r="G3714">
        <v>0</v>
      </c>
      <c r="H3714" s="46">
        <f t="shared" si="357"/>
        <v>0</v>
      </c>
      <c r="J3714" t="str">
        <f t="shared" si="358"/>
        <v>MECANICO DE MANUTENCAO DE TRATORES</v>
      </c>
      <c r="K3714" t="s">
        <v>4620</v>
      </c>
      <c r="L3714">
        <v>0</v>
      </c>
      <c r="M3714" s="46">
        <f t="shared" si="359"/>
        <v>0</v>
      </c>
      <c r="N3714" t="str">
        <f t="shared" si="360"/>
        <v>TECNICO EM MANUTENCAO DE BALANCAS</v>
      </c>
      <c r="O3714" t="s">
        <v>4624</v>
      </c>
      <c r="P3714">
        <v>0</v>
      </c>
      <c r="Q3714" s="46">
        <f t="shared" si="361"/>
        <v>0</v>
      </c>
    </row>
    <row r="3715" spans="1:17" x14ac:dyDescent="0.25">
      <c r="A3715" t="str">
        <f t="shared" si="356"/>
        <v>MECANICO DE MANUTENCAO DE MOTOCICLETAS</v>
      </c>
      <c r="B3715" t="s">
        <v>4619</v>
      </c>
      <c r="C3715">
        <v>0</v>
      </c>
      <c r="D3715">
        <v>0</v>
      </c>
      <c r="E3715">
        <v>0</v>
      </c>
      <c r="F3715">
        <v>0</v>
      </c>
      <c r="G3715">
        <v>0</v>
      </c>
      <c r="H3715" s="46">
        <f t="shared" si="357"/>
        <v>0</v>
      </c>
      <c r="J3715" t="str">
        <f t="shared" si="358"/>
        <v>TECNICO EM MANUTENCAO DE INSTRUMENTOS DE MEDICAO E PRECISAO</v>
      </c>
      <c r="K3715" t="s">
        <v>4622</v>
      </c>
      <c r="L3715">
        <v>0</v>
      </c>
      <c r="M3715" s="46">
        <f t="shared" si="359"/>
        <v>0</v>
      </c>
      <c r="N3715" t="str">
        <f t="shared" si="360"/>
        <v>RESTAURADOR DE INSTRUMENTOS MUSICAIS (EXCETO CORDAS ARCADAS)</v>
      </c>
      <c r="O3715" t="s">
        <v>4625</v>
      </c>
      <c r="P3715">
        <v>0</v>
      </c>
      <c r="Q3715" s="46">
        <f t="shared" si="361"/>
        <v>0</v>
      </c>
    </row>
    <row r="3716" spans="1:17" x14ac:dyDescent="0.25">
      <c r="A3716" t="str">
        <f t="shared" si="356"/>
        <v>MECANICO DE MANUTENCAO DE TRATORES</v>
      </c>
      <c r="B3716" t="s">
        <v>4620</v>
      </c>
      <c r="C3716">
        <v>0</v>
      </c>
      <c r="D3716">
        <v>0</v>
      </c>
      <c r="E3716">
        <v>0</v>
      </c>
      <c r="F3716">
        <v>0</v>
      </c>
      <c r="G3716">
        <v>0</v>
      </c>
      <c r="H3716" s="46">
        <f t="shared" si="357"/>
        <v>0</v>
      </c>
      <c r="J3716" t="str">
        <f t="shared" si="358"/>
        <v>TECNICO EM MANUTENCAO DE HIDROMETROS</v>
      </c>
      <c r="K3716" t="s">
        <v>4623</v>
      </c>
      <c r="L3716">
        <v>0</v>
      </c>
      <c r="M3716" s="46">
        <f t="shared" si="359"/>
        <v>0</v>
      </c>
      <c r="N3716" t="str">
        <f t="shared" si="360"/>
        <v>REPARADOR DE INSTRUMENTOS MUSICAIS</v>
      </c>
      <c r="O3716" t="s">
        <v>4626</v>
      </c>
      <c r="P3716">
        <v>0</v>
      </c>
      <c r="Q3716" s="46">
        <f t="shared" si="361"/>
        <v>0</v>
      </c>
    </row>
    <row r="3717" spans="1:17" x14ac:dyDescent="0.25">
      <c r="A3717" t="str">
        <f t="shared" si="356"/>
        <v>TECNICO EM MANUTENCAO DE INSTRUMENTOS DE MEDICAO E PRECISAO</v>
      </c>
      <c r="B3717" t="s">
        <v>4622</v>
      </c>
      <c r="C3717">
        <v>0</v>
      </c>
      <c r="D3717">
        <v>0</v>
      </c>
      <c r="E3717">
        <v>0</v>
      </c>
      <c r="F3717">
        <v>0</v>
      </c>
      <c r="G3717">
        <v>0</v>
      </c>
      <c r="H3717" s="46">
        <f t="shared" si="357"/>
        <v>0</v>
      </c>
      <c r="J3717" t="str">
        <f t="shared" si="358"/>
        <v>TECNICO EM MANUTENCAO DE BALANCAS</v>
      </c>
      <c r="K3717" t="s">
        <v>4624</v>
      </c>
      <c r="L3717">
        <v>0</v>
      </c>
      <c r="M3717" s="46">
        <f t="shared" si="359"/>
        <v>0</v>
      </c>
      <c r="N3717" t="str">
        <f t="shared" si="360"/>
        <v>LUTHIER (RESTAURACAO DE CORDAS ARCADAS)</v>
      </c>
      <c r="O3717" t="s">
        <v>4627</v>
      </c>
      <c r="P3717">
        <v>0</v>
      </c>
      <c r="Q3717" s="46">
        <f t="shared" si="361"/>
        <v>0</v>
      </c>
    </row>
    <row r="3718" spans="1:17" x14ac:dyDescent="0.25">
      <c r="A3718" t="str">
        <f t="shared" si="356"/>
        <v>TECNICO EM MANUTENCAO DE HIDROMETROS</v>
      </c>
      <c r="B3718" t="s">
        <v>4623</v>
      </c>
      <c r="C3718">
        <v>0</v>
      </c>
      <c r="D3718">
        <v>0</v>
      </c>
      <c r="E3718">
        <v>0</v>
      </c>
      <c r="F3718">
        <v>0</v>
      </c>
      <c r="G3718">
        <v>0</v>
      </c>
      <c r="H3718" s="46">
        <f t="shared" si="357"/>
        <v>0</v>
      </c>
      <c r="J3718" t="str">
        <f t="shared" si="358"/>
        <v>RESTAURADOR DE INSTRUMENTOS MUSICAIS (EXCETO CORDAS ARCADAS)</v>
      </c>
      <c r="K3718" t="s">
        <v>4625</v>
      </c>
      <c r="L3718">
        <v>0</v>
      </c>
      <c r="M3718" s="46">
        <f t="shared" si="359"/>
        <v>0</v>
      </c>
      <c r="N3718" t="str">
        <f t="shared" si="360"/>
        <v>TECNICO EM MANUTENCAO DE EQUIPAMENTOS E INSTRUMENTOS MEDICO-HOSPITALARES</v>
      </c>
      <c r="O3718" t="s">
        <v>4628</v>
      </c>
      <c r="P3718">
        <v>0</v>
      </c>
      <c r="Q3718" s="46">
        <f t="shared" si="361"/>
        <v>0</v>
      </c>
    </row>
    <row r="3719" spans="1:17" x14ac:dyDescent="0.25">
      <c r="A3719" t="str">
        <f t="shared" si="356"/>
        <v>TECNICO EM MANUTENCAO DE BALANCAS</v>
      </c>
      <c r="B3719" t="s">
        <v>4624</v>
      </c>
      <c r="C3719">
        <v>0</v>
      </c>
      <c r="D3719">
        <v>0</v>
      </c>
      <c r="E3719">
        <v>0</v>
      </c>
      <c r="F3719">
        <v>0</v>
      </c>
      <c r="G3719">
        <v>0</v>
      </c>
      <c r="H3719" s="46">
        <f t="shared" si="357"/>
        <v>0</v>
      </c>
      <c r="J3719" t="str">
        <f t="shared" si="358"/>
        <v>REPARADOR DE INSTRUMENTOS MUSICAIS</v>
      </c>
      <c r="K3719" t="s">
        <v>4626</v>
      </c>
      <c r="L3719">
        <v>0</v>
      </c>
      <c r="M3719" s="46">
        <f t="shared" si="359"/>
        <v>0</v>
      </c>
      <c r="N3719" t="str">
        <f t="shared" si="360"/>
        <v>REPARADOR DE EQUIPAMENTOS FOTOGRAFICOS</v>
      </c>
      <c r="O3719" t="s">
        <v>4629</v>
      </c>
      <c r="P3719">
        <v>0</v>
      </c>
      <c r="Q3719" s="46">
        <f t="shared" si="361"/>
        <v>0</v>
      </c>
    </row>
    <row r="3720" spans="1:17" x14ac:dyDescent="0.25">
      <c r="A3720" t="str">
        <f t="shared" si="356"/>
        <v>RESTAURADOR DE INSTRUMENTOS MUSICAIS (EXCETO CORDAS ARCADAS)</v>
      </c>
      <c r="B3720" t="s">
        <v>4625</v>
      </c>
      <c r="C3720">
        <v>0</v>
      </c>
      <c r="D3720">
        <v>0</v>
      </c>
      <c r="E3720">
        <v>0</v>
      </c>
      <c r="F3720">
        <v>0</v>
      </c>
      <c r="G3720">
        <v>0</v>
      </c>
      <c r="H3720" s="46">
        <f t="shared" si="357"/>
        <v>0</v>
      </c>
      <c r="J3720" t="str">
        <f t="shared" si="358"/>
        <v>LUTHIER (RESTAURACAO DE CORDAS ARCADAS)</v>
      </c>
      <c r="K3720" t="s">
        <v>4627</v>
      </c>
      <c r="L3720">
        <v>0</v>
      </c>
      <c r="M3720" s="46">
        <f t="shared" si="359"/>
        <v>0</v>
      </c>
      <c r="N3720" t="str">
        <f t="shared" si="360"/>
        <v>LUBRIFICADOR INDUSTRIAL</v>
      </c>
      <c r="O3720" t="s">
        <v>4630</v>
      </c>
      <c r="P3720">
        <v>0</v>
      </c>
      <c r="Q3720" s="46">
        <f t="shared" si="361"/>
        <v>0</v>
      </c>
    </row>
    <row r="3721" spans="1:17" x14ac:dyDescent="0.25">
      <c r="A3721" t="str">
        <f t="shared" si="356"/>
        <v>REPARADOR DE INSTRUMENTOS MUSICAIS</v>
      </c>
      <c r="B3721" t="s">
        <v>4626</v>
      </c>
      <c r="C3721">
        <v>0</v>
      </c>
      <c r="D3721">
        <v>0</v>
      </c>
      <c r="E3721">
        <v>0</v>
      </c>
      <c r="F3721">
        <v>0</v>
      </c>
      <c r="G3721">
        <v>0</v>
      </c>
      <c r="H3721" s="46">
        <f t="shared" si="357"/>
        <v>0</v>
      </c>
      <c r="J3721" t="str">
        <f t="shared" si="358"/>
        <v>TECNICO EM MANUTENCAO DE EQUIPAMENTOS E INSTRUMENTOS MEDICO-HOSPITALARES</v>
      </c>
      <c r="K3721" t="s">
        <v>4628</v>
      </c>
      <c r="L3721">
        <v>0</v>
      </c>
      <c r="M3721" s="46">
        <f t="shared" si="359"/>
        <v>0</v>
      </c>
      <c r="N3721" t="str">
        <f t="shared" si="360"/>
        <v>LUBRIFICADOR DE VEICULOS AUTOMOTORES (EXCETO EMBARCACOES)</v>
      </c>
      <c r="O3721" t="s">
        <v>4631</v>
      </c>
      <c r="P3721">
        <v>0</v>
      </c>
      <c r="Q3721" s="46">
        <f t="shared" si="361"/>
        <v>0</v>
      </c>
    </row>
    <row r="3722" spans="1:17" x14ac:dyDescent="0.25">
      <c r="A3722" t="str">
        <f t="shared" si="356"/>
        <v>LUTHIER (RESTAURACAO DE CORDAS ARCADAS)</v>
      </c>
      <c r="B3722" t="s">
        <v>4627</v>
      </c>
      <c r="C3722">
        <v>0</v>
      </c>
      <c r="D3722">
        <v>0</v>
      </c>
      <c r="E3722">
        <v>0</v>
      </c>
      <c r="F3722">
        <v>0</v>
      </c>
      <c r="G3722">
        <v>0</v>
      </c>
      <c r="H3722" s="46">
        <f t="shared" si="357"/>
        <v>0</v>
      </c>
      <c r="J3722" t="str">
        <f t="shared" si="358"/>
        <v>REPARADOR DE EQUIPAMENTOS FOTOGRAFICOS</v>
      </c>
      <c r="K3722" t="s">
        <v>4629</v>
      </c>
      <c r="L3722">
        <v>0</v>
      </c>
      <c r="M3722" s="46">
        <f t="shared" si="359"/>
        <v>0</v>
      </c>
      <c r="N3722" t="str">
        <f t="shared" si="360"/>
        <v>LUBRIFICADOR DE EMBARCACOES</v>
      </c>
      <c r="O3722" t="s">
        <v>4632</v>
      </c>
      <c r="P3722">
        <v>0</v>
      </c>
      <c r="Q3722" s="46">
        <f t="shared" si="361"/>
        <v>0</v>
      </c>
    </row>
    <row r="3723" spans="1:17" x14ac:dyDescent="0.25">
      <c r="A3723" t="str">
        <f t="shared" si="356"/>
        <v>TECNICO EM MANUTENCAO DE EQUIPAMENTOS E INSTRUMENTOS MEDICO-HOSPITALARES</v>
      </c>
      <c r="B3723" t="s">
        <v>4628</v>
      </c>
      <c r="C3723">
        <v>0</v>
      </c>
      <c r="D3723">
        <v>0</v>
      </c>
      <c r="E3723">
        <v>0</v>
      </c>
      <c r="F3723">
        <v>0</v>
      </c>
      <c r="G3723">
        <v>0</v>
      </c>
      <c r="H3723" s="46">
        <f t="shared" si="357"/>
        <v>0</v>
      </c>
      <c r="J3723" t="str">
        <f t="shared" si="358"/>
        <v>LUBRIFICADOR INDUSTRIAL</v>
      </c>
      <c r="K3723" t="s">
        <v>4630</v>
      </c>
      <c r="L3723">
        <v>0</v>
      </c>
      <c r="M3723" s="46">
        <f t="shared" si="359"/>
        <v>0</v>
      </c>
      <c r="N3723" t="str">
        <f t="shared" si="360"/>
        <v>MECANICO DE MANUTENCAO DE MAQUINAS CORTADORAS DE GRAMA, ROCADEIRAS, MOTOSSERRAS E SIMILARES</v>
      </c>
      <c r="O3723" t="s">
        <v>4633</v>
      </c>
      <c r="P3723">
        <v>0</v>
      </c>
      <c r="Q3723" s="46">
        <f t="shared" si="361"/>
        <v>0</v>
      </c>
    </row>
    <row r="3724" spans="1:17" x14ac:dyDescent="0.25">
      <c r="A3724" t="str">
        <f t="shared" si="356"/>
        <v>REPARADOR DE EQUIPAMENTOS FOTOGRAFICOS</v>
      </c>
      <c r="B3724" t="s">
        <v>4629</v>
      </c>
      <c r="C3724">
        <v>0</v>
      </c>
      <c r="D3724">
        <v>0</v>
      </c>
      <c r="E3724">
        <v>0</v>
      </c>
      <c r="F3724">
        <v>0</v>
      </c>
      <c r="G3724">
        <v>0</v>
      </c>
      <c r="H3724" s="46">
        <f t="shared" si="357"/>
        <v>0</v>
      </c>
      <c r="J3724" t="str">
        <f t="shared" si="358"/>
        <v>LUBRIFICADOR DE VEICULOS AUTOMOTORES (EXCETO EMBARCACOES)</v>
      </c>
      <c r="K3724" t="s">
        <v>4631</v>
      </c>
      <c r="L3724">
        <v>0</v>
      </c>
      <c r="M3724" s="46">
        <f t="shared" si="359"/>
        <v>0</v>
      </c>
      <c r="N3724" t="str">
        <f t="shared" si="360"/>
        <v>MECANICO DE MANUTENCAO DE APARELHOS ESPORTIVOS E DE GINASTICA</v>
      </c>
      <c r="O3724" t="s">
        <v>4634</v>
      </c>
      <c r="P3724">
        <v>0</v>
      </c>
      <c r="Q3724" s="46">
        <f t="shared" si="361"/>
        <v>0</v>
      </c>
    </row>
    <row r="3725" spans="1:17" x14ac:dyDescent="0.25">
      <c r="A3725" t="str">
        <f t="shared" si="356"/>
        <v>LUBRIFICADOR INDUSTRIAL</v>
      </c>
      <c r="B3725" t="s">
        <v>4630</v>
      </c>
      <c r="C3725">
        <v>0</v>
      </c>
      <c r="D3725">
        <v>0</v>
      </c>
      <c r="E3725">
        <v>0</v>
      </c>
      <c r="F3725">
        <v>0</v>
      </c>
      <c r="G3725">
        <v>0</v>
      </c>
      <c r="H3725" s="46">
        <f t="shared" si="357"/>
        <v>0</v>
      </c>
      <c r="J3725" t="str">
        <f t="shared" si="358"/>
        <v>LUBRIFICADOR DE EMBARCACOES</v>
      </c>
      <c r="K3725" t="s">
        <v>4632</v>
      </c>
      <c r="L3725">
        <v>0</v>
      </c>
      <c r="M3725" s="46">
        <f t="shared" si="359"/>
        <v>0</v>
      </c>
      <c r="N3725" t="str">
        <f t="shared" si="360"/>
        <v>MECANICO DE MANUTENCAO DE BICICLETAS E VEICULOS SIMILARES</v>
      </c>
      <c r="O3725" t="s">
        <v>4635</v>
      </c>
      <c r="P3725">
        <v>0</v>
      </c>
      <c r="Q3725" s="46">
        <f t="shared" si="361"/>
        <v>0</v>
      </c>
    </row>
    <row r="3726" spans="1:17" x14ac:dyDescent="0.25">
      <c r="A3726" t="str">
        <f t="shared" ref="A3726:A3764" si="362">MID(B3726,8,100)</f>
        <v>LUBRIFICADOR DE VEICULOS AUTOMOTORES (EXCETO EMBARCACOES)</v>
      </c>
      <c r="B3726" t="s">
        <v>4631</v>
      </c>
      <c r="C3726">
        <v>0</v>
      </c>
      <c r="D3726">
        <v>0</v>
      </c>
      <c r="E3726">
        <v>0</v>
      </c>
      <c r="F3726">
        <v>0</v>
      </c>
      <c r="G3726">
        <v>0</v>
      </c>
      <c r="H3726" s="46">
        <f t="shared" ref="H3726:H3765" si="363">G3726*100/G$3765</f>
        <v>0</v>
      </c>
      <c r="J3726" t="str">
        <f t="shared" ref="J3726:J3764" si="364">MID(K3726,8,100)</f>
        <v>MECANICO DE MANUTENCAO DE MAQUINAS CORTADORAS DE GRAMA, ROCADEIRAS, MOTOSSERRAS E SIMILARES</v>
      </c>
      <c r="K3726" t="s">
        <v>4633</v>
      </c>
      <c r="L3726">
        <v>0</v>
      </c>
      <c r="M3726" s="46">
        <f t="shared" ref="M3726:M3764" si="365">L3726*100/L$3765</f>
        <v>0</v>
      </c>
      <c r="N3726" t="str">
        <f t="shared" ref="N3726:N3764" si="366">MID(O3726,8,100)</f>
        <v>MONTADOR DE BICICLETAS</v>
      </c>
      <c r="O3726" t="s">
        <v>4636</v>
      </c>
      <c r="P3726">
        <v>0</v>
      </c>
      <c r="Q3726" s="46">
        <f t="shared" ref="Q3726:Q3764" si="367">P3726*100/P$3765</f>
        <v>0</v>
      </c>
    </row>
    <row r="3727" spans="1:17" x14ac:dyDescent="0.25">
      <c r="A3727" t="str">
        <f t="shared" si="362"/>
        <v>LUBRIFICADOR DE EMBARCACOES</v>
      </c>
      <c r="B3727" t="s">
        <v>4632</v>
      </c>
      <c r="C3727">
        <v>0</v>
      </c>
      <c r="D3727">
        <v>0</v>
      </c>
      <c r="E3727">
        <v>0</v>
      </c>
      <c r="F3727">
        <v>0</v>
      </c>
      <c r="G3727">
        <v>0</v>
      </c>
      <c r="H3727" s="46">
        <f t="shared" si="363"/>
        <v>0</v>
      </c>
      <c r="J3727" t="str">
        <f t="shared" si="364"/>
        <v>MECANICO DE MANUTENCAO DE APARELHOS ESPORTIVOS E DE GINASTICA</v>
      </c>
      <c r="K3727" t="s">
        <v>4634</v>
      </c>
      <c r="L3727">
        <v>0</v>
      </c>
      <c r="M3727" s="46">
        <f t="shared" si="365"/>
        <v>0</v>
      </c>
      <c r="N3727" t="str">
        <f t="shared" si="366"/>
        <v>SUPERVISOR DE MANUTENCAO ELETRICA DE ALTA TENSAO INDUSTRIAL</v>
      </c>
      <c r="O3727" t="s">
        <v>4637</v>
      </c>
      <c r="P3727">
        <v>0</v>
      </c>
      <c r="Q3727" s="46">
        <f t="shared" si="367"/>
        <v>0</v>
      </c>
    </row>
    <row r="3728" spans="1:17" x14ac:dyDescent="0.25">
      <c r="A3728" t="str">
        <f t="shared" si="362"/>
        <v>MECANICO DE MANUTENCAO DE MAQUINAS CORTADORAS DE GRAMA, ROCADEIRAS, MOTOSSERRAS E SIMILARES</v>
      </c>
      <c r="B3728" t="s">
        <v>4633</v>
      </c>
      <c r="C3728">
        <v>0</v>
      </c>
      <c r="D3728">
        <v>0</v>
      </c>
      <c r="E3728">
        <v>0</v>
      </c>
      <c r="F3728">
        <v>0</v>
      </c>
      <c r="G3728">
        <v>0</v>
      </c>
      <c r="H3728" s="46">
        <f t="shared" si="363"/>
        <v>0</v>
      </c>
      <c r="J3728" t="str">
        <f t="shared" si="364"/>
        <v>MECANICO DE MANUTENCAO DE BICICLETAS E VEICULOS SIMILARES</v>
      </c>
      <c r="K3728" t="s">
        <v>4635</v>
      </c>
      <c r="L3728">
        <v>0</v>
      </c>
      <c r="M3728" s="46">
        <f t="shared" si="365"/>
        <v>0</v>
      </c>
      <c r="N3728" t="str">
        <f t="shared" si="366"/>
        <v>SUPERVISOR DE MANUTENCAO ELETROMECANICA INDUSTRIAL, COMERCIAL E PREDIAL</v>
      </c>
      <c r="O3728" t="s">
        <v>4638</v>
      </c>
      <c r="P3728">
        <v>0</v>
      </c>
      <c r="Q3728" s="46">
        <f t="shared" si="367"/>
        <v>0</v>
      </c>
    </row>
    <row r="3729" spans="1:17" x14ac:dyDescent="0.25">
      <c r="A3729" t="str">
        <f t="shared" si="362"/>
        <v>MECANICO DE MANUTENCAO DE APARELHOS ESPORTIVOS E DE GINASTICA</v>
      </c>
      <c r="B3729" t="s">
        <v>4634</v>
      </c>
      <c r="C3729">
        <v>0</v>
      </c>
      <c r="D3729">
        <v>0</v>
      </c>
      <c r="E3729">
        <v>0</v>
      </c>
      <c r="F3729">
        <v>0</v>
      </c>
      <c r="G3729">
        <v>0</v>
      </c>
      <c r="H3729" s="46">
        <f t="shared" si="363"/>
        <v>0</v>
      </c>
      <c r="J3729" t="str">
        <f t="shared" si="364"/>
        <v>MONTADOR DE BICICLETAS</v>
      </c>
      <c r="K3729" t="s">
        <v>4636</v>
      </c>
      <c r="L3729">
        <v>0</v>
      </c>
      <c r="M3729" s="46">
        <f t="shared" si="365"/>
        <v>0</v>
      </c>
      <c r="N3729" t="str">
        <f t="shared" si="366"/>
        <v>ENCARREGADO DE MANUTENCAO ELETRICA DE VEICULOS</v>
      </c>
      <c r="O3729" t="s">
        <v>4639</v>
      </c>
      <c r="P3729">
        <v>0</v>
      </c>
      <c r="Q3729" s="46">
        <f t="shared" si="367"/>
        <v>0</v>
      </c>
    </row>
    <row r="3730" spans="1:17" x14ac:dyDescent="0.25">
      <c r="A3730" t="str">
        <f t="shared" si="362"/>
        <v>MECANICO DE MANUTENCAO DE BICICLETAS E VEICULOS SIMILARES</v>
      </c>
      <c r="B3730" t="s">
        <v>4635</v>
      </c>
      <c r="C3730">
        <v>0</v>
      </c>
      <c r="D3730">
        <v>0</v>
      </c>
      <c r="E3730">
        <v>0</v>
      </c>
      <c r="F3730">
        <v>0</v>
      </c>
      <c r="G3730">
        <v>0</v>
      </c>
      <c r="H3730" s="46">
        <f t="shared" si="363"/>
        <v>0</v>
      </c>
      <c r="J3730" t="str">
        <f t="shared" si="364"/>
        <v>SUPERVISOR DE MANUTENCAO ELETRICA DE ALTA TENSAO INDUSTRIAL</v>
      </c>
      <c r="K3730" t="s">
        <v>4637</v>
      </c>
      <c r="L3730">
        <v>0</v>
      </c>
      <c r="M3730" s="46">
        <f t="shared" si="365"/>
        <v>0</v>
      </c>
      <c r="N3730" t="str">
        <f t="shared" si="366"/>
        <v>SUPERVISOR DE MANUTENCAO ELETROMECANICA</v>
      </c>
      <c r="O3730" t="s">
        <v>4640</v>
      </c>
      <c r="P3730">
        <v>0</v>
      </c>
      <c r="Q3730" s="46">
        <f t="shared" si="367"/>
        <v>0</v>
      </c>
    </row>
    <row r="3731" spans="1:17" x14ac:dyDescent="0.25">
      <c r="A3731" t="str">
        <f t="shared" si="362"/>
        <v>MONTADOR DE BICICLETAS</v>
      </c>
      <c r="B3731" t="s">
        <v>4636</v>
      </c>
      <c r="C3731">
        <v>0</v>
      </c>
      <c r="D3731">
        <v>0</v>
      </c>
      <c r="E3731">
        <v>0</v>
      </c>
      <c r="F3731">
        <v>0</v>
      </c>
      <c r="G3731">
        <v>0</v>
      </c>
      <c r="H3731" s="46">
        <f t="shared" si="363"/>
        <v>0</v>
      </c>
      <c r="J3731" t="str">
        <f t="shared" si="364"/>
        <v>SUPERVISOR DE MANUTENCAO ELETROMECANICA INDUSTRIAL, COMERCIAL E PREDIAL</v>
      </c>
      <c r="K3731" t="s">
        <v>4638</v>
      </c>
      <c r="L3731">
        <v>0</v>
      </c>
      <c r="M3731" s="46">
        <f t="shared" si="365"/>
        <v>0</v>
      </c>
      <c r="N3731" t="str">
        <f t="shared" si="366"/>
        <v>ELETRICISTA DE MANUTENCAO ELETROELETRONICA</v>
      </c>
      <c r="O3731" t="s">
        <v>4641</v>
      </c>
      <c r="P3731">
        <v>0</v>
      </c>
      <c r="Q3731" s="46">
        <f t="shared" si="367"/>
        <v>0</v>
      </c>
    </row>
    <row r="3732" spans="1:17" x14ac:dyDescent="0.25">
      <c r="A3732" t="str">
        <f t="shared" si="362"/>
        <v>SUPERVISOR DE MANUTENCAO ELETRICA DE ALTA TENSAO INDUSTRIAL</v>
      </c>
      <c r="B3732" t="s">
        <v>4637</v>
      </c>
      <c r="C3732">
        <v>0</v>
      </c>
      <c r="D3732">
        <v>0</v>
      </c>
      <c r="E3732">
        <v>0</v>
      </c>
      <c r="F3732">
        <v>0</v>
      </c>
      <c r="G3732">
        <v>0</v>
      </c>
      <c r="H3732" s="46">
        <f t="shared" si="363"/>
        <v>0</v>
      </c>
      <c r="J3732" t="str">
        <f t="shared" si="364"/>
        <v>ENCARREGADO DE MANUTENCAO ELETRICA DE VEICULOS</v>
      </c>
      <c r="K3732" t="s">
        <v>4639</v>
      </c>
      <c r="L3732">
        <v>0</v>
      </c>
      <c r="M3732" s="46">
        <f t="shared" si="365"/>
        <v>0</v>
      </c>
      <c r="N3732" t="str">
        <f t="shared" si="366"/>
        <v>INSTALADOR DE SISTEMAS ELETROELETRONICOS DE SEGURANCA</v>
      </c>
      <c r="O3732" t="s">
        <v>4642</v>
      </c>
      <c r="P3732">
        <v>0</v>
      </c>
      <c r="Q3732" s="46">
        <f t="shared" si="367"/>
        <v>0</v>
      </c>
    </row>
    <row r="3733" spans="1:17" x14ac:dyDescent="0.25">
      <c r="A3733" t="str">
        <f t="shared" si="362"/>
        <v>SUPERVISOR DE MANUTENCAO ELETROMECANICA INDUSTRIAL, COMERCIAL E PREDIAL</v>
      </c>
      <c r="B3733" t="s">
        <v>4638</v>
      </c>
      <c r="C3733">
        <v>0</v>
      </c>
      <c r="D3733">
        <v>0</v>
      </c>
      <c r="E3733">
        <v>0</v>
      </c>
      <c r="F3733">
        <v>0</v>
      </c>
      <c r="G3733">
        <v>0</v>
      </c>
      <c r="H3733" s="46">
        <f t="shared" si="363"/>
        <v>0</v>
      </c>
      <c r="J3733" t="str">
        <f t="shared" si="364"/>
        <v>SUPERVISOR DE MANUTENCAO ELETROMECANICA</v>
      </c>
      <c r="K3733" t="s">
        <v>4640</v>
      </c>
      <c r="L3733">
        <v>0</v>
      </c>
      <c r="M3733" s="46">
        <f t="shared" si="365"/>
        <v>0</v>
      </c>
      <c r="N3733" t="str">
        <f t="shared" si="366"/>
        <v>MANTENEDOR DE SISTEMAS ELETROELETRONICOS DE SEGURANCA</v>
      </c>
      <c r="O3733" t="s">
        <v>4643</v>
      </c>
      <c r="P3733">
        <v>0</v>
      </c>
      <c r="Q3733" s="46">
        <f t="shared" si="367"/>
        <v>0</v>
      </c>
    </row>
    <row r="3734" spans="1:17" x14ac:dyDescent="0.25">
      <c r="A3734" t="str">
        <f t="shared" si="362"/>
        <v>ENCARREGADO DE MANUTENCAO ELETRICA DE VEICULOS</v>
      </c>
      <c r="B3734" t="s">
        <v>4639</v>
      </c>
      <c r="C3734">
        <v>0</v>
      </c>
      <c r="D3734">
        <v>0</v>
      </c>
      <c r="E3734">
        <v>0</v>
      </c>
      <c r="F3734">
        <v>0</v>
      </c>
      <c r="G3734">
        <v>0</v>
      </c>
      <c r="H3734" s="46">
        <f t="shared" si="363"/>
        <v>0</v>
      </c>
      <c r="J3734" t="str">
        <f t="shared" si="364"/>
        <v>ELETRICISTA DE MANUTENCAO ELETROELETRONICA</v>
      </c>
      <c r="K3734" t="s">
        <v>4641</v>
      </c>
      <c r="L3734">
        <v>0</v>
      </c>
      <c r="M3734" s="46">
        <f t="shared" si="365"/>
        <v>0</v>
      </c>
      <c r="N3734" t="str">
        <f t="shared" si="366"/>
        <v>ELETRICISTA DE INSTALACOES (AERONAVES)</v>
      </c>
      <c r="O3734" t="s">
        <v>4644</v>
      </c>
      <c r="P3734">
        <v>0</v>
      </c>
      <c r="Q3734" s="46">
        <f t="shared" si="367"/>
        <v>0</v>
      </c>
    </row>
    <row r="3735" spans="1:17" x14ac:dyDescent="0.25">
      <c r="A3735" t="str">
        <f t="shared" si="362"/>
        <v>SUPERVISOR DE MANUTENCAO ELETROMECANICA</v>
      </c>
      <c r="B3735" t="s">
        <v>4640</v>
      </c>
      <c r="C3735">
        <v>0</v>
      </c>
      <c r="D3735">
        <v>0</v>
      </c>
      <c r="E3735">
        <v>0</v>
      </c>
      <c r="F3735">
        <v>0</v>
      </c>
      <c r="G3735">
        <v>0</v>
      </c>
      <c r="H3735" s="46">
        <f t="shared" si="363"/>
        <v>0</v>
      </c>
      <c r="J3735" t="str">
        <f t="shared" si="364"/>
        <v>INSTALADOR DE SISTEMAS ELETROELETRONICOS DE SEGURANCA</v>
      </c>
      <c r="K3735" t="s">
        <v>4642</v>
      </c>
      <c r="L3735">
        <v>0</v>
      </c>
      <c r="M3735" s="46">
        <f t="shared" si="365"/>
        <v>0</v>
      </c>
      <c r="N3735" t="str">
        <f t="shared" si="366"/>
        <v>ELETRICISTA DE INSTALACOES (EMBARCACOES)</v>
      </c>
      <c r="O3735" t="s">
        <v>4645</v>
      </c>
      <c r="P3735">
        <v>0</v>
      </c>
      <c r="Q3735" s="46">
        <f t="shared" si="367"/>
        <v>0</v>
      </c>
    </row>
    <row r="3736" spans="1:17" x14ac:dyDescent="0.25">
      <c r="A3736" t="str">
        <f t="shared" si="362"/>
        <v>ELETRICISTA DE MANUTENCAO ELETROELETRONICA</v>
      </c>
      <c r="B3736" t="s">
        <v>4641</v>
      </c>
      <c r="C3736">
        <v>0</v>
      </c>
      <c r="D3736">
        <v>0</v>
      </c>
      <c r="E3736">
        <v>0</v>
      </c>
      <c r="F3736">
        <v>0</v>
      </c>
      <c r="G3736">
        <v>0</v>
      </c>
      <c r="H3736" s="46">
        <f t="shared" si="363"/>
        <v>0</v>
      </c>
      <c r="J3736" t="str">
        <f t="shared" si="364"/>
        <v>MANTENEDOR DE SISTEMAS ELETROELETRONICOS DE SEGURANCA</v>
      </c>
      <c r="K3736" t="s">
        <v>4643</v>
      </c>
      <c r="L3736">
        <v>0</v>
      </c>
      <c r="M3736" s="46">
        <f t="shared" si="365"/>
        <v>0</v>
      </c>
      <c r="N3736" t="str">
        <f t="shared" si="366"/>
        <v>ELETRICISTA DE INSTALACOES (VEICULOS AUTOMOTORES E MAQUINAS OPERATRIZES, EXCETO AERONAVES E EMBARCAC</v>
      </c>
      <c r="O3736" t="s">
        <v>4646</v>
      </c>
      <c r="P3736">
        <v>0</v>
      </c>
      <c r="Q3736" s="46">
        <f t="shared" si="367"/>
        <v>0</v>
      </c>
    </row>
    <row r="3737" spans="1:17" x14ac:dyDescent="0.25">
      <c r="A3737" t="str">
        <f t="shared" si="362"/>
        <v>INSTALADOR DE SISTEMAS ELETROELETRONICOS DE SEGURANCA</v>
      </c>
      <c r="B3737" t="s">
        <v>4642</v>
      </c>
      <c r="C3737">
        <v>0</v>
      </c>
      <c r="D3737">
        <v>0</v>
      </c>
      <c r="E3737">
        <v>0</v>
      </c>
      <c r="F3737">
        <v>0</v>
      </c>
      <c r="G3737">
        <v>0</v>
      </c>
      <c r="H3737" s="46">
        <f t="shared" si="363"/>
        <v>0</v>
      </c>
      <c r="J3737" t="str">
        <f t="shared" si="364"/>
        <v>ELETRICISTA DE INSTALACOES (AERONAVES)</v>
      </c>
      <c r="K3737" t="s">
        <v>4644</v>
      </c>
      <c r="L3737">
        <v>0</v>
      </c>
      <c r="M3737" s="46">
        <f t="shared" si="365"/>
        <v>0</v>
      </c>
      <c r="N3737" t="str">
        <f t="shared" si="366"/>
        <v>ELETROMECANICO DE MANUTENCAO DE ELEVADORES</v>
      </c>
      <c r="O3737" t="s">
        <v>4647</v>
      </c>
      <c r="P3737">
        <v>0</v>
      </c>
      <c r="Q3737" s="46">
        <f t="shared" si="367"/>
        <v>0</v>
      </c>
    </row>
    <row r="3738" spans="1:17" x14ac:dyDescent="0.25">
      <c r="A3738" t="str">
        <f t="shared" si="362"/>
        <v>MANTENEDOR DE SISTEMAS ELETROELETRONICOS DE SEGURANCA</v>
      </c>
      <c r="B3738" t="s">
        <v>4643</v>
      </c>
      <c r="C3738">
        <v>0</v>
      </c>
      <c r="D3738">
        <v>0</v>
      </c>
      <c r="E3738">
        <v>0</v>
      </c>
      <c r="F3738">
        <v>0</v>
      </c>
      <c r="G3738">
        <v>0</v>
      </c>
      <c r="H3738" s="46">
        <f t="shared" si="363"/>
        <v>0</v>
      </c>
      <c r="J3738" t="str">
        <f t="shared" si="364"/>
        <v>ELETRICISTA DE INSTALACOES (EMBARCACOES)</v>
      </c>
      <c r="K3738" t="s">
        <v>4645</v>
      </c>
      <c r="L3738">
        <v>0</v>
      </c>
      <c r="M3738" s="46">
        <f t="shared" si="365"/>
        <v>0</v>
      </c>
      <c r="N3738" t="str">
        <f t="shared" si="366"/>
        <v>ELETROMECANICO DE MANUTENCAO DE ESCADAS ROLANTES</v>
      </c>
      <c r="O3738" t="s">
        <v>4648</v>
      </c>
      <c r="P3738">
        <v>0</v>
      </c>
      <c r="Q3738" s="46">
        <f t="shared" si="367"/>
        <v>0</v>
      </c>
    </row>
    <row r="3739" spans="1:17" x14ac:dyDescent="0.25">
      <c r="A3739" t="str">
        <f t="shared" si="362"/>
        <v>ELETRICISTA DE INSTALACOES (AERONAVES)</v>
      </c>
      <c r="B3739" t="s">
        <v>4644</v>
      </c>
      <c r="C3739">
        <v>0</v>
      </c>
      <c r="D3739">
        <v>0</v>
      </c>
      <c r="E3739">
        <v>0</v>
      </c>
      <c r="F3739">
        <v>0</v>
      </c>
      <c r="G3739">
        <v>0</v>
      </c>
      <c r="H3739" s="46">
        <f t="shared" si="363"/>
        <v>0</v>
      </c>
      <c r="J3739" t="str">
        <f t="shared" si="364"/>
        <v>ELETROMECANICO DE MANUTENCAO DE ELEVADORES</v>
      </c>
      <c r="K3739" t="s">
        <v>4647</v>
      </c>
      <c r="L3739">
        <v>0</v>
      </c>
      <c r="M3739" s="46">
        <f t="shared" si="365"/>
        <v>0</v>
      </c>
      <c r="N3739" t="str">
        <f t="shared" si="366"/>
        <v>ELETROMECANICO DE MANUTENCAO DE PORTAS AUTOMATICAS</v>
      </c>
      <c r="O3739" t="s">
        <v>4649</v>
      </c>
      <c r="P3739">
        <v>0</v>
      </c>
      <c r="Q3739" s="46">
        <f t="shared" si="367"/>
        <v>0</v>
      </c>
    </row>
    <row r="3740" spans="1:17" x14ac:dyDescent="0.25">
      <c r="A3740" t="str">
        <f t="shared" si="362"/>
        <v>ELETRICISTA DE INSTALACOES (EMBARCACOES)</v>
      </c>
      <c r="B3740" t="s">
        <v>4645</v>
      </c>
      <c r="C3740">
        <v>0</v>
      </c>
      <c r="D3740">
        <v>0</v>
      </c>
      <c r="E3740">
        <v>0</v>
      </c>
      <c r="F3740">
        <v>0</v>
      </c>
      <c r="G3740">
        <v>0</v>
      </c>
      <c r="H3740" s="46">
        <f t="shared" si="363"/>
        <v>0</v>
      </c>
      <c r="J3740" t="str">
        <f t="shared" si="364"/>
        <v>ELETROMECANICO DE MANUTENCAO DE ESCADAS ROLANTES</v>
      </c>
      <c r="K3740" t="s">
        <v>4648</v>
      </c>
      <c r="L3740">
        <v>0</v>
      </c>
      <c r="M3740" s="46">
        <f t="shared" si="365"/>
        <v>0</v>
      </c>
      <c r="N3740" t="str">
        <f t="shared" si="366"/>
        <v>MECANICO DE MANUTENCAO DE INSTALACOES MECANICAS DE EDIFICIOS</v>
      </c>
      <c r="O3740" t="s">
        <v>4650</v>
      </c>
      <c r="P3740">
        <v>0</v>
      </c>
      <c r="Q3740" s="46">
        <f t="shared" si="367"/>
        <v>0</v>
      </c>
    </row>
    <row r="3741" spans="1:17" x14ac:dyDescent="0.25">
      <c r="A3741" t="str">
        <f t="shared" si="362"/>
        <v>ELETROMECANICO DE MANUTENCAO DE ELEVADORES</v>
      </c>
      <c r="B3741" t="s">
        <v>4647</v>
      </c>
      <c r="C3741">
        <v>0</v>
      </c>
      <c r="D3741">
        <v>0</v>
      </c>
      <c r="E3741">
        <v>0</v>
      </c>
      <c r="F3741">
        <v>0</v>
      </c>
      <c r="G3741">
        <v>0</v>
      </c>
      <c r="H3741" s="46">
        <f t="shared" si="363"/>
        <v>0</v>
      </c>
      <c r="J3741" t="str">
        <f t="shared" si="364"/>
        <v>ELETROMECANICO DE MANUTENCAO DE PORTAS AUTOMATICAS</v>
      </c>
      <c r="K3741" t="s">
        <v>4649</v>
      </c>
      <c r="L3741">
        <v>0</v>
      </c>
      <c r="M3741" s="46">
        <f t="shared" si="365"/>
        <v>0</v>
      </c>
      <c r="N3741" t="str">
        <f t="shared" si="366"/>
        <v>OPERADOR ELETROMECANICO</v>
      </c>
      <c r="O3741" t="s">
        <v>4651</v>
      </c>
      <c r="P3741">
        <v>0</v>
      </c>
      <c r="Q3741" s="46">
        <f t="shared" si="367"/>
        <v>0</v>
      </c>
    </row>
    <row r="3742" spans="1:17" x14ac:dyDescent="0.25">
      <c r="A3742" t="str">
        <f t="shared" si="362"/>
        <v>ELETROMECANICO DE MANUTENCAO DE ESCADAS ROLANTES</v>
      </c>
      <c r="B3742" t="s">
        <v>4648</v>
      </c>
      <c r="C3742">
        <v>0</v>
      </c>
      <c r="D3742">
        <v>0</v>
      </c>
      <c r="E3742">
        <v>0</v>
      </c>
      <c r="F3742">
        <v>0</v>
      </c>
      <c r="G3742">
        <v>0</v>
      </c>
      <c r="H3742" s="46">
        <f t="shared" si="363"/>
        <v>0</v>
      </c>
      <c r="J3742" t="str">
        <f t="shared" si="364"/>
        <v>MECANICO DE MANUTENCAO DE INSTALACOES MECANICAS DE EDIFICIOS</v>
      </c>
      <c r="K3742" t="s">
        <v>4650</v>
      </c>
      <c r="L3742">
        <v>0</v>
      </c>
      <c r="M3742" s="46">
        <f t="shared" si="365"/>
        <v>0</v>
      </c>
      <c r="N3742" t="str">
        <f t="shared" si="366"/>
        <v>REPARADOR DE APARELHOS ELETRODOMESTICOS (EXCETO IMAGEM E SOM)</v>
      </c>
      <c r="O3742" t="s">
        <v>4652</v>
      </c>
      <c r="P3742">
        <v>0</v>
      </c>
      <c r="Q3742" s="46">
        <f t="shared" si="367"/>
        <v>0</v>
      </c>
    </row>
    <row r="3743" spans="1:17" x14ac:dyDescent="0.25">
      <c r="A3743" t="str">
        <f t="shared" si="362"/>
        <v>ELETROMECANICO DE MANUTENCAO DE PORTAS AUTOMATICAS</v>
      </c>
      <c r="B3743" t="s">
        <v>4649</v>
      </c>
      <c r="C3743">
        <v>0</v>
      </c>
      <c r="D3743">
        <v>0</v>
      </c>
      <c r="E3743">
        <v>0</v>
      </c>
      <c r="F3743">
        <v>0</v>
      </c>
      <c r="G3743">
        <v>0</v>
      </c>
      <c r="H3743" s="46">
        <f t="shared" si="363"/>
        <v>0</v>
      </c>
      <c r="J3743" t="str">
        <f t="shared" si="364"/>
        <v>OPERADOR ELETROMECANICO</v>
      </c>
      <c r="K3743" t="s">
        <v>4651</v>
      </c>
      <c r="L3743">
        <v>0</v>
      </c>
      <c r="M3743" s="46">
        <f t="shared" si="365"/>
        <v>0</v>
      </c>
      <c r="N3743" t="str">
        <f t="shared" si="366"/>
        <v>REPARADOR DE RADIO, TV E SOM</v>
      </c>
      <c r="O3743" t="s">
        <v>4653</v>
      </c>
      <c r="P3743">
        <v>0</v>
      </c>
      <c r="Q3743" s="46">
        <f t="shared" si="367"/>
        <v>0</v>
      </c>
    </row>
    <row r="3744" spans="1:17" x14ac:dyDescent="0.25">
      <c r="A3744" t="str">
        <f t="shared" si="362"/>
        <v>MECANICO DE MANUTENCAO DE INSTALACOES MECANICAS DE EDIFICIOS</v>
      </c>
      <c r="B3744" t="s">
        <v>4650</v>
      </c>
      <c r="C3744">
        <v>0</v>
      </c>
      <c r="D3744">
        <v>0</v>
      </c>
      <c r="E3744">
        <v>0</v>
      </c>
      <c r="F3744">
        <v>0</v>
      </c>
      <c r="G3744">
        <v>0</v>
      </c>
      <c r="H3744" s="46">
        <f t="shared" si="363"/>
        <v>0</v>
      </c>
      <c r="J3744" t="str">
        <f t="shared" si="364"/>
        <v>REPARADOR DE APARELHOS ELETRODOMESTICOS (EXCETO IMAGEM E SOM)</v>
      </c>
      <c r="K3744" t="s">
        <v>4652</v>
      </c>
      <c r="L3744">
        <v>0</v>
      </c>
      <c r="M3744" s="46">
        <f t="shared" si="365"/>
        <v>0</v>
      </c>
      <c r="N3744" t="str">
        <f t="shared" si="366"/>
        <v>REPARADOR DE EQUIPAMENTOS DE ESCRITORIO</v>
      </c>
      <c r="O3744" t="s">
        <v>4654</v>
      </c>
      <c r="P3744">
        <v>0</v>
      </c>
      <c r="Q3744" s="46">
        <f t="shared" si="367"/>
        <v>0</v>
      </c>
    </row>
    <row r="3745" spans="1:17" x14ac:dyDescent="0.25">
      <c r="A3745" t="str">
        <f t="shared" si="362"/>
        <v>OPERADOR ELETROMECANICO</v>
      </c>
      <c r="B3745" t="s">
        <v>4651</v>
      </c>
      <c r="C3745">
        <v>0</v>
      </c>
      <c r="D3745">
        <v>0</v>
      </c>
      <c r="E3745">
        <v>0</v>
      </c>
      <c r="F3745">
        <v>0</v>
      </c>
      <c r="G3745">
        <v>0</v>
      </c>
      <c r="H3745" s="46">
        <f t="shared" si="363"/>
        <v>0</v>
      </c>
      <c r="J3745" t="str">
        <f t="shared" si="364"/>
        <v>REPARADOR DE RADIO, TV E SOM</v>
      </c>
      <c r="K3745" t="s">
        <v>4653</v>
      </c>
      <c r="L3745">
        <v>0</v>
      </c>
      <c r="M3745" s="46">
        <f t="shared" si="365"/>
        <v>0</v>
      </c>
      <c r="N3745" t="str">
        <f t="shared" si="366"/>
        <v>CONSERVADOR DE VIA PERMANENTE (TRILHOS)</v>
      </c>
      <c r="O3745" t="s">
        <v>4655</v>
      </c>
      <c r="P3745">
        <v>0</v>
      </c>
      <c r="Q3745" s="46">
        <f t="shared" si="367"/>
        <v>0</v>
      </c>
    </row>
    <row r="3746" spans="1:17" x14ac:dyDescent="0.25">
      <c r="A3746" t="str">
        <f t="shared" si="362"/>
        <v>REPARADOR DE APARELHOS ELETRODOMESTICOS (EXCETO IMAGEM E SOM)</v>
      </c>
      <c r="B3746" t="s">
        <v>4652</v>
      </c>
      <c r="C3746">
        <v>0</v>
      </c>
      <c r="D3746">
        <v>0</v>
      </c>
      <c r="E3746">
        <v>0</v>
      </c>
      <c r="F3746">
        <v>0</v>
      </c>
      <c r="G3746">
        <v>0</v>
      </c>
      <c r="H3746" s="46">
        <f t="shared" si="363"/>
        <v>0</v>
      </c>
      <c r="J3746" t="str">
        <f t="shared" si="364"/>
        <v>REPARADOR DE EQUIPAMENTOS DE ESCRITORIO</v>
      </c>
      <c r="K3746" t="s">
        <v>4654</v>
      </c>
      <c r="L3746">
        <v>0</v>
      </c>
      <c r="M3746" s="46">
        <f t="shared" si="365"/>
        <v>0</v>
      </c>
      <c r="N3746" t="str">
        <f t="shared" si="366"/>
        <v>INSPETOR DE VIA PERMANENTE (TRILHOS)</v>
      </c>
      <c r="O3746" t="s">
        <v>4656</v>
      </c>
      <c r="P3746">
        <v>0</v>
      </c>
      <c r="Q3746" s="46">
        <f t="shared" si="367"/>
        <v>0</v>
      </c>
    </row>
    <row r="3747" spans="1:17" x14ac:dyDescent="0.25">
      <c r="A3747" t="str">
        <f t="shared" si="362"/>
        <v>REPARADOR DE RADIO, TV E SOM</v>
      </c>
      <c r="B3747" t="s">
        <v>4653</v>
      </c>
      <c r="C3747">
        <v>0</v>
      </c>
      <c r="D3747">
        <v>0</v>
      </c>
      <c r="E3747">
        <v>0</v>
      </c>
      <c r="F3747">
        <v>0</v>
      </c>
      <c r="G3747">
        <v>0</v>
      </c>
      <c r="H3747" s="46">
        <f t="shared" si="363"/>
        <v>0</v>
      </c>
      <c r="J3747" t="str">
        <f t="shared" si="364"/>
        <v>CONSERVADOR DE VIA PERMANENTE (TRILHOS)</v>
      </c>
      <c r="K3747" t="s">
        <v>4655</v>
      </c>
      <c r="L3747">
        <v>0</v>
      </c>
      <c r="M3747" s="46">
        <f t="shared" si="365"/>
        <v>0</v>
      </c>
      <c r="N3747" t="str">
        <f t="shared" si="366"/>
        <v>OPERADOR DE MAQUINAS ESPECIAIS EM CONSERVACAO DE VIA PERMANENTE (TRILHOS)</v>
      </c>
      <c r="O3747" t="s">
        <v>4657</v>
      </c>
      <c r="P3747">
        <v>0</v>
      </c>
      <c r="Q3747" s="46">
        <f t="shared" si="367"/>
        <v>0</v>
      </c>
    </row>
    <row r="3748" spans="1:17" x14ac:dyDescent="0.25">
      <c r="A3748" t="str">
        <f t="shared" si="362"/>
        <v>REPARADOR DE EQUIPAMENTOS DE ESCRITORIO</v>
      </c>
      <c r="B3748" t="s">
        <v>4654</v>
      </c>
      <c r="C3748">
        <v>0</v>
      </c>
      <c r="D3748">
        <v>0</v>
      </c>
      <c r="E3748">
        <v>0</v>
      </c>
      <c r="F3748">
        <v>0</v>
      </c>
      <c r="G3748">
        <v>0</v>
      </c>
      <c r="H3748" s="46">
        <f t="shared" si="363"/>
        <v>0</v>
      </c>
      <c r="J3748" t="str">
        <f t="shared" si="364"/>
        <v>INSPETOR DE VIA PERMANENTE (TRILHOS)</v>
      </c>
      <c r="K3748" t="s">
        <v>4656</v>
      </c>
      <c r="L3748">
        <v>0</v>
      </c>
      <c r="M3748" s="46">
        <f t="shared" si="365"/>
        <v>0</v>
      </c>
      <c r="N3748" t="str">
        <f t="shared" si="366"/>
        <v>SOLDADOR ALUMINOTERMICO EM CONSERVACAO DE TRILHOS</v>
      </c>
      <c r="O3748" t="s">
        <v>4658</v>
      </c>
      <c r="P3748">
        <v>0</v>
      </c>
      <c r="Q3748" s="46">
        <f t="shared" si="367"/>
        <v>0</v>
      </c>
    </row>
    <row r="3749" spans="1:17" x14ac:dyDescent="0.25">
      <c r="A3749" t="str">
        <f t="shared" si="362"/>
        <v>CONSERVADOR DE VIA PERMANENTE (TRILHOS)</v>
      </c>
      <c r="B3749" t="s">
        <v>4655</v>
      </c>
      <c r="C3749">
        <v>0</v>
      </c>
      <c r="D3749">
        <v>0</v>
      </c>
      <c r="E3749">
        <v>0</v>
      </c>
      <c r="F3749">
        <v>0</v>
      </c>
      <c r="G3749">
        <v>0</v>
      </c>
      <c r="H3749" s="46">
        <f t="shared" si="363"/>
        <v>0</v>
      </c>
      <c r="J3749" t="str">
        <f t="shared" si="364"/>
        <v>OPERADOR DE MAQUINAS ESPECIAIS EM CONSERVACAO DE VIA PERMANENTE (TRILHOS)</v>
      </c>
      <c r="K3749" t="s">
        <v>4657</v>
      </c>
      <c r="L3749">
        <v>0</v>
      </c>
      <c r="M3749" s="46">
        <f t="shared" si="365"/>
        <v>0</v>
      </c>
      <c r="N3749" t="str">
        <f t="shared" si="366"/>
        <v>MANTENEDOR DE EQUIPAMENTOS DE PARQUES DE DIVERSOES E SIMILARES</v>
      </c>
      <c r="O3749" t="s">
        <v>4659</v>
      </c>
      <c r="P3749">
        <v>0</v>
      </c>
      <c r="Q3749" s="46">
        <f t="shared" si="367"/>
        <v>0</v>
      </c>
    </row>
    <row r="3750" spans="1:17" x14ac:dyDescent="0.25">
      <c r="A3750" t="str">
        <f t="shared" si="362"/>
        <v>INSPETOR DE VIA PERMANENTE (TRILHOS)</v>
      </c>
      <c r="B3750" t="s">
        <v>4656</v>
      </c>
      <c r="C3750">
        <v>0</v>
      </c>
      <c r="D3750">
        <v>0</v>
      </c>
      <c r="E3750">
        <v>0</v>
      </c>
      <c r="F3750">
        <v>0</v>
      </c>
      <c r="G3750">
        <v>0</v>
      </c>
      <c r="H3750" s="46">
        <f t="shared" si="363"/>
        <v>0</v>
      </c>
      <c r="J3750" t="str">
        <f t="shared" si="364"/>
        <v>SOLDADOR ALUMINOTERMICO EM CONSERVACAO DE TRILHOS</v>
      </c>
      <c r="K3750" t="s">
        <v>4658</v>
      </c>
      <c r="L3750">
        <v>0</v>
      </c>
      <c r="M3750" s="46">
        <f t="shared" si="365"/>
        <v>0</v>
      </c>
      <c r="N3750" t="str">
        <f t="shared" si="366"/>
        <v>FUNILEIRO DE VEICULOS (REPARACAO)</v>
      </c>
      <c r="O3750" t="s">
        <v>4660</v>
      </c>
      <c r="P3750">
        <v>0</v>
      </c>
      <c r="Q3750" s="46">
        <f t="shared" si="367"/>
        <v>0</v>
      </c>
    </row>
    <row r="3751" spans="1:17" x14ac:dyDescent="0.25">
      <c r="A3751" t="str">
        <f t="shared" si="362"/>
        <v>OPERADOR DE MAQUINAS ESPECIAIS EM CONSERVACAO DE VIA PERMANENTE (TRILHOS)</v>
      </c>
      <c r="B3751" t="s">
        <v>4657</v>
      </c>
      <c r="C3751">
        <v>0</v>
      </c>
      <c r="D3751">
        <v>0</v>
      </c>
      <c r="E3751">
        <v>0</v>
      </c>
      <c r="F3751">
        <v>0</v>
      </c>
      <c r="G3751">
        <v>0</v>
      </c>
      <c r="H3751" s="46">
        <f t="shared" si="363"/>
        <v>0</v>
      </c>
      <c r="J3751" t="str">
        <f t="shared" si="364"/>
        <v>MANTENEDOR DE EQUIPAMENTOS DE PARQUES DE DIVERSOES E SIMILARES</v>
      </c>
      <c r="K3751" t="s">
        <v>4659</v>
      </c>
      <c r="L3751">
        <v>0</v>
      </c>
      <c r="M3751" s="46">
        <f t="shared" si="365"/>
        <v>0</v>
      </c>
      <c r="N3751" t="str">
        <f t="shared" si="366"/>
        <v>MONTADOR DE VEICULOS (REPARACAO)</v>
      </c>
      <c r="O3751" t="s">
        <v>4661</v>
      </c>
      <c r="P3751">
        <v>0</v>
      </c>
      <c r="Q3751" s="46">
        <f t="shared" si="367"/>
        <v>0</v>
      </c>
    </row>
    <row r="3752" spans="1:17" x14ac:dyDescent="0.25">
      <c r="A3752" t="str">
        <f t="shared" si="362"/>
        <v>SOLDADOR ALUMINOTERMICO EM CONSERVACAO DE TRILHOS</v>
      </c>
      <c r="B3752" t="s">
        <v>4658</v>
      </c>
      <c r="C3752">
        <v>0</v>
      </c>
      <c r="D3752">
        <v>0</v>
      </c>
      <c r="E3752">
        <v>0</v>
      </c>
      <c r="F3752">
        <v>0</v>
      </c>
      <c r="G3752">
        <v>0</v>
      </c>
      <c r="H3752" s="46">
        <f t="shared" si="363"/>
        <v>0</v>
      </c>
      <c r="J3752" t="str">
        <f t="shared" si="364"/>
        <v>FUNILEIRO DE VEICULOS (REPARACAO)</v>
      </c>
      <c r="K3752" t="s">
        <v>4660</v>
      </c>
      <c r="L3752">
        <v>0</v>
      </c>
      <c r="M3752" s="46">
        <f t="shared" si="365"/>
        <v>0</v>
      </c>
      <c r="N3752" t="str">
        <f t="shared" si="366"/>
        <v>PINTOR DE VEICULOS (REPARACAO)</v>
      </c>
      <c r="O3752" t="s">
        <v>4662</v>
      </c>
      <c r="P3752">
        <v>0</v>
      </c>
      <c r="Q3752" s="46">
        <f t="shared" si="367"/>
        <v>0</v>
      </c>
    </row>
    <row r="3753" spans="1:17" x14ac:dyDescent="0.25">
      <c r="A3753" t="str">
        <f t="shared" si="362"/>
        <v>MANTENEDOR DE EQUIPAMENTOS DE PARQUES DE DIVERSOES E SIMILARES</v>
      </c>
      <c r="B3753" t="s">
        <v>4659</v>
      </c>
      <c r="C3753">
        <v>0</v>
      </c>
      <c r="D3753">
        <v>0</v>
      </c>
      <c r="E3753">
        <v>0</v>
      </c>
      <c r="F3753">
        <v>0</v>
      </c>
      <c r="G3753">
        <v>0</v>
      </c>
      <c r="H3753" s="46">
        <f t="shared" si="363"/>
        <v>0</v>
      </c>
      <c r="J3753" t="str">
        <f t="shared" si="364"/>
        <v>MONTADOR DE VEICULOS (REPARACAO)</v>
      </c>
      <c r="K3753" t="s">
        <v>4661</v>
      </c>
      <c r="L3753">
        <v>0</v>
      </c>
      <c r="M3753" s="46">
        <f t="shared" si="365"/>
        <v>0</v>
      </c>
      <c r="N3753" t="str">
        <f t="shared" si="366"/>
        <v>CONSERVADOR DE FACHADAS</v>
      </c>
      <c r="O3753" t="s">
        <v>4664</v>
      </c>
      <c r="P3753">
        <v>0</v>
      </c>
      <c r="Q3753" s="46">
        <f t="shared" si="367"/>
        <v>0</v>
      </c>
    </row>
    <row r="3754" spans="1:17" x14ac:dyDescent="0.25">
      <c r="A3754" t="str">
        <f t="shared" si="362"/>
        <v>FUNILEIRO DE VEICULOS (REPARACAO)</v>
      </c>
      <c r="B3754" t="s">
        <v>4660</v>
      </c>
      <c r="C3754">
        <v>0</v>
      </c>
      <c r="D3754">
        <v>0</v>
      </c>
      <c r="E3754">
        <v>0</v>
      </c>
      <c r="F3754">
        <v>0</v>
      </c>
      <c r="G3754">
        <v>0</v>
      </c>
      <c r="H3754" s="46">
        <f t="shared" si="363"/>
        <v>0</v>
      </c>
      <c r="J3754" t="str">
        <f t="shared" si="364"/>
        <v>PINTOR DE VEICULOS (REPARACAO)</v>
      </c>
      <c r="K3754" t="s">
        <v>4662</v>
      </c>
      <c r="L3754">
        <v>0</v>
      </c>
      <c r="M3754" s="46">
        <f t="shared" si="365"/>
        <v>0</v>
      </c>
      <c r="N3754" t="str">
        <f t="shared" si="366"/>
        <v>LIMPADOR DE FACHADAS</v>
      </c>
      <c r="O3754" t="s">
        <v>4665</v>
      </c>
      <c r="P3754">
        <v>0</v>
      </c>
      <c r="Q3754" s="46">
        <f t="shared" si="367"/>
        <v>0</v>
      </c>
    </row>
    <row r="3755" spans="1:17" x14ac:dyDescent="0.25">
      <c r="A3755" t="str">
        <f t="shared" si="362"/>
        <v>MONTADOR DE VEICULOS (REPARACAO)</v>
      </c>
      <c r="B3755" t="s">
        <v>4661</v>
      </c>
      <c r="C3755">
        <v>0</v>
      </c>
      <c r="D3755">
        <v>0</v>
      </c>
      <c r="E3755">
        <v>0</v>
      </c>
      <c r="F3755">
        <v>0</v>
      </c>
      <c r="G3755">
        <v>0</v>
      </c>
      <c r="H3755" s="46">
        <f t="shared" si="363"/>
        <v>0</v>
      </c>
      <c r="J3755" t="str">
        <f t="shared" si="364"/>
        <v>TRABALHADOR DA MANUTENCAO DE EDIFICACOES</v>
      </c>
      <c r="K3755" t="s">
        <v>4663</v>
      </c>
      <c r="L3755">
        <v>0</v>
      </c>
      <c r="M3755" s="46">
        <f t="shared" si="365"/>
        <v>0</v>
      </c>
      <c r="N3755" t="str">
        <f t="shared" si="366"/>
        <v>ALINHADOR DE PNEUS</v>
      </c>
      <c r="O3755" t="s">
        <v>4666</v>
      </c>
      <c r="P3755">
        <v>0</v>
      </c>
      <c r="Q3755" s="46">
        <f t="shared" si="367"/>
        <v>0</v>
      </c>
    </row>
    <row r="3756" spans="1:17" x14ac:dyDescent="0.25">
      <c r="A3756" t="str">
        <f t="shared" si="362"/>
        <v>PINTOR DE VEICULOS (REPARACAO)</v>
      </c>
      <c r="B3756" t="s">
        <v>4662</v>
      </c>
      <c r="C3756">
        <v>0</v>
      </c>
      <c r="D3756">
        <v>0</v>
      </c>
      <c r="E3756">
        <v>0</v>
      </c>
      <c r="F3756">
        <v>0</v>
      </c>
      <c r="G3756">
        <v>0</v>
      </c>
      <c r="H3756" s="46">
        <f t="shared" si="363"/>
        <v>0</v>
      </c>
      <c r="J3756" t="str">
        <f t="shared" si="364"/>
        <v>CONSERVADOR DE FACHADAS</v>
      </c>
      <c r="K3756" t="s">
        <v>4664</v>
      </c>
      <c r="L3756">
        <v>0</v>
      </c>
      <c r="M3756" s="46">
        <f t="shared" si="365"/>
        <v>0</v>
      </c>
      <c r="N3756" t="str">
        <f t="shared" si="366"/>
        <v>BALANCEADOR</v>
      </c>
      <c r="O3756" t="s">
        <v>4667</v>
      </c>
      <c r="P3756">
        <v>0</v>
      </c>
      <c r="Q3756" s="46">
        <f t="shared" si="367"/>
        <v>0</v>
      </c>
    </row>
    <row r="3757" spans="1:17" x14ac:dyDescent="0.25">
      <c r="A3757" t="str">
        <f t="shared" si="362"/>
        <v>CONSERVADOR DE FACHADAS</v>
      </c>
      <c r="B3757" t="s">
        <v>4664</v>
      </c>
      <c r="C3757">
        <v>0</v>
      </c>
      <c r="D3757">
        <v>0</v>
      </c>
      <c r="E3757">
        <v>0</v>
      </c>
      <c r="F3757">
        <v>0</v>
      </c>
      <c r="G3757">
        <v>0</v>
      </c>
      <c r="H3757" s="46">
        <f t="shared" si="363"/>
        <v>0</v>
      </c>
      <c r="J3757" t="str">
        <f t="shared" si="364"/>
        <v>ALINHADOR DE PNEUS</v>
      </c>
      <c r="K3757" t="s">
        <v>4666</v>
      </c>
      <c r="L3757">
        <v>0</v>
      </c>
      <c r="M3757" s="46">
        <f t="shared" si="365"/>
        <v>0</v>
      </c>
      <c r="N3757" t="str">
        <f t="shared" si="366"/>
        <v>BORRACHEIRO</v>
      </c>
      <c r="O3757" t="s">
        <v>4668</v>
      </c>
      <c r="P3757">
        <v>0</v>
      </c>
      <c r="Q3757" s="46">
        <f t="shared" si="367"/>
        <v>0</v>
      </c>
    </row>
    <row r="3758" spans="1:17" x14ac:dyDescent="0.25">
      <c r="A3758" t="str">
        <f t="shared" si="362"/>
        <v>ALINHADOR DE PNEUS</v>
      </c>
      <c r="B3758" t="s">
        <v>4666</v>
      </c>
      <c r="C3758">
        <v>0</v>
      </c>
      <c r="D3758">
        <v>0</v>
      </c>
      <c r="E3758">
        <v>0</v>
      </c>
      <c r="F3758">
        <v>0</v>
      </c>
      <c r="G3758">
        <v>0</v>
      </c>
      <c r="H3758" s="46">
        <f t="shared" si="363"/>
        <v>0</v>
      </c>
      <c r="J3758" t="str">
        <f t="shared" si="364"/>
        <v>BALANCEADOR</v>
      </c>
      <c r="K3758" t="s">
        <v>4667</v>
      </c>
      <c r="L3758">
        <v>0</v>
      </c>
      <c r="M3758" s="46">
        <f t="shared" si="365"/>
        <v>0</v>
      </c>
      <c r="N3758" t="str">
        <f t="shared" si="366"/>
        <v>LAVADOR DE PECAS</v>
      </c>
      <c r="O3758" t="s">
        <v>4669</v>
      </c>
      <c r="P3758">
        <v>0</v>
      </c>
      <c r="Q3758" s="46">
        <f t="shared" si="367"/>
        <v>0</v>
      </c>
    </row>
    <row r="3759" spans="1:17" x14ac:dyDescent="0.25">
      <c r="A3759" t="str">
        <f t="shared" si="362"/>
        <v>BALANCEADOR</v>
      </c>
      <c r="B3759" t="s">
        <v>4667</v>
      </c>
      <c r="C3759">
        <v>0</v>
      </c>
      <c r="D3759">
        <v>0</v>
      </c>
      <c r="E3759">
        <v>0</v>
      </c>
      <c r="F3759">
        <v>0</v>
      </c>
      <c r="G3759">
        <v>0</v>
      </c>
      <c r="H3759" s="46">
        <f t="shared" si="363"/>
        <v>0</v>
      </c>
      <c r="J3759" t="str">
        <f t="shared" si="364"/>
        <v>LAVADOR DE PECAS</v>
      </c>
      <c r="K3759" t="s">
        <v>4669</v>
      </c>
      <c r="L3759">
        <v>0</v>
      </c>
      <c r="M3759" s="46">
        <f t="shared" si="365"/>
        <v>0</v>
      </c>
      <c r="N3759" t="str">
        <f t="shared" si="366"/>
        <v>ENCARREGADO GERAL DE OPERACOES DE CONSERVACAO DE VIAS PERMANENTES (EXCETO TRILHOS)</v>
      </c>
      <c r="O3759" t="s">
        <v>4670</v>
      </c>
      <c r="P3759">
        <v>0</v>
      </c>
      <c r="Q3759" s="46">
        <f t="shared" si="367"/>
        <v>0</v>
      </c>
    </row>
    <row r="3760" spans="1:17" x14ac:dyDescent="0.25">
      <c r="A3760" t="str">
        <f t="shared" si="362"/>
        <v>LAVADOR DE PECAS</v>
      </c>
      <c r="B3760" t="s">
        <v>4669</v>
      </c>
      <c r="C3760">
        <v>0</v>
      </c>
      <c r="D3760">
        <v>0</v>
      </c>
      <c r="E3760">
        <v>0</v>
      </c>
      <c r="F3760">
        <v>0</v>
      </c>
      <c r="G3760">
        <v>0</v>
      </c>
      <c r="H3760" s="46">
        <f t="shared" si="363"/>
        <v>0</v>
      </c>
      <c r="J3760" t="str">
        <f t="shared" si="364"/>
        <v>ENCARREGADO GERAL DE OPERACOES DE CONSERVACAO DE VIAS PERMANENTES (EXCETO TRILHOS)</v>
      </c>
      <c r="K3760" t="s">
        <v>4670</v>
      </c>
      <c r="L3760">
        <v>0</v>
      </c>
      <c r="M3760" s="46">
        <f t="shared" si="365"/>
        <v>0</v>
      </c>
      <c r="N3760" t="str">
        <f t="shared" si="366"/>
        <v>ENCARREGADO DE EQUIPE DE CONSERVACAO DE VIAS PERMANENTES (EXCETO TRILHOS)</v>
      </c>
      <c r="O3760" t="s">
        <v>4671</v>
      </c>
      <c r="P3760">
        <v>0</v>
      </c>
      <c r="Q3760" s="46">
        <f t="shared" si="367"/>
        <v>0</v>
      </c>
    </row>
    <row r="3761" spans="1:17" x14ac:dyDescent="0.25">
      <c r="A3761" t="str">
        <f t="shared" si="362"/>
        <v>ENCARREGADO GERAL DE OPERACOES DE CONSERVACAO DE VIAS PERMANENTES (EXCETO TRILHOS)</v>
      </c>
      <c r="B3761" t="s">
        <v>4670</v>
      </c>
      <c r="C3761">
        <v>0</v>
      </c>
      <c r="D3761">
        <v>0</v>
      </c>
      <c r="E3761">
        <v>0</v>
      </c>
      <c r="F3761">
        <v>0</v>
      </c>
      <c r="G3761">
        <v>0</v>
      </c>
      <c r="H3761" s="46">
        <f t="shared" si="363"/>
        <v>0</v>
      </c>
      <c r="J3761" t="str">
        <f t="shared" si="364"/>
        <v>OPERADOR DE CEIFADEIRA NA CONSERVACAO DE VIAS PERMANENTES</v>
      </c>
      <c r="K3761" t="s">
        <v>4672</v>
      </c>
      <c r="L3761">
        <v>0</v>
      </c>
      <c r="M3761" s="46">
        <f t="shared" si="365"/>
        <v>0</v>
      </c>
      <c r="N3761" t="str">
        <f t="shared" si="366"/>
        <v>OPERADOR DE CEIFADEIRA NA CONSERVACAO DE VIAS PERMANENTES</v>
      </c>
      <c r="O3761" t="s">
        <v>4672</v>
      </c>
      <c r="P3761">
        <v>0</v>
      </c>
      <c r="Q3761" s="46">
        <f t="shared" si="367"/>
        <v>0</v>
      </c>
    </row>
    <row r="3762" spans="1:17" x14ac:dyDescent="0.25">
      <c r="A3762" t="str">
        <f t="shared" si="362"/>
        <v>OPERADOR DE CEIFADEIRA NA CONSERVACAO DE VIAS PERMANENTES</v>
      </c>
      <c r="B3762" t="s">
        <v>4672</v>
      </c>
      <c r="C3762">
        <v>0</v>
      </c>
      <c r="D3762">
        <v>0</v>
      </c>
      <c r="E3762">
        <v>0</v>
      </c>
      <c r="F3762">
        <v>0</v>
      </c>
      <c r="G3762">
        <v>0</v>
      </c>
      <c r="H3762" s="46">
        <f t="shared" si="363"/>
        <v>0</v>
      </c>
      <c r="J3762" t="str">
        <f t="shared" si="364"/>
        <v>PEDREIRO DE CONSERVACAO DE VIAS PERMANENTES (EXCETO TRILHOS)</v>
      </c>
      <c r="K3762" t="s">
        <v>4673</v>
      </c>
      <c r="L3762">
        <v>0</v>
      </c>
      <c r="M3762" s="46">
        <f t="shared" si="365"/>
        <v>0</v>
      </c>
      <c r="N3762" t="str">
        <f t="shared" si="366"/>
        <v>PEDREIRO DE CONSERVACAO DE VIAS PERMANENTES (EXCETO TRILHOS)</v>
      </c>
      <c r="O3762" t="s">
        <v>4673</v>
      </c>
      <c r="P3762">
        <v>0</v>
      </c>
      <c r="Q3762" s="46">
        <f t="shared" si="367"/>
        <v>0</v>
      </c>
    </row>
    <row r="3763" spans="1:17" x14ac:dyDescent="0.25">
      <c r="A3763" t="str">
        <f t="shared" si="362"/>
        <v>PEDREIRO DE CONSERVACAO DE VIAS PERMANENTES (EXCETO TRILHOS)</v>
      </c>
      <c r="B3763" t="s">
        <v>4673</v>
      </c>
      <c r="C3763">
        <v>0</v>
      </c>
      <c r="D3763">
        <v>0</v>
      </c>
      <c r="E3763">
        <v>0</v>
      </c>
      <c r="F3763">
        <v>0</v>
      </c>
      <c r="G3763">
        <v>0</v>
      </c>
      <c r="H3763" s="46">
        <f t="shared" si="363"/>
        <v>0</v>
      </c>
      <c r="J3763" t="str">
        <f t="shared" si="364"/>
        <v>DONA DE CASA</v>
      </c>
      <c r="K3763" t="s">
        <v>4676</v>
      </c>
      <c r="L3763">
        <v>0</v>
      </c>
      <c r="M3763" s="46">
        <f t="shared" si="365"/>
        <v>0</v>
      </c>
      <c r="N3763" t="str">
        <f t="shared" si="366"/>
        <v>APOSENTADO/PENSIONISTA</v>
      </c>
      <c r="O3763" t="s">
        <v>4677</v>
      </c>
      <c r="P3763">
        <v>0</v>
      </c>
      <c r="Q3763" s="46">
        <f t="shared" si="367"/>
        <v>0</v>
      </c>
    </row>
    <row r="3764" spans="1:17" x14ac:dyDescent="0.25">
      <c r="A3764" t="str">
        <f t="shared" si="362"/>
        <v>PRESIDIARIO ( PESSOAS CONFINADAS EM INSTITUICOES PENAIS, INCLUSIVE MENORES DE IDADE )</v>
      </c>
      <c r="B3764" t="s">
        <v>4679</v>
      </c>
      <c r="C3764">
        <v>0</v>
      </c>
      <c r="D3764">
        <v>0</v>
      </c>
      <c r="E3764">
        <v>0</v>
      </c>
      <c r="F3764">
        <v>0</v>
      </c>
      <c r="G3764">
        <v>0</v>
      </c>
      <c r="H3764" s="46">
        <f t="shared" si="363"/>
        <v>0</v>
      </c>
      <c r="J3764" t="str">
        <f t="shared" si="364"/>
        <v>PRESIDIARIO ( PESSOAS CONFINADAS EM INSTITUICOES PENAIS, INCLUSIVE MENORES DE IDADE )</v>
      </c>
      <c r="K3764" t="s">
        <v>4679</v>
      </c>
      <c r="L3764">
        <v>0</v>
      </c>
      <c r="M3764" s="46">
        <f t="shared" si="365"/>
        <v>0</v>
      </c>
      <c r="N3764" t="str">
        <f t="shared" si="366"/>
        <v>PRESIDIARIO ( PESSOAS CONFINADAS EM INSTITUICOES PENAIS, INCLUSIVE MENORES DE IDADE )</v>
      </c>
      <c r="O3764" t="s">
        <v>4679</v>
      </c>
      <c r="P3764">
        <v>0</v>
      </c>
      <c r="Q3764" s="46">
        <f t="shared" si="367"/>
        <v>0</v>
      </c>
    </row>
    <row r="3765" spans="1:17" x14ac:dyDescent="0.25">
      <c r="A3765" t="str">
        <f>B3765</f>
        <v>Total</v>
      </c>
      <c r="B3765" t="s">
        <v>8</v>
      </c>
      <c r="C3765">
        <v>0</v>
      </c>
      <c r="D3765">
        <v>1</v>
      </c>
      <c r="E3765">
        <v>2784</v>
      </c>
      <c r="F3765">
        <v>5376</v>
      </c>
      <c r="G3765">
        <v>8161</v>
      </c>
      <c r="H3765" s="46">
        <f t="shared" si="363"/>
        <v>100</v>
      </c>
      <c r="J3765" t="str">
        <f>K3765</f>
        <v>Total</v>
      </c>
      <c r="K3765" t="s">
        <v>8</v>
      </c>
      <c r="L3765">
        <v>2784</v>
      </c>
      <c r="M3765" s="46">
        <f t="shared" ref="M3765" si="368">L3765*100/L$3765</f>
        <v>100</v>
      </c>
      <c r="N3765" t="str">
        <f>O3765</f>
        <v>Total</v>
      </c>
      <c r="O3765" t="s">
        <v>8</v>
      </c>
      <c r="P3765">
        <v>5376</v>
      </c>
      <c r="Q3765" s="46">
        <f t="shared" ref="Q3765" si="369">P3765*100/P$3765</f>
        <v>100</v>
      </c>
    </row>
  </sheetData>
  <sortState xmlns:xlrd2="http://schemas.microsoft.com/office/spreadsheetml/2017/richdata2" ref="J1166:M3764">
    <sortCondition descending="1" ref="L1166:L3764"/>
  </sortState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0"/>
  <dimension ref="A1:AS624"/>
  <sheetViews>
    <sheetView topLeftCell="AB603" workbookViewId="0">
      <selection sqref="A1:AS624"/>
    </sheetView>
  </sheetViews>
  <sheetFormatPr defaultRowHeight="15.75" x14ac:dyDescent="0.25"/>
  <cols>
    <col min="1" max="1" width="19" customWidth="1"/>
    <col min="2" max="2" width="12.25" bestFit="1" customWidth="1"/>
    <col min="3" max="3" width="14.125" customWidth="1"/>
    <col min="4" max="4" width="21" customWidth="1"/>
    <col min="5" max="5" width="27.375" customWidth="1"/>
    <col min="6" max="6" width="16.75" customWidth="1"/>
    <col min="11" max="11" width="25.625" customWidth="1"/>
    <col min="20" max="22" width="26.625" customWidth="1"/>
  </cols>
  <sheetData>
    <row r="1" spans="1:45" ht="15.75" customHeight="1" x14ac:dyDescent="0.25">
      <c r="A1" s="103" t="s">
        <v>13</v>
      </c>
      <c r="B1" s="103"/>
      <c r="C1" s="103"/>
      <c r="D1" s="103"/>
      <c r="E1" s="25"/>
      <c r="V1" t="s">
        <v>0</v>
      </c>
    </row>
    <row r="2" spans="1:45" ht="15.75" customHeight="1" x14ac:dyDescent="0.25">
      <c r="A2" s="21" t="s">
        <v>59</v>
      </c>
      <c r="B2" s="26"/>
      <c r="C2" s="26"/>
      <c r="D2" s="26"/>
      <c r="E2" s="26"/>
    </row>
    <row r="3" spans="1:45" ht="15.75" customHeight="1" x14ac:dyDescent="0.25">
      <c r="A3" s="21" t="s">
        <v>60</v>
      </c>
      <c r="B3" s="33">
        <v>44502</v>
      </c>
      <c r="C3" s="33"/>
      <c r="D3" s="17"/>
      <c r="E3" s="17"/>
    </row>
    <row r="4" spans="1:45" ht="15.75" customHeight="1" x14ac:dyDescent="0.25">
      <c r="A4" s="48"/>
      <c r="B4" s="22"/>
      <c r="C4" s="22"/>
      <c r="D4" s="23"/>
      <c r="E4" s="23"/>
      <c r="F4" s="49"/>
      <c r="G4" s="49"/>
    </row>
    <row r="5" spans="1:45" ht="15.75" customHeight="1" x14ac:dyDescent="0.25">
      <c r="A5" t="s">
        <v>9</v>
      </c>
      <c r="C5" s="78"/>
      <c r="D5" s="57"/>
      <c r="E5" t="s">
        <v>9</v>
      </c>
    </row>
    <row r="6" spans="1:45" ht="15.75" customHeight="1" x14ac:dyDescent="0.25">
      <c r="A6" t="s">
        <v>953</v>
      </c>
      <c r="C6" s="78"/>
      <c r="D6" s="57"/>
      <c r="E6" t="s">
        <v>2012</v>
      </c>
    </row>
    <row r="7" spans="1:45" ht="15.75" customHeight="1" x14ac:dyDescent="0.25">
      <c r="A7" t="s">
        <v>4761</v>
      </c>
      <c r="C7" s="78"/>
      <c r="D7" s="57"/>
      <c r="E7" t="s">
        <v>4761</v>
      </c>
    </row>
    <row r="8" spans="1:45" ht="15.75" customHeight="1" x14ac:dyDescent="0.25">
      <c r="A8" t="s">
        <v>954</v>
      </c>
      <c r="B8" t="s">
        <v>1</v>
      </c>
      <c r="C8" s="39" t="s">
        <v>0</v>
      </c>
      <c r="D8" s="57"/>
      <c r="E8" t="s">
        <v>2013</v>
      </c>
      <c r="F8" t="s">
        <v>1</v>
      </c>
      <c r="G8" t="s">
        <v>0</v>
      </c>
      <c r="U8" s="45"/>
    </row>
    <row r="9" spans="1:45" ht="15.75" customHeight="1" x14ac:dyDescent="0.25">
      <c r="A9" t="s">
        <v>946</v>
      </c>
      <c r="B9">
        <v>8161</v>
      </c>
      <c r="C9" s="79">
        <f t="shared" ref="C9:C36" si="0">B9*100/8161</f>
        <v>100</v>
      </c>
      <c r="D9" s="79"/>
      <c r="E9" t="s">
        <v>946</v>
      </c>
      <c r="F9">
        <v>8138</v>
      </c>
      <c r="G9" s="46">
        <f t="shared" ref="G9:G37" si="1">F9*100/$F$37</f>
        <v>99.718171792672464</v>
      </c>
      <c r="U9" s="79"/>
      <c r="AG9" s="79"/>
      <c r="AS9" s="79"/>
    </row>
    <row r="10" spans="1:45" ht="15.75" customHeight="1" x14ac:dyDescent="0.25">
      <c r="A10" t="s">
        <v>938</v>
      </c>
      <c r="B10">
        <v>0</v>
      </c>
      <c r="C10" s="79">
        <f t="shared" si="0"/>
        <v>0</v>
      </c>
      <c r="D10" s="79"/>
      <c r="E10" t="s">
        <v>945</v>
      </c>
      <c r="F10">
        <v>4</v>
      </c>
      <c r="G10" s="46">
        <f t="shared" si="1"/>
        <v>4.9013601274353634E-2</v>
      </c>
      <c r="U10" s="79"/>
      <c r="AG10" s="79"/>
      <c r="AS10" s="79"/>
    </row>
    <row r="11" spans="1:45" ht="15.75" customHeight="1" x14ac:dyDescent="0.25">
      <c r="A11" t="s">
        <v>944</v>
      </c>
      <c r="B11">
        <v>0</v>
      </c>
      <c r="C11" s="79">
        <f t="shared" si="0"/>
        <v>0</v>
      </c>
      <c r="D11" s="79"/>
      <c r="E11" t="s">
        <v>944</v>
      </c>
      <c r="F11">
        <v>3</v>
      </c>
      <c r="G11" s="46">
        <f t="shared" si="1"/>
        <v>3.6760200955765224E-2</v>
      </c>
      <c r="U11" s="79"/>
      <c r="AG11" s="79"/>
      <c r="AS11" s="79"/>
    </row>
    <row r="12" spans="1:45" ht="15.75" customHeight="1" x14ac:dyDescent="0.25">
      <c r="A12" t="s">
        <v>4695</v>
      </c>
      <c r="B12">
        <v>0</v>
      </c>
      <c r="C12" s="79">
        <f t="shared" si="0"/>
        <v>0</v>
      </c>
      <c r="D12" s="79"/>
      <c r="E12" t="s">
        <v>947</v>
      </c>
      <c r="F12">
        <v>3</v>
      </c>
      <c r="G12" s="46">
        <f t="shared" si="1"/>
        <v>3.6760200955765224E-2</v>
      </c>
      <c r="U12" s="79"/>
      <c r="AG12" s="79"/>
      <c r="AS12" s="79"/>
    </row>
    <row r="13" spans="1:45" ht="15.75" customHeight="1" x14ac:dyDescent="0.25">
      <c r="A13" t="s">
        <v>939</v>
      </c>
      <c r="B13">
        <v>0</v>
      </c>
      <c r="C13" s="79">
        <f t="shared" si="0"/>
        <v>0</v>
      </c>
      <c r="D13" s="79"/>
      <c r="E13" t="s">
        <v>4701</v>
      </c>
      <c r="F13">
        <v>3</v>
      </c>
      <c r="G13" s="46">
        <f t="shared" si="1"/>
        <v>3.6760200955765224E-2</v>
      </c>
      <c r="U13" s="79"/>
      <c r="AG13" s="79"/>
      <c r="AS13" s="79"/>
    </row>
    <row r="14" spans="1:45" ht="15.75" customHeight="1" x14ac:dyDescent="0.25">
      <c r="A14" t="s">
        <v>4696</v>
      </c>
      <c r="B14">
        <v>0</v>
      </c>
      <c r="C14" s="79">
        <f t="shared" si="0"/>
        <v>0</v>
      </c>
      <c r="D14" s="79"/>
      <c r="E14" t="s">
        <v>4699</v>
      </c>
      <c r="F14">
        <v>2</v>
      </c>
      <c r="G14" s="46">
        <f t="shared" si="1"/>
        <v>2.4506800637176817E-2</v>
      </c>
      <c r="U14" s="79"/>
      <c r="AG14" s="79"/>
      <c r="AS14" s="79"/>
    </row>
    <row r="15" spans="1:45" ht="15.75" customHeight="1" x14ac:dyDescent="0.25">
      <c r="A15" t="s">
        <v>952</v>
      </c>
      <c r="B15">
        <v>0</v>
      </c>
      <c r="C15" s="79">
        <f t="shared" si="0"/>
        <v>0</v>
      </c>
      <c r="D15" s="79"/>
      <c r="E15" t="s">
        <v>4698</v>
      </c>
      <c r="F15">
        <v>2</v>
      </c>
      <c r="G15" s="46">
        <f t="shared" si="1"/>
        <v>2.4506800637176817E-2</v>
      </c>
      <c r="U15" s="79"/>
      <c r="AG15" s="79"/>
      <c r="AS15" s="79"/>
    </row>
    <row r="16" spans="1:45" ht="15.75" customHeight="1" x14ac:dyDescent="0.25">
      <c r="A16" t="s">
        <v>4694</v>
      </c>
      <c r="B16">
        <v>0</v>
      </c>
      <c r="C16" s="79">
        <f t="shared" si="0"/>
        <v>0</v>
      </c>
      <c r="D16" s="79"/>
      <c r="E16" t="s">
        <v>941</v>
      </c>
      <c r="F16">
        <v>2</v>
      </c>
      <c r="G16" s="46">
        <f t="shared" si="1"/>
        <v>2.4506800637176817E-2</v>
      </c>
      <c r="U16" s="79"/>
      <c r="AG16" s="79"/>
      <c r="AS16" s="79"/>
    </row>
    <row r="17" spans="1:45" ht="15.75" customHeight="1" x14ac:dyDescent="0.25">
      <c r="A17" t="s">
        <v>4692</v>
      </c>
      <c r="B17">
        <v>0</v>
      </c>
      <c r="C17" s="79">
        <f t="shared" si="0"/>
        <v>0</v>
      </c>
      <c r="D17" s="79"/>
      <c r="E17" t="s">
        <v>4696</v>
      </c>
      <c r="F17">
        <v>1</v>
      </c>
      <c r="G17" s="46">
        <f t="shared" si="1"/>
        <v>1.2253400318588408E-2</v>
      </c>
      <c r="U17" s="79"/>
      <c r="AG17" s="79"/>
      <c r="AS17" s="79"/>
    </row>
    <row r="18" spans="1:45" ht="15.75" customHeight="1" x14ac:dyDescent="0.25">
      <c r="A18" t="s">
        <v>4691</v>
      </c>
      <c r="B18">
        <v>0</v>
      </c>
      <c r="C18" s="79">
        <f t="shared" si="0"/>
        <v>0</v>
      </c>
      <c r="D18" s="79"/>
      <c r="E18" t="s">
        <v>4700</v>
      </c>
      <c r="F18">
        <v>1</v>
      </c>
      <c r="G18" s="46">
        <f t="shared" si="1"/>
        <v>1.2253400318588408E-2</v>
      </c>
      <c r="U18" s="79"/>
      <c r="AG18" s="79"/>
      <c r="AS18" s="79"/>
    </row>
    <row r="19" spans="1:45" ht="15.75" customHeight="1" x14ac:dyDescent="0.25">
      <c r="A19" t="s">
        <v>951</v>
      </c>
      <c r="B19">
        <v>0</v>
      </c>
      <c r="C19" s="79">
        <f t="shared" si="0"/>
        <v>0</v>
      </c>
      <c r="D19" s="79"/>
      <c r="E19" t="s">
        <v>948</v>
      </c>
      <c r="F19">
        <v>1</v>
      </c>
      <c r="G19" s="46">
        <f t="shared" si="1"/>
        <v>1.2253400318588408E-2</v>
      </c>
      <c r="U19" s="79"/>
      <c r="AG19" s="79"/>
      <c r="AS19" s="79"/>
    </row>
    <row r="20" spans="1:45" ht="15.75" customHeight="1" x14ac:dyDescent="0.25">
      <c r="A20" t="s">
        <v>950</v>
      </c>
      <c r="B20">
        <v>0</v>
      </c>
      <c r="C20" s="79">
        <f t="shared" si="0"/>
        <v>0</v>
      </c>
      <c r="D20" s="79"/>
      <c r="E20" t="s">
        <v>942</v>
      </c>
      <c r="F20">
        <v>1</v>
      </c>
      <c r="G20" s="46">
        <f t="shared" si="1"/>
        <v>1.2253400318588408E-2</v>
      </c>
      <c r="U20" s="79"/>
      <c r="AG20" s="79"/>
      <c r="AS20" s="79"/>
    </row>
    <row r="21" spans="1:45" ht="15.75" customHeight="1" x14ac:dyDescent="0.25">
      <c r="A21" t="s">
        <v>947</v>
      </c>
      <c r="B21">
        <v>0</v>
      </c>
      <c r="C21" s="79">
        <f t="shared" si="0"/>
        <v>0</v>
      </c>
      <c r="D21" s="79"/>
      <c r="E21" t="s">
        <v>938</v>
      </c>
      <c r="F21">
        <v>0</v>
      </c>
      <c r="G21" s="46">
        <f t="shared" si="1"/>
        <v>0</v>
      </c>
      <c r="U21" s="79"/>
      <c r="AG21" s="79"/>
      <c r="AS21" s="79"/>
    </row>
    <row r="22" spans="1:45" ht="15.75" customHeight="1" x14ac:dyDescent="0.25">
      <c r="A22" t="s">
        <v>4693</v>
      </c>
      <c r="B22">
        <v>0</v>
      </c>
      <c r="C22" s="79">
        <f t="shared" si="0"/>
        <v>0</v>
      </c>
      <c r="D22" s="79"/>
      <c r="E22" t="s">
        <v>4695</v>
      </c>
      <c r="F22">
        <v>0</v>
      </c>
      <c r="G22" s="46">
        <f t="shared" si="1"/>
        <v>0</v>
      </c>
      <c r="U22" s="79"/>
      <c r="AG22" s="79"/>
      <c r="AS22" s="79"/>
    </row>
    <row r="23" spans="1:45" ht="15.75" customHeight="1" x14ac:dyDescent="0.25">
      <c r="A23" t="s">
        <v>4700</v>
      </c>
      <c r="B23">
        <v>0</v>
      </c>
      <c r="C23" s="79">
        <f t="shared" si="0"/>
        <v>0</v>
      </c>
      <c r="D23" s="79"/>
      <c r="E23" t="s">
        <v>939</v>
      </c>
      <c r="F23">
        <v>0</v>
      </c>
      <c r="G23" s="46">
        <f t="shared" si="1"/>
        <v>0</v>
      </c>
      <c r="U23" s="79"/>
      <c r="AG23" s="79"/>
      <c r="AS23" s="79"/>
    </row>
    <row r="24" spans="1:45" ht="15.75" customHeight="1" x14ac:dyDescent="0.25">
      <c r="A24" t="s">
        <v>4699</v>
      </c>
      <c r="B24">
        <v>0</v>
      </c>
      <c r="C24" s="79">
        <f t="shared" si="0"/>
        <v>0</v>
      </c>
      <c r="D24" s="79"/>
      <c r="E24" t="s">
        <v>952</v>
      </c>
      <c r="F24">
        <v>0</v>
      </c>
      <c r="G24" s="46">
        <f t="shared" si="1"/>
        <v>0</v>
      </c>
      <c r="U24" s="79"/>
      <c r="AG24" s="79"/>
      <c r="AS24" s="79"/>
    </row>
    <row r="25" spans="1:45" ht="15.75" customHeight="1" x14ac:dyDescent="0.25">
      <c r="A25" t="s">
        <v>943</v>
      </c>
      <c r="B25">
        <v>0</v>
      </c>
      <c r="C25" s="79">
        <f t="shared" si="0"/>
        <v>0</v>
      </c>
      <c r="D25" s="79"/>
      <c r="E25" t="s">
        <v>4694</v>
      </c>
      <c r="F25">
        <v>0</v>
      </c>
      <c r="G25" s="46">
        <f t="shared" si="1"/>
        <v>0</v>
      </c>
      <c r="U25" s="79"/>
      <c r="AG25" s="79"/>
      <c r="AS25" s="79"/>
    </row>
    <row r="26" spans="1:45" ht="15.75" customHeight="1" x14ac:dyDescent="0.25">
      <c r="A26" t="s">
        <v>4701</v>
      </c>
      <c r="B26">
        <v>0</v>
      </c>
      <c r="C26" s="79">
        <f t="shared" si="0"/>
        <v>0</v>
      </c>
      <c r="D26" s="79"/>
      <c r="E26" t="s">
        <v>4692</v>
      </c>
      <c r="F26">
        <v>0</v>
      </c>
      <c r="G26" s="46">
        <f t="shared" si="1"/>
        <v>0</v>
      </c>
      <c r="U26" s="79"/>
      <c r="AG26" s="79"/>
      <c r="AS26" s="79"/>
    </row>
    <row r="27" spans="1:45" ht="15.75" customHeight="1" x14ac:dyDescent="0.25">
      <c r="A27" t="s">
        <v>948</v>
      </c>
      <c r="B27">
        <v>0</v>
      </c>
      <c r="C27" s="79">
        <f t="shared" si="0"/>
        <v>0</v>
      </c>
      <c r="D27" s="79"/>
      <c r="E27" t="s">
        <v>4691</v>
      </c>
      <c r="F27">
        <v>0</v>
      </c>
      <c r="G27" s="46">
        <f t="shared" si="1"/>
        <v>0</v>
      </c>
      <c r="U27" s="79"/>
      <c r="AG27" s="79"/>
      <c r="AS27" s="79"/>
    </row>
    <row r="28" spans="1:45" ht="15.75" customHeight="1" x14ac:dyDescent="0.25">
      <c r="A28" t="s">
        <v>942</v>
      </c>
      <c r="B28">
        <v>0</v>
      </c>
      <c r="C28" s="79">
        <f t="shared" si="0"/>
        <v>0</v>
      </c>
      <c r="D28" s="79"/>
      <c r="E28" t="s">
        <v>951</v>
      </c>
      <c r="F28">
        <v>0</v>
      </c>
      <c r="G28" s="46">
        <f t="shared" si="1"/>
        <v>0</v>
      </c>
      <c r="U28" s="79"/>
      <c r="AG28" s="79"/>
      <c r="AS28" s="79"/>
    </row>
    <row r="29" spans="1:45" ht="15.75" customHeight="1" x14ac:dyDescent="0.25">
      <c r="A29" t="s">
        <v>949</v>
      </c>
      <c r="B29">
        <v>0</v>
      </c>
      <c r="C29" s="79">
        <f t="shared" si="0"/>
        <v>0</v>
      </c>
      <c r="D29" s="79"/>
      <c r="E29" t="s">
        <v>950</v>
      </c>
      <c r="F29">
        <v>0</v>
      </c>
      <c r="G29" s="46">
        <f t="shared" si="1"/>
        <v>0</v>
      </c>
      <c r="U29" s="79"/>
      <c r="AG29" s="79"/>
      <c r="AS29" s="79"/>
    </row>
    <row r="30" spans="1:45" ht="15.75" customHeight="1" x14ac:dyDescent="0.25">
      <c r="A30" t="s">
        <v>4697</v>
      </c>
      <c r="B30">
        <v>0</v>
      </c>
      <c r="C30" s="79">
        <f t="shared" si="0"/>
        <v>0</v>
      </c>
      <c r="D30" s="79"/>
      <c r="E30" t="s">
        <v>4693</v>
      </c>
      <c r="F30">
        <v>0</v>
      </c>
      <c r="G30" s="46">
        <f t="shared" si="1"/>
        <v>0</v>
      </c>
      <c r="U30" s="79"/>
      <c r="AG30" s="79"/>
      <c r="AS30" s="79"/>
    </row>
    <row r="31" spans="1:45" ht="15.75" customHeight="1" x14ac:dyDescent="0.25">
      <c r="A31" t="s">
        <v>940</v>
      </c>
      <c r="B31">
        <v>0</v>
      </c>
      <c r="C31" s="79">
        <f t="shared" si="0"/>
        <v>0</v>
      </c>
      <c r="D31" s="79"/>
      <c r="E31" t="s">
        <v>943</v>
      </c>
      <c r="F31">
        <v>0</v>
      </c>
      <c r="G31" s="46">
        <f t="shared" si="1"/>
        <v>0</v>
      </c>
      <c r="U31" s="79"/>
      <c r="AG31" s="79"/>
      <c r="AS31" s="79"/>
    </row>
    <row r="32" spans="1:45" x14ac:dyDescent="0.25">
      <c r="A32" t="s">
        <v>4762</v>
      </c>
      <c r="B32">
        <v>0</v>
      </c>
      <c r="C32" s="79">
        <f t="shared" si="0"/>
        <v>0</v>
      </c>
      <c r="D32" s="57"/>
      <c r="E32" t="s">
        <v>949</v>
      </c>
      <c r="F32">
        <v>0</v>
      </c>
      <c r="G32" s="46">
        <f t="shared" si="1"/>
        <v>0</v>
      </c>
      <c r="U32" s="79"/>
    </row>
    <row r="33" spans="1:21" x14ac:dyDescent="0.25">
      <c r="A33" t="s">
        <v>4698</v>
      </c>
      <c r="B33">
        <v>0</v>
      </c>
      <c r="C33" s="79">
        <f t="shared" si="0"/>
        <v>0</v>
      </c>
      <c r="D33" s="57"/>
      <c r="E33" t="s">
        <v>4697</v>
      </c>
      <c r="F33">
        <v>0</v>
      </c>
      <c r="G33" s="46">
        <f t="shared" si="1"/>
        <v>0</v>
      </c>
      <c r="U33" s="79"/>
    </row>
    <row r="34" spans="1:21" x14ac:dyDescent="0.25">
      <c r="A34" t="s">
        <v>945</v>
      </c>
      <c r="B34">
        <v>0</v>
      </c>
      <c r="C34" s="79">
        <f t="shared" si="0"/>
        <v>0</v>
      </c>
      <c r="D34" s="57"/>
      <c r="E34" t="s">
        <v>940</v>
      </c>
      <c r="F34">
        <v>0</v>
      </c>
      <c r="G34" s="46">
        <f t="shared" si="1"/>
        <v>0</v>
      </c>
      <c r="U34" s="79"/>
    </row>
    <row r="35" spans="1:21" x14ac:dyDescent="0.25">
      <c r="A35" t="s">
        <v>941</v>
      </c>
      <c r="B35">
        <v>0</v>
      </c>
      <c r="C35" s="79">
        <f t="shared" si="0"/>
        <v>0</v>
      </c>
      <c r="D35" s="57"/>
      <c r="E35" t="s">
        <v>4762</v>
      </c>
      <c r="F35">
        <v>0</v>
      </c>
      <c r="G35" s="46">
        <f t="shared" si="1"/>
        <v>0</v>
      </c>
      <c r="U35" s="79"/>
    </row>
    <row r="36" spans="1:21" x14ac:dyDescent="0.25">
      <c r="A36" t="s">
        <v>4763</v>
      </c>
      <c r="B36">
        <v>0</v>
      </c>
      <c r="C36" s="79">
        <f t="shared" si="0"/>
        <v>0</v>
      </c>
      <c r="D36" s="57"/>
      <c r="E36" t="s">
        <v>4763</v>
      </c>
      <c r="F36">
        <v>0</v>
      </c>
      <c r="G36" s="46">
        <f t="shared" si="1"/>
        <v>0</v>
      </c>
      <c r="U36" s="79"/>
    </row>
    <row r="37" spans="1:21" x14ac:dyDescent="0.25">
      <c r="A37" t="s">
        <v>8</v>
      </c>
      <c r="B37">
        <v>8161</v>
      </c>
      <c r="C37" s="79">
        <f t="shared" ref="C37" si="2">B37*100/8161</f>
        <v>100</v>
      </c>
      <c r="D37" s="57"/>
      <c r="E37" t="s">
        <v>8</v>
      </c>
      <c r="F37">
        <v>8161</v>
      </c>
      <c r="G37" s="46">
        <f t="shared" si="1"/>
        <v>100</v>
      </c>
      <c r="L37" s="79"/>
      <c r="U37" s="79"/>
    </row>
    <row r="38" spans="1:21" x14ac:dyDescent="0.25">
      <c r="D38" s="57"/>
      <c r="U38" s="79"/>
    </row>
    <row r="39" spans="1:21" x14ac:dyDescent="0.25">
      <c r="D39" s="57"/>
      <c r="U39" s="79"/>
    </row>
    <row r="40" spans="1:21" x14ac:dyDescent="0.25">
      <c r="D40" s="57"/>
      <c r="U40" s="79"/>
    </row>
    <row r="41" spans="1:21" x14ac:dyDescent="0.25">
      <c r="D41" s="57"/>
      <c r="U41" s="79"/>
    </row>
    <row r="42" spans="1:21" x14ac:dyDescent="0.25">
      <c r="D42" s="57"/>
      <c r="U42" s="79"/>
    </row>
    <row r="43" spans="1:21" x14ac:dyDescent="0.25">
      <c r="D43" s="57"/>
      <c r="U43" s="79"/>
    </row>
    <row r="44" spans="1:21" x14ac:dyDescent="0.25">
      <c r="D44" s="57"/>
      <c r="U44" s="79"/>
    </row>
    <row r="45" spans="1:21" x14ac:dyDescent="0.25">
      <c r="A45" t="s">
        <v>9</v>
      </c>
      <c r="D45" s="57"/>
      <c r="E45" t="s">
        <v>9</v>
      </c>
      <c r="U45" s="79"/>
    </row>
    <row r="46" spans="1:21" x14ac:dyDescent="0.25">
      <c r="A46" t="s">
        <v>922</v>
      </c>
      <c r="D46" s="57"/>
      <c r="E46" t="s">
        <v>953</v>
      </c>
      <c r="U46" s="79"/>
    </row>
    <row r="47" spans="1:21" x14ac:dyDescent="0.25">
      <c r="A47" t="s">
        <v>4740</v>
      </c>
      <c r="D47" s="57"/>
      <c r="E47" t="s">
        <v>4740</v>
      </c>
      <c r="U47" s="79"/>
    </row>
    <row r="48" spans="1:21" x14ac:dyDescent="0.25">
      <c r="A48" s="7" t="s">
        <v>73</v>
      </c>
      <c r="B48" s="24" t="s">
        <v>1</v>
      </c>
      <c r="C48" s="24" t="s">
        <v>0</v>
      </c>
      <c r="D48" s="80"/>
      <c r="E48" s="7" t="s">
        <v>83</v>
      </c>
      <c r="F48" s="24" t="s">
        <v>1</v>
      </c>
      <c r="G48" s="24" t="s">
        <v>0</v>
      </c>
      <c r="H48" s="24" t="s">
        <v>0</v>
      </c>
      <c r="U48" s="79"/>
    </row>
    <row r="49" spans="1:21" x14ac:dyDescent="0.25">
      <c r="A49" t="s">
        <v>77</v>
      </c>
      <c r="B49">
        <v>1575</v>
      </c>
      <c r="C49" s="66">
        <f t="shared" ref="C49:C62" si="3">B49*100/$B$62</f>
        <v>19.299105501776744</v>
      </c>
      <c r="E49" t="s">
        <v>62</v>
      </c>
      <c r="F49">
        <v>5376</v>
      </c>
      <c r="G49" s="66">
        <f>F49*100/$F$53</f>
        <v>65.874280112731284</v>
      </c>
      <c r="H49" s="91">
        <f>F49/$F$53</f>
        <v>0.65874280112731287</v>
      </c>
      <c r="U49" s="79"/>
    </row>
    <row r="50" spans="1:21" x14ac:dyDescent="0.25">
      <c r="A50" t="s">
        <v>78</v>
      </c>
      <c r="B50">
        <v>1195</v>
      </c>
      <c r="C50" s="66">
        <f t="shared" si="3"/>
        <v>14.642813380713148</v>
      </c>
      <c r="D50" s="2"/>
      <c r="E50" t="s">
        <v>61</v>
      </c>
      <c r="F50">
        <v>2784</v>
      </c>
      <c r="G50" s="66">
        <f>F50*100/$F$53</f>
        <v>34.113466486950131</v>
      </c>
      <c r="H50" s="91">
        <f t="shared" ref="H50:H53" si="4">F50/$F$53</f>
        <v>0.34113466486950128</v>
      </c>
      <c r="U50" s="79"/>
    </row>
    <row r="51" spans="1:21" x14ac:dyDescent="0.25">
      <c r="A51" t="s">
        <v>12</v>
      </c>
      <c r="B51">
        <v>963</v>
      </c>
      <c r="C51" s="66">
        <f t="shared" si="3"/>
        <v>11.800024506800638</v>
      </c>
      <c r="E51" t="s">
        <v>85</v>
      </c>
      <c r="F51">
        <v>1</v>
      </c>
      <c r="G51" s="66">
        <f>F51*100/$F$53</f>
        <v>1.2253400318588408E-2</v>
      </c>
      <c r="H51" s="91">
        <f t="shared" si="4"/>
        <v>1.2253400318588408E-4</v>
      </c>
      <c r="U51" s="79"/>
    </row>
    <row r="52" spans="1:21" x14ac:dyDescent="0.25">
      <c r="A52" t="s">
        <v>76</v>
      </c>
      <c r="B52">
        <v>754</v>
      </c>
      <c r="C52" s="66">
        <f t="shared" si="3"/>
        <v>9.2390638402156604</v>
      </c>
      <c r="D52" s="20"/>
      <c r="E52" t="s">
        <v>84</v>
      </c>
      <c r="F52">
        <v>0</v>
      </c>
      <c r="G52" s="66">
        <f>F52*100/$F$53</f>
        <v>0</v>
      </c>
      <c r="H52" s="91">
        <f t="shared" si="4"/>
        <v>0</v>
      </c>
      <c r="U52" s="79"/>
    </row>
    <row r="53" spans="1:21" x14ac:dyDescent="0.25">
      <c r="A53" t="s">
        <v>79</v>
      </c>
      <c r="B53">
        <v>736</v>
      </c>
      <c r="C53" s="66">
        <f t="shared" si="3"/>
        <v>9.0185026344810684</v>
      </c>
      <c r="D53" s="2"/>
      <c r="E53" t="s">
        <v>8</v>
      </c>
      <c r="F53">
        <v>8161</v>
      </c>
      <c r="G53" s="66">
        <f>F53*100/$F$53</f>
        <v>100</v>
      </c>
      <c r="H53" s="91">
        <f t="shared" si="4"/>
        <v>1</v>
      </c>
      <c r="U53" s="79"/>
    </row>
    <row r="54" spans="1:21" x14ac:dyDescent="0.25">
      <c r="A54" t="s">
        <v>11</v>
      </c>
      <c r="B54">
        <v>631</v>
      </c>
      <c r="C54" s="66">
        <f t="shared" si="3"/>
        <v>7.7318956010292856</v>
      </c>
      <c r="D54" s="80"/>
      <c r="U54" s="79"/>
    </row>
    <row r="55" spans="1:21" x14ac:dyDescent="0.25">
      <c r="A55" t="s">
        <v>80</v>
      </c>
      <c r="B55">
        <v>551</v>
      </c>
      <c r="C55" s="66">
        <f t="shared" si="3"/>
        <v>6.7516235755422134</v>
      </c>
      <c r="D55" s="80"/>
      <c r="U55" s="79"/>
    </row>
    <row r="56" spans="1:21" x14ac:dyDescent="0.25">
      <c r="A56" t="s">
        <v>10</v>
      </c>
      <c r="B56">
        <v>549</v>
      </c>
      <c r="C56" s="66">
        <f t="shared" si="3"/>
        <v>6.7271167749050358</v>
      </c>
      <c r="D56" s="2"/>
      <c r="I56" s="10"/>
      <c r="J56" s="10"/>
      <c r="U56" s="79"/>
    </row>
    <row r="57" spans="1:21" x14ac:dyDescent="0.25">
      <c r="A57" t="s">
        <v>81</v>
      </c>
      <c r="B57">
        <v>371</v>
      </c>
      <c r="C57" s="66">
        <f t="shared" si="3"/>
        <v>4.5460115181962992</v>
      </c>
      <c r="D57" s="2"/>
      <c r="H57" s="10"/>
      <c r="U57" s="79"/>
    </row>
    <row r="58" spans="1:21" x14ac:dyDescent="0.25">
      <c r="A58" t="s">
        <v>82</v>
      </c>
      <c r="B58">
        <v>293</v>
      </c>
      <c r="C58" s="66">
        <f t="shared" si="3"/>
        <v>3.5902462933464037</v>
      </c>
      <c r="H58" s="10"/>
      <c r="U58" s="79"/>
    </row>
    <row r="59" spans="1:21" x14ac:dyDescent="0.25">
      <c r="A59" t="s">
        <v>75</v>
      </c>
      <c r="B59">
        <v>277</v>
      </c>
      <c r="C59" s="66">
        <f t="shared" si="3"/>
        <v>3.3941918882489892</v>
      </c>
      <c r="H59" s="10"/>
      <c r="U59" s="79"/>
    </row>
    <row r="60" spans="1:21" x14ac:dyDescent="0.25">
      <c r="A60" t="s">
        <v>74</v>
      </c>
      <c r="B60">
        <v>266</v>
      </c>
      <c r="C60" s="66">
        <f t="shared" si="3"/>
        <v>3.2594044847445165</v>
      </c>
      <c r="U60" s="79"/>
    </row>
    <row r="61" spans="1:21" x14ac:dyDescent="0.25">
      <c r="A61" t="s">
        <v>16</v>
      </c>
      <c r="B61">
        <v>0</v>
      </c>
      <c r="C61" s="66">
        <f t="shared" si="3"/>
        <v>0</v>
      </c>
      <c r="U61" s="79"/>
    </row>
    <row r="62" spans="1:21" x14ac:dyDescent="0.25">
      <c r="A62" t="s">
        <v>8</v>
      </c>
      <c r="B62">
        <v>8161</v>
      </c>
      <c r="C62" s="66">
        <f t="shared" si="3"/>
        <v>100</v>
      </c>
      <c r="U62" s="79"/>
    </row>
    <row r="63" spans="1:21" x14ac:dyDescent="0.25">
      <c r="U63" s="79"/>
    </row>
    <row r="64" spans="1:21" x14ac:dyDescent="0.25">
      <c r="U64" s="79"/>
    </row>
    <row r="65" spans="1:21" x14ac:dyDescent="0.25">
      <c r="A65" t="s">
        <v>9</v>
      </c>
      <c r="D65" s="14"/>
      <c r="U65" s="79"/>
    </row>
    <row r="66" spans="1:21" ht="15.75" customHeight="1" x14ac:dyDescent="0.25">
      <c r="A66" t="s">
        <v>4759</v>
      </c>
      <c r="D66" s="14"/>
      <c r="E66" t="s">
        <v>9</v>
      </c>
      <c r="U66" s="79"/>
    </row>
    <row r="67" spans="1:21" ht="15.75" customHeight="1" x14ac:dyDescent="0.25">
      <c r="A67" t="s">
        <v>4760</v>
      </c>
      <c r="E67" t="s">
        <v>71</v>
      </c>
      <c r="U67" s="79"/>
    </row>
    <row r="68" spans="1:21" x14ac:dyDescent="0.25">
      <c r="A68" t="s">
        <v>4761</v>
      </c>
      <c r="E68" t="s">
        <v>4740</v>
      </c>
      <c r="U68" s="79"/>
    </row>
    <row r="69" spans="1:21" x14ac:dyDescent="0.25">
      <c r="A69" t="s">
        <v>4758</v>
      </c>
      <c r="B69" t="s">
        <v>1</v>
      </c>
      <c r="C69" t="s">
        <v>0</v>
      </c>
      <c r="E69" t="s">
        <v>86</v>
      </c>
      <c r="F69" s="27" t="s">
        <v>1</v>
      </c>
      <c r="G69" t="s">
        <v>0</v>
      </c>
      <c r="U69" s="79"/>
    </row>
    <row r="70" spans="1:21" x14ac:dyDescent="0.25">
      <c r="A70" t="s">
        <v>57</v>
      </c>
      <c r="B70">
        <v>3369</v>
      </c>
      <c r="C70" s="93">
        <f t="shared" ref="C70:C77" si="5">B70/$B$77</f>
        <v>0.6266741071428571</v>
      </c>
      <c r="E70" t="s">
        <v>4</v>
      </c>
      <c r="F70">
        <v>3118</v>
      </c>
      <c r="G70" s="66">
        <f t="shared" ref="G70:G83" si="6">F70*100/$B$62</f>
        <v>38.20610219335866</v>
      </c>
      <c r="U70" s="79"/>
    </row>
    <row r="71" spans="1:21" x14ac:dyDescent="0.25">
      <c r="A71" t="s">
        <v>16</v>
      </c>
      <c r="B71">
        <v>1495</v>
      </c>
      <c r="C71" s="93">
        <f t="shared" si="5"/>
        <v>0.27808779761904762</v>
      </c>
      <c r="D71" s="34"/>
      <c r="E71" s="28" t="s">
        <v>5</v>
      </c>
      <c r="F71" s="29">
        <v>2359</v>
      </c>
      <c r="G71" s="66">
        <f t="shared" si="6"/>
        <v>28.905771351550055</v>
      </c>
      <c r="U71" s="79"/>
    </row>
    <row r="72" spans="1:21" x14ac:dyDescent="0.25">
      <c r="A72" t="s">
        <v>926</v>
      </c>
      <c r="B72">
        <v>452</v>
      </c>
      <c r="C72" s="93">
        <f t="shared" si="5"/>
        <v>8.4077380952380959E-2</v>
      </c>
      <c r="D72" s="34"/>
      <c r="E72" s="28" t="s">
        <v>3</v>
      </c>
      <c r="F72" s="29">
        <v>1419</v>
      </c>
      <c r="G72" s="66">
        <f t="shared" si="6"/>
        <v>17.387575052076951</v>
      </c>
      <c r="U72" s="79"/>
    </row>
    <row r="73" spans="1:21" x14ac:dyDescent="0.25">
      <c r="A73" t="s">
        <v>924</v>
      </c>
      <c r="B73">
        <v>20</v>
      </c>
      <c r="C73" s="93">
        <f t="shared" si="5"/>
        <v>3.720238095238095E-3</v>
      </c>
      <c r="D73" s="34"/>
      <c r="E73" s="28" t="s">
        <v>6</v>
      </c>
      <c r="F73" s="29">
        <v>939</v>
      </c>
      <c r="G73" s="66">
        <f t="shared" si="6"/>
        <v>11.505942899154515</v>
      </c>
      <c r="U73" s="79"/>
    </row>
    <row r="74" spans="1:21" x14ac:dyDescent="0.25">
      <c r="A74" t="s">
        <v>925</v>
      </c>
      <c r="B74">
        <v>18</v>
      </c>
      <c r="C74" s="93">
        <f t="shared" si="5"/>
        <v>3.3482142857142855E-3</v>
      </c>
      <c r="D74" s="34"/>
      <c r="E74" s="28" t="s">
        <v>7</v>
      </c>
      <c r="F74" s="29">
        <v>174</v>
      </c>
      <c r="G74" s="66">
        <f t="shared" si="6"/>
        <v>2.1320916554343832</v>
      </c>
      <c r="U74" s="79"/>
    </row>
    <row r="75" spans="1:21" x14ac:dyDescent="0.25">
      <c r="A75" t="s">
        <v>966</v>
      </c>
      <c r="B75">
        <v>17</v>
      </c>
      <c r="C75" s="93">
        <f t="shared" si="5"/>
        <v>3.162202380952381E-3</v>
      </c>
      <c r="D75" s="34"/>
      <c r="E75" t="s">
        <v>87</v>
      </c>
      <c r="F75">
        <v>69</v>
      </c>
      <c r="G75" s="66">
        <f t="shared" si="6"/>
        <v>0.84548462198260022</v>
      </c>
      <c r="U75" s="79"/>
    </row>
    <row r="76" spans="1:21" x14ac:dyDescent="0.25">
      <c r="A76" t="s">
        <v>967</v>
      </c>
      <c r="B76">
        <v>5</v>
      </c>
      <c r="C76" s="93">
        <f t="shared" si="5"/>
        <v>9.3005952380952376E-4</v>
      </c>
      <c r="D76" s="34"/>
      <c r="E76" s="28" t="s">
        <v>2</v>
      </c>
      <c r="F76" s="29">
        <v>50</v>
      </c>
      <c r="G76" s="66">
        <f t="shared" si="6"/>
        <v>0.61267001592942039</v>
      </c>
      <c r="U76" s="79"/>
    </row>
    <row r="77" spans="1:21" x14ac:dyDescent="0.25">
      <c r="A77" t="s">
        <v>8</v>
      </c>
      <c r="B77">
        <v>5376</v>
      </c>
      <c r="C77" s="93">
        <f t="shared" si="5"/>
        <v>1</v>
      </c>
      <c r="D77" s="34"/>
      <c r="E77" t="s">
        <v>92</v>
      </c>
      <c r="F77">
        <v>19</v>
      </c>
      <c r="G77" s="66">
        <f t="shared" si="6"/>
        <v>0.23281460605317975</v>
      </c>
      <c r="U77" s="79"/>
    </row>
    <row r="78" spans="1:21" x14ac:dyDescent="0.25">
      <c r="D78" s="34"/>
      <c r="E78" s="28" t="s">
        <v>91</v>
      </c>
      <c r="F78" s="29">
        <v>8</v>
      </c>
      <c r="G78" s="66">
        <f t="shared" si="6"/>
        <v>9.8027202548707268E-2</v>
      </c>
      <c r="U78" s="79"/>
    </row>
    <row r="79" spans="1:21" x14ac:dyDescent="0.25">
      <c r="E79" t="s">
        <v>89</v>
      </c>
      <c r="F79">
        <v>3</v>
      </c>
      <c r="G79" s="66">
        <f t="shared" si="6"/>
        <v>3.6760200955765224E-2</v>
      </c>
      <c r="U79" s="79"/>
    </row>
    <row r="80" spans="1:21" x14ac:dyDescent="0.25">
      <c r="C80" s="66"/>
      <c r="E80" t="s">
        <v>88</v>
      </c>
      <c r="F80">
        <v>1</v>
      </c>
      <c r="G80" s="66">
        <f t="shared" si="6"/>
        <v>1.2253400318588408E-2</v>
      </c>
      <c r="U80" s="79"/>
    </row>
    <row r="81" spans="1:21" x14ac:dyDescent="0.25">
      <c r="C81" s="24"/>
      <c r="E81" t="s">
        <v>90</v>
      </c>
      <c r="F81">
        <v>1</v>
      </c>
      <c r="G81" s="66">
        <f t="shared" si="6"/>
        <v>1.2253400318588408E-2</v>
      </c>
      <c r="U81" s="79"/>
    </row>
    <row r="82" spans="1:21" x14ac:dyDescent="0.25">
      <c r="C82" s="66"/>
      <c r="E82" t="s">
        <v>93</v>
      </c>
      <c r="F82">
        <v>1</v>
      </c>
      <c r="G82" s="66">
        <f t="shared" si="6"/>
        <v>1.2253400318588408E-2</v>
      </c>
      <c r="U82" s="79"/>
    </row>
    <row r="83" spans="1:21" x14ac:dyDescent="0.25">
      <c r="C83" s="66"/>
      <c r="E83" t="s">
        <v>8</v>
      </c>
      <c r="F83">
        <v>8161</v>
      </c>
      <c r="G83" s="66">
        <f t="shared" si="6"/>
        <v>100</v>
      </c>
      <c r="U83" s="79"/>
    </row>
    <row r="84" spans="1:21" x14ac:dyDescent="0.25">
      <c r="U84" s="79"/>
    </row>
    <row r="85" spans="1:21" x14ac:dyDescent="0.25">
      <c r="U85" s="79"/>
    </row>
    <row r="86" spans="1:21" x14ac:dyDescent="0.25">
      <c r="D86" s="34"/>
      <c r="U86" s="79"/>
    </row>
    <row r="87" spans="1:21" x14ac:dyDescent="0.25">
      <c r="A87" s="6" t="s">
        <v>14</v>
      </c>
      <c r="C87" s="24"/>
      <c r="D87" s="34"/>
      <c r="E87" t="s">
        <v>9</v>
      </c>
      <c r="U87" s="79"/>
    </row>
    <row r="88" spans="1:21" x14ac:dyDescent="0.25">
      <c r="A88" s="6" t="s">
        <v>72</v>
      </c>
      <c r="B88" s="6"/>
      <c r="C88" s="66"/>
      <c r="D88" s="34"/>
      <c r="E88" t="s">
        <v>935</v>
      </c>
      <c r="U88" s="79"/>
    </row>
    <row r="89" spans="1:21" x14ac:dyDescent="0.25">
      <c r="A89" s="6" t="s">
        <v>4740</v>
      </c>
      <c r="B89" s="6"/>
      <c r="C89" s="66"/>
      <c r="D89" s="34"/>
      <c r="E89" s="9" t="s">
        <v>4740</v>
      </c>
      <c r="U89" s="79"/>
    </row>
    <row r="90" spans="1:21" x14ac:dyDescent="0.25">
      <c r="A90" s="9" t="s">
        <v>70</v>
      </c>
      <c r="B90" s="24" t="s">
        <v>1</v>
      </c>
      <c r="C90" s="66" t="s">
        <v>0</v>
      </c>
      <c r="D90" s="34"/>
      <c r="E90" s="6" t="s">
        <v>15</v>
      </c>
      <c r="F90" s="24" t="s">
        <v>1</v>
      </c>
      <c r="G90" s="24" t="s">
        <v>0</v>
      </c>
      <c r="U90" s="79"/>
    </row>
    <row r="91" spans="1:21" x14ac:dyDescent="0.25">
      <c r="A91" t="s">
        <v>20</v>
      </c>
      <c r="B91">
        <v>4102</v>
      </c>
      <c r="C91" s="66">
        <f t="shared" ref="C91:C97" si="7">B91*100/$B$62</f>
        <v>50.263448106849651</v>
      </c>
      <c r="D91" s="34"/>
      <c r="E91" t="s">
        <v>16</v>
      </c>
      <c r="F91">
        <v>3504</v>
      </c>
      <c r="G91" s="66">
        <f t="shared" ref="G91:G102" si="8">F91*100/$B$62</f>
        <v>42.935914716333784</v>
      </c>
      <c r="U91" s="79"/>
    </row>
    <row r="92" spans="1:21" x14ac:dyDescent="0.25">
      <c r="A92" s="6" t="s">
        <v>16</v>
      </c>
      <c r="B92" s="6">
        <v>1677</v>
      </c>
      <c r="C92" s="66">
        <f t="shared" si="7"/>
        <v>20.548952334272762</v>
      </c>
      <c r="D92" s="34"/>
      <c r="E92" s="6" t="s">
        <v>26</v>
      </c>
      <c r="F92" s="6">
        <v>2148</v>
      </c>
      <c r="G92" s="66">
        <f t="shared" si="8"/>
        <v>26.320303884327902</v>
      </c>
      <c r="U92" s="79"/>
    </row>
    <row r="93" spans="1:21" x14ac:dyDescent="0.25">
      <c r="A93" t="s">
        <v>18</v>
      </c>
      <c r="B93">
        <v>1007</v>
      </c>
      <c r="C93" s="66">
        <f t="shared" si="7"/>
        <v>12.339174120818527</v>
      </c>
      <c r="D93" s="34"/>
      <c r="E93" s="6" t="s">
        <v>24</v>
      </c>
      <c r="F93" s="6">
        <v>1694</v>
      </c>
      <c r="G93" s="66">
        <f t="shared" si="8"/>
        <v>20.757260139688764</v>
      </c>
      <c r="U93" s="79"/>
    </row>
    <row r="94" spans="1:21" x14ac:dyDescent="0.25">
      <c r="A94" s="6" t="s">
        <v>17</v>
      </c>
      <c r="B94" s="6">
        <v>982</v>
      </c>
      <c r="C94" s="66">
        <f t="shared" si="7"/>
        <v>12.032839112853816</v>
      </c>
      <c r="D94" s="34"/>
      <c r="E94" s="6" t="s">
        <v>25</v>
      </c>
      <c r="F94" s="6">
        <v>226</v>
      </c>
      <c r="G94" s="66">
        <f t="shared" si="8"/>
        <v>2.7692684720009804</v>
      </c>
      <c r="U94" s="79"/>
    </row>
    <row r="95" spans="1:21" x14ac:dyDescent="0.25">
      <c r="A95" s="6" t="s">
        <v>19</v>
      </c>
      <c r="B95" s="6">
        <v>365</v>
      </c>
      <c r="C95" s="66">
        <f t="shared" si="7"/>
        <v>4.4724911162847691</v>
      </c>
      <c r="D95" s="34"/>
      <c r="E95" s="6" t="s">
        <v>23</v>
      </c>
      <c r="F95" s="6">
        <v>144</v>
      </c>
      <c r="G95" s="66">
        <f t="shared" si="8"/>
        <v>1.7644896458767307</v>
      </c>
      <c r="U95" s="79"/>
    </row>
    <row r="96" spans="1:21" x14ac:dyDescent="0.25">
      <c r="A96" s="6" t="s">
        <v>94</v>
      </c>
      <c r="B96" s="6">
        <v>28</v>
      </c>
      <c r="C96" s="66">
        <f t="shared" si="7"/>
        <v>0.34309520892047546</v>
      </c>
      <c r="D96" s="34"/>
      <c r="E96" t="s">
        <v>22</v>
      </c>
      <c r="F96">
        <v>110</v>
      </c>
      <c r="G96" s="66">
        <f t="shared" si="8"/>
        <v>1.3478740350447249</v>
      </c>
      <c r="U96" s="79"/>
    </row>
    <row r="97" spans="1:21" x14ac:dyDescent="0.25">
      <c r="A97" s="6" t="s">
        <v>8</v>
      </c>
      <c r="B97" s="6">
        <v>8161</v>
      </c>
      <c r="C97" s="66">
        <f t="shared" si="7"/>
        <v>100</v>
      </c>
      <c r="D97" s="34"/>
      <c r="E97" s="6" t="s">
        <v>97</v>
      </c>
      <c r="F97" s="6">
        <v>107</v>
      </c>
      <c r="G97" s="66">
        <f t="shared" si="8"/>
        <v>1.3111138340889597</v>
      </c>
      <c r="U97" s="79"/>
    </row>
    <row r="98" spans="1:21" x14ac:dyDescent="0.25">
      <c r="E98" t="s">
        <v>21</v>
      </c>
      <c r="F98">
        <v>93</v>
      </c>
      <c r="G98" s="66">
        <f t="shared" si="8"/>
        <v>1.1395662296287219</v>
      </c>
      <c r="U98" s="79"/>
    </row>
    <row r="99" spans="1:21" x14ac:dyDescent="0.25">
      <c r="C99" s="66"/>
      <c r="E99" t="s">
        <v>58</v>
      </c>
      <c r="F99">
        <v>75</v>
      </c>
      <c r="G99" s="66">
        <f t="shared" si="8"/>
        <v>0.91900502389413063</v>
      </c>
      <c r="U99" s="79"/>
    </row>
    <row r="100" spans="1:21" x14ac:dyDescent="0.25">
      <c r="A100" s="6"/>
      <c r="B100" s="6"/>
      <c r="C100" s="66"/>
      <c r="E100" s="6" t="s">
        <v>96</v>
      </c>
      <c r="F100">
        <v>47</v>
      </c>
      <c r="G100" s="66">
        <f t="shared" si="8"/>
        <v>0.57590981497365523</v>
      </c>
      <c r="U100" s="79"/>
    </row>
    <row r="101" spans="1:21" x14ac:dyDescent="0.25">
      <c r="A101" s="6"/>
      <c r="B101" s="6"/>
      <c r="C101" s="66"/>
      <c r="E101" t="s">
        <v>95</v>
      </c>
      <c r="F101">
        <v>13</v>
      </c>
      <c r="G101" s="66">
        <f t="shared" si="8"/>
        <v>0.1592942041416493</v>
      </c>
      <c r="U101" s="79"/>
    </row>
    <row r="102" spans="1:21" x14ac:dyDescent="0.25">
      <c r="A102" s="6"/>
      <c r="B102" s="6"/>
      <c r="C102" s="66"/>
      <c r="E102" t="s">
        <v>8</v>
      </c>
      <c r="F102">
        <v>8161</v>
      </c>
      <c r="G102" s="66">
        <f t="shared" si="8"/>
        <v>100</v>
      </c>
      <c r="U102" s="79"/>
    </row>
    <row r="103" spans="1:21" x14ac:dyDescent="0.25">
      <c r="C103" s="66"/>
      <c r="U103" s="79"/>
    </row>
    <row r="104" spans="1:21" x14ac:dyDescent="0.25">
      <c r="B104" s="6"/>
      <c r="C104" s="66"/>
      <c r="U104" s="79"/>
    </row>
    <row r="105" spans="1:21" x14ac:dyDescent="0.25">
      <c r="B105" s="6"/>
      <c r="C105" s="66"/>
      <c r="U105" s="79"/>
    </row>
    <row r="106" spans="1:21" x14ac:dyDescent="0.25">
      <c r="B106" s="6"/>
      <c r="C106" s="14"/>
      <c r="U106" s="79"/>
    </row>
    <row r="107" spans="1:21" x14ac:dyDescent="0.25">
      <c r="B107" s="6"/>
      <c r="C107" s="85"/>
      <c r="D107" s="34"/>
      <c r="U107" s="79"/>
    </row>
    <row r="108" spans="1:21" x14ac:dyDescent="0.25">
      <c r="B108" s="6"/>
      <c r="C108" s="85"/>
      <c r="D108" s="34"/>
      <c r="U108" s="79"/>
    </row>
    <row r="109" spans="1:21" x14ac:dyDescent="0.25">
      <c r="A109" t="s">
        <v>9</v>
      </c>
      <c r="C109" s="85"/>
      <c r="D109" s="34"/>
      <c r="E109" t="s">
        <v>9</v>
      </c>
      <c r="U109" s="79"/>
    </row>
    <row r="110" spans="1:21" ht="15.75" customHeight="1" x14ac:dyDescent="0.25">
      <c r="A110" s="7" t="s">
        <v>927</v>
      </c>
      <c r="C110" s="85"/>
      <c r="D110" s="34"/>
      <c r="E110" s="102" t="s">
        <v>4749</v>
      </c>
      <c r="F110" s="102"/>
      <c r="G110" s="102"/>
      <c r="U110" s="79"/>
    </row>
    <row r="111" spans="1:21" x14ac:dyDescent="0.25">
      <c r="A111" t="s">
        <v>4740</v>
      </c>
      <c r="C111" s="85"/>
      <c r="D111" s="34"/>
      <c r="E111" s="30" t="s">
        <v>4740</v>
      </c>
      <c r="U111" s="79"/>
    </row>
    <row r="112" spans="1:21" x14ac:dyDescent="0.25">
      <c r="A112" s="7" t="s">
        <v>98</v>
      </c>
      <c r="B112" s="24" t="s">
        <v>1</v>
      </c>
      <c r="C112" s="86" t="s">
        <v>0</v>
      </c>
      <c r="D112" s="34"/>
      <c r="E112" s="28" t="s">
        <v>100</v>
      </c>
      <c r="F112" s="38" t="s">
        <v>1</v>
      </c>
      <c r="G112" s="24" t="s">
        <v>0</v>
      </c>
      <c r="U112" s="79"/>
    </row>
    <row r="113" spans="1:21" x14ac:dyDescent="0.25">
      <c r="A113" t="s">
        <v>51</v>
      </c>
      <c r="B113">
        <v>4887</v>
      </c>
      <c r="C113" s="87">
        <f>B113*100/$B$62</f>
        <v>59.88236735694155</v>
      </c>
      <c r="D113" s="34"/>
      <c r="E113" s="28" t="s">
        <v>53</v>
      </c>
      <c r="F113" s="29">
        <v>6627</v>
      </c>
      <c r="G113" s="66">
        <f t="shared" ref="G113:G121" si="9">F113*100/$B$62</f>
        <v>81.203283911285382</v>
      </c>
      <c r="U113" s="79"/>
    </row>
    <row r="114" spans="1:21" x14ac:dyDescent="0.25">
      <c r="A114" t="s">
        <v>16</v>
      </c>
      <c r="B114">
        <v>2332</v>
      </c>
      <c r="C114" s="66">
        <f>B114*100/$B$62</f>
        <v>28.574929542948169</v>
      </c>
      <c r="E114" s="28" t="s">
        <v>16</v>
      </c>
      <c r="F114" s="29">
        <v>917</v>
      </c>
      <c r="G114" s="66">
        <f t="shared" si="9"/>
        <v>11.23636809214557</v>
      </c>
      <c r="U114" s="79"/>
    </row>
    <row r="115" spans="1:21" x14ac:dyDescent="0.25">
      <c r="A115" t="s">
        <v>99</v>
      </c>
      <c r="B115">
        <v>720</v>
      </c>
      <c r="C115" s="66">
        <f>B115*100/$B$62</f>
        <v>8.8224482293836548</v>
      </c>
      <c r="E115" t="s">
        <v>54</v>
      </c>
      <c r="F115">
        <v>510</v>
      </c>
      <c r="G115" s="66">
        <f t="shared" si="9"/>
        <v>6.2492341624800885</v>
      </c>
      <c r="U115" s="79"/>
    </row>
    <row r="116" spans="1:21" x14ac:dyDescent="0.25">
      <c r="A116" t="s">
        <v>52</v>
      </c>
      <c r="B116">
        <v>222</v>
      </c>
      <c r="C116" s="66">
        <f>B116*100/$B$62</f>
        <v>2.7202548707266265</v>
      </c>
      <c r="E116" t="s">
        <v>55</v>
      </c>
      <c r="F116">
        <v>57</v>
      </c>
      <c r="G116" s="66">
        <f t="shared" si="9"/>
        <v>0.69844381815953926</v>
      </c>
      <c r="U116" s="79"/>
    </row>
    <row r="117" spans="1:21" x14ac:dyDescent="0.25">
      <c r="A117" t="s">
        <v>8</v>
      </c>
      <c r="B117">
        <v>8161</v>
      </c>
      <c r="C117" s="66">
        <f>B117*100/$B$62</f>
        <v>100</v>
      </c>
      <c r="E117" s="36" t="s">
        <v>103</v>
      </c>
      <c r="F117" s="37">
        <v>25</v>
      </c>
      <c r="G117" s="66">
        <f t="shared" si="9"/>
        <v>0.30633500796471019</v>
      </c>
      <c r="U117" s="79"/>
    </row>
    <row r="118" spans="1:21" x14ac:dyDescent="0.25">
      <c r="C118" s="66"/>
      <c r="E118" t="s">
        <v>101</v>
      </c>
      <c r="F118">
        <v>11</v>
      </c>
      <c r="G118" s="66">
        <f t="shared" si="9"/>
        <v>0.13478740350447249</v>
      </c>
      <c r="U118" s="79"/>
    </row>
    <row r="119" spans="1:21" x14ac:dyDescent="0.25">
      <c r="C119" s="66"/>
      <c r="E119" s="28" t="s">
        <v>104</v>
      </c>
      <c r="F119" s="29">
        <v>11</v>
      </c>
      <c r="G119" s="66">
        <f t="shared" si="9"/>
        <v>0.13478740350447249</v>
      </c>
      <c r="U119" s="79"/>
    </row>
    <row r="120" spans="1:21" x14ac:dyDescent="0.25">
      <c r="C120" s="66"/>
      <c r="E120" s="28" t="s">
        <v>102</v>
      </c>
      <c r="F120" s="29">
        <v>3</v>
      </c>
      <c r="G120" s="66">
        <f t="shared" si="9"/>
        <v>3.6760200955765224E-2</v>
      </c>
      <c r="U120" s="79"/>
    </row>
    <row r="121" spans="1:21" x14ac:dyDescent="0.25">
      <c r="A121" s="7"/>
      <c r="B121" s="7"/>
      <c r="C121" s="66"/>
      <c r="E121" t="s">
        <v>8</v>
      </c>
      <c r="F121">
        <v>8161</v>
      </c>
      <c r="G121" s="66">
        <f t="shared" si="9"/>
        <v>100</v>
      </c>
      <c r="U121" s="79"/>
    </row>
    <row r="122" spans="1:21" x14ac:dyDescent="0.25">
      <c r="C122" s="66"/>
      <c r="G122" s="66"/>
      <c r="U122" s="79"/>
    </row>
    <row r="123" spans="1:21" x14ac:dyDescent="0.25">
      <c r="C123" s="66"/>
      <c r="G123" s="66"/>
      <c r="U123" s="79"/>
    </row>
    <row r="124" spans="1:21" x14ac:dyDescent="0.25">
      <c r="C124" s="66"/>
      <c r="G124" s="66"/>
      <c r="U124" s="79"/>
    </row>
    <row r="125" spans="1:21" x14ac:dyDescent="0.25">
      <c r="A125" t="s">
        <v>9</v>
      </c>
      <c r="E125" t="s">
        <v>9</v>
      </c>
      <c r="U125" s="79"/>
    </row>
    <row r="126" spans="1:21" x14ac:dyDescent="0.25">
      <c r="A126" t="s">
        <v>919</v>
      </c>
      <c r="C126" s="85"/>
      <c r="D126" s="34"/>
      <c r="E126" t="s">
        <v>921</v>
      </c>
      <c r="U126" s="79"/>
    </row>
    <row r="127" spans="1:21" x14ac:dyDescent="0.25">
      <c r="A127" t="s">
        <v>4740</v>
      </c>
      <c r="C127" s="85"/>
      <c r="D127" s="34"/>
      <c r="E127" s="7" t="s">
        <v>4740</v>
      </c>
      <c r="U127" s="79"/>
    </row>
    <row r="128" spans="1:21" x14ac:dyDescent="0.25">
      <c r="A128" s="7" t="s">
        <v>105</v>
      </c>
      <c r="B128" s="24" t="s">
        <v>1</v>
      </c>
      <c r="C128" s="86" t="s">
        <v>0</v>
      </c>
      <c r="D128" s="34"/>
      <c r="E128" t="s">
        <v>106</v>
      </c>
      <c r="F128" s="7" t="s">
        <v>1</v>
      </c>
      <c r="G128" s="24" t="s">
        <v>0</v>
      </c>
      <c r="U128" s="79"/>
    </row>
    <row r="129" spans="1:21" x14ac:dyDescent="0.25">
      <c r="A129" t="s">
        <v>57</v>
      </c>
      <c r="B129" s="4">
        <v>4397</v>
      </c>
      <c r="C129" s="87">
        <f>B129*100/$B$62</f>
        <v>53.878201200833232</v>
      </c>
      <c r="D129" s="34"/>
      <c r="E129" t="s">
        <v>42</v>
      </c>
      <c r="F129">
        <v>3492</v>
      </c>
      <c r="G129" s="66">
        <f t="shared" ref="G129:G142" si="10">F129*100/$B$62</f>
        <v>42.788873912510724</v>
      </c>
      <c r="U129" s="79"/>
    </row>
    <row r="130" spans="1:21" x14ac:dyDescent="0.25">
      <c r="A130" t="s">
        <v>16</v>
      </c>
      <c r="B130" s="4">
        <v>2112</v>
      </c>
      <c r="C130" s="87">
        <f>B130*100/$B$62</f>
        <v>25.879181472858718</v>
      </c>
      <c r="D130" s="34"/>
      <c r="E130" t="s">
        <v>45</v>
      </c>
      <c r="F130">
        <v>1495</v>
      </c>
      <c r="G130" s="66">
        <f t="shared" si="10"/>
        <v>18.318833476289669</v>
      </c>
      <c r="U130" s="79"/>
    </row>
    <row r="131" spans="1:21" x14ac:dyDescent="0.25">
      <c r="A131" t="s">
        <v>56</v>
      </c>
      <c r="B131" s="4">
        <v>1013</v>
      </c>
      <c r="C131" s="87">
        <f>B131*100/$B$62</f>
        <v>12.412694522730058</v>
      </c>
      <c r="D131" s="34"/>
      <c r="E131" t="s">
        <v>16</v>
      </c>
      <c r="F131">
        <v>773</v>
      </c>
      <c r="G131" s="66">
        <f t="shared" si="10"/>
        <v>9.471878446268839</v>
      </c>
      <c r="U131" s="79"/>
    </row>
    <row r="132" spans="1:21" x14ac:dyDescent="0.25">
      <c r="A132" t="s">
        <v>58</v>
      </c>
      <c r="B132" s="4">
        <v>639</v>
      </c>
      <c r="C132" s="87">
        <f>B132*100/$B$62</f>
        <v>7.8299228035779933</v>
      </c>
      <c r="D132" s="34"/>
      <c r="E132" t="s">
        <v>47</v>
      </c>
      <c r="F132">
        <v>522</v>
      </c>
      <c r="G132" s="66">
        <f t="shared" si="10"/>
        <v>6.3962749663031495</v>
      </c>
      <c r="U132" s="79"/>
    </row>
    <row r="133" spans="1:21" x14ac:dyDescent="0.25">
      <c r="A133" t="s">
        <v>8</v>
      </c>
      <c r="B133" s="4">
        <v>8161</v>
      </c>
      <c r="C133" s="87">
        <f>B133*100/$B$62</f>
        <v>100</v>
      </c>
      <c r="D133" s="34"/>
      <c r="E133" t="s">
        <v>49</v>
      </c>
      <c r="F133">
        <v>405</v>
      </c>
      <c r="G133" s="66">
        <f t="shared" si="10"/>
        <v>4.9626271290283057</v>
      </c>
      <c r="U133" s="79"/>
    </row>
    <row r="134" spans="1:21" x14ac:dyDescent="0.25">
      <c r="B134" s="4"/>
      <c r="C134" s="87"/>
      <c r="D134" s="34"/>
      <c r="E134" t="s">
        <v>46</v>
      </c>
      <c r="F134">
        <v>371</v>
      </c>
      <c r="G134" s="66">
        <f t="shared" si="10"/>
        <v>4.5460115181962992</v>
      </c>
      <c r="U134" s="79"/>
    </row>
    <row r="135" spans="1:21" x14ac:dyDescent="0.25">
      <c r="B135" s="4"/>
      <c r="C135" s="66"/>
      <c r="E135" t="s">
        <v>43</v>
      </c>
      <c r="F135">
        <v>353</v>
      </c>
      <c r="G135" s="66">
        <f t="shared" si="10"/>
        <v>4.3254503124617081</v>
      </c>
      <c r="U135" s="79"/>
    </row>
    <row r="136" spans="1:21" x14ac:dyDescent="0.25">
      <c r="B136" s="4"/>
      <c r="C136" s="66"/>
      <c r="E136" t="s">
        <v>48</v>
      </c>
      <c r="F136">
        <v>339</v>
      </c>
      <c r="G136" s="66">
        <f t="shared" si="10"/>
        <v>4.1539027080014703</v>
      </c>
      <c r="U136" s="79"/>
    </row>
    <row r="137" spans="1:21" x14ac:dyDescent="0.25">
      <c r="B137" s="4"/>
      <c r="C137" s="66"/>
      <c r="E137" t="s">
        <v>44</v>
      </c>
      <c r="F137">
        <v>329</v>
      </c>
      <c r="G137" s="66">
        <f t="shared" si="10"/>
        <v>4.031368704815586</v>
      </c>
      <c r="U137" s="79"/>
    </row>
    <row r="138" spans="1:21" x14ac:dyDescent="0.25">
      <c r="B138" s="4"/>
      <c r="C138" s="66"/>
      <c r="E138" t="s">
        <v>110</v>
      </c>
      <c r="F138">
        <v>35</v>
      </c>
      <c r="G138" s="66">
        <f t="shared" si="10"/>
        <v>0.42886901115059428</v>
      </c>
      <c r="U138" s="79"/>
    </row>
    <row r="139" spans="1:21" x14ac:dyDescent="0.25">
      <c r="B139" s="4"/>
      <c r="C139" s="66"/>
      <c r="E139" t="s">
        <v>109</v>
      </c>
      <c r="F139">
        <v>24</v>
      </c>
      <c r="G139" s="66">
        <f t="shared" si="10"/>
        <v>0.29408160764612179</v>
      </c>
      <c r="U139" s="79"/>
    </row>
    <row r="140" spans="1:21" x14ac:dyDescent="0.25">
      <c r="B140" s="4"/>
      <c r="C140" s="66"/>
      <c r="E140" t="s">
        <v>108</v>
      </c>
      <c r="F140">
        <v>13</v>
      </c>
      <c r="G140" s="66">
        <f t="shared" si="10"/>
        <v>0.1592942041416493</v>
      </c>
      <c r="U140" s="79"/>
    </row>
    <row r="141" spans="1:21" x14ac:dyDescent="0.25">
      <c r="B141" s="4"/>
      <c r="C141" s="14"/>
      <c r="E141" t="s">
        <v>107</v>
      </c>
      <c r="F141">
        <v>10</v>
      </c>
      <c r="G141" s="66">
        <f t="shared" si="10"/>
        <v>0.12253400318588409</v>
      </c>
      <c r="U141" s="79"/>
    </row>
    <row r="142" spans="1:21" x14ac:dyDescent="0.25">
      <c r="B142" s="4"/>
      <c r="C142" s="14"/>
      <c r="E142" t="s">
        <v>8</v>
      </c>
      <c r="F142">
        <v>8161</v>
      </c>
      <c r="G142" s="66">
        <f t="shared" si="10"/>
        <v>100</v>
      </c>
      <c r="U142" s="79"/>
    </row>
    <row r="143" spans="1:21" x14ac:dyDescent="0.25">
      <c r="U143" s="79"/>
    </row>
    <row r="144" spans="1:21" x14ac:dyDescent="0.25">
      <c r="U144" s="79"/>
    </row>
    <row r="145" spans="1:21" x14ac:dyDescent="0.25">
      <c r="U145" s="79"/>
    </row>
    <row r="146" spans="1:21" x14ac:dyDescent="0.25">
      <c r="U146" s="79"/>
    </row>
    <row r="147" spans="1:21" x14ac:dyDescent="0.25">
      <c r="D147" s="85"/>
      <c r="E147" s="34"/>
      <c r="U147" s="79"/>
    </row>
    <row r="148" spans="1:21" x14ac:dyDescent="0.25">
      <c r="B148" t="s">
        <v>9</v>
      </c>
      <c r="D148" s="85"/>
      <c r="E148" s="34"/>
      <c r="F148" t="s">
        <v>9</v>
      </c>
      <c r="U148" s="79"/>
    </row>
    <row r="149" spans="1:21" x14ac:dyDescent="0.25">
      <c r="B149" t="s">
        <v>4772</v>
      </c>
      <c r="F149" t="s">
        <v>4773</v>
      </c>
      <c r="U149" s="79"/>
    </row>
    <row r="150" spans="1:21" x14ac:dyDescent="0.25">
      <c r="B150" t="s">
        <v>4740</v>
      </c>
      <c r="F150" t="s">
        <v>4740</v>
      </c>
      <c r="U150" s="79"/>
    </row>
    <row r="151" spans="1:21" x14ac:dyDescent="0.25">
      <c r="A151" t="s">
        <v>4751</v>
      </c>
      <c r="B151" t="s">
        <v>4702</v>
      </c>
      <c r="C151" t="s">
        <v>1</v>
      </c>
      <c r="D151" t="s">
        <v>0</v>
      </c>
      <c r="F151" t="s">
        <v>4739</v>
      </c>
      <c r="G151" t="s">
        <v>1</v>
      </c>
      <c r="H151" t="s">
        <v>0</v>
      </c>
      <c r="U151" s="79"/>
    </row>
    <row r="152" spans="1:21" x14ac:dyDescent="0.25">
      <c r="A152">
        <v>6</v>
      </c>
      <c r="B152" t="s">
        <v>4708</v>
      </c>
      <c r="C152">
        <v>1488</v>
      </c>
      <c r="D152" s="46">
        <f t="shared" ref="D152:D189" si="11">C152*100/8161</f>
        <v>18.23305967405955</v>
      </c>
      <c r="F152">
        <v>2020</v>
      </c>
      <c r="G152">
        <v>5248</v>
      </c>
      <c r="H152" s="46">
        <f t="shared" ref="H152:H168" si="12">G152*100/8161</f>
        <v>64.305844871951962</v>
      </c>
      <c r="U152" s="79"/>
    </row>
    <row r="153" spans="1:21" x14ac:dyDescent="0.25">
      <c r="A153">
        <v>7</v>
      </c>
      <c r="B153" t="s">
        <v>4709</v>
      </c>
      <c r="C153">
        <v>1450</v>
      </c>
      <c r="D153" s="46">
        <f t="shared" si="11"/>
        <v>17.767430461953193</v>
      </c>
      <c r="F153">
        <v>2021</v>
      </c>
      <c r="G153">
        <v>2913</v>
      </c>
      <c r="H153" s="46">
        <f t="shared" si="12"/>
        <v>35.694155128048031</v>
      </c>
      <c r="U153" s="79"/>
    </row>
    <row r="154" spans="1:21" x14ac:dyDescent="0.25">
      <c r="A154">
        <v>5</v>
      </c>
      <c r="B154" t="s">
        <v>4707</v>
      </c>
      <c r="C154">
        <v>1359</v>
      </c>
      <c r="D154" s="46">
        <f t="shared" si="11"/>
        <v>16.652371032961646</v>
      </c>
      <c r="F154">
        <v>2007</v>
      </c>
      <c r="G154">
        <v>0</v>
      </c>
      <c r="H154" s="46">
        <f t="shared" si="12"/>
        <v>0</v>
      </c>
      <c r="U154" s="79"/>
    </row>
    <row r="155" spans="1:21" x14ac:dyDescent="0.25">
      <c r="A155">
        <v>8</v>
      </c>
      <c r="B155" t="s">
        <v>4710</v>
      </c>
      <c r="C155">
        <v>751</v>
      </c>
      <c r="D155" s="46">
        <f t="shared" si="11"/>
        <v>9.2023036392598954</v>
      </c>
      <c r="F155">
        <v>2008</v>
      </c>
      <c r="G155">
        <v>0</v>
      </c>
      <c r="H155" s="46">
        <f t="shared" si="12"/>
        <v>0</v>
      </c>
      <c r="U155" s="79"/>
    </row>
    <row r="156" spans="1:21" x14ac:dyDescent="0.25">
      <c r="A156">
        <v>4</v>
      </c>
      <c r="B156" t="s">
        <v>4706</v>
      </c>
      <c r="C156">
        <v>608</v>
      </c>
      <c r="D156" s="46">
        <f t="shared" si="11"/>
        <v>7.4500673937017519</v>
      </c>
      <c r="F156">
        <v>2009</v>
      </c>
      <c r="G156">
        <v>0</v>
      </c>
      <c r="H156" s="46">
        <f t="shared" si="12"/>
        <v>0</v>
      </c>
      <c r="U156" s="79"/>
    </row>
    <row r="157" spans="1:21" x14ac:dyDescent="0.25">
      <c r="A157">
        <v>9</v>
      </c>
      <c r="B157" t="s">
        <v>4711</v>
      </c>
      <c r="C157">
        <v>322</v>
      </c>
      <c r="D157" s="46">
        <f t="shared" si="11"/>
        <v>3.9455949025854675</v>
      </c>
      <c r="F157">
        <v>2010</v>
      </c>
      <c r="G157">
        <v>0</v>
      </c>
      <c r="H157" s="46">
        <f t="shared" si="12"/>
        <v>0</v>
      </c>
      <c r="U157" s="79"/>
    </row>
    <row r="158" spans="1:21" x14ac:dyDescent="0.25">
      <c r="A158">
        <v>12</v>
      </c>
      <c r="B158" t="s">
        <v>4714</v>
      </c>
      <c r="C158">
        <v>306</v>
      </c>
      <c r="D158" s="46">
        <f t="shared" si="11"/>
        <v>3.7495404974880531</v>
      </c>
      <c r="F158">
        <v>2011</v>
      </c>
      <c r="G158">
        <v>0</v>
      </c>
      <c r="H158" s="46">
        <f t="shared" si="12"/>
        <v>0</v>
      </c>
      <c r="U158" s="79"/>
    </row>
    <row r="159" spans="1:21" x14ac:dyDescent="0.25">
      <c r="A159">
        <v>15</v>
      </c>
      <c r="B159" t="s">
        <v>4717</v>
      </c>
      <c r="C159">
        <v>291</v>
      </c>
      <c r="D159" s="46">
        <f t="shared" si="11"/>
        <v>3.565739492709227</v>
      </c>
      <c r="F159">
        <v>2012</v>
      </c>
      <c r="G159">
        <v>0</v>
      </c>
      <c r="H159" s="46">
        <f t="shared" si="12"/>
        <v>0</v>
      </c>
      <c r="U159" s="79"/>
    </row>
    <row r="160" spans="1:21" x14ac:dyDescent="0.25">
      <c r="A160">
        <v>14</v>
      </c>
      <c r="B160" t="s">
        <v>4716</v>
      </c>
      <c r="C160">
        <v>287</v>
      </c>
      <c r="D160" s="46">
        <f t="shared" si="11"/>
        <v>3.5167258914348731</v>
      </c>
      <c r="F160">
        <v>2013</v>
      </c>
      <c r="G160">
        <v>0</v>
      </c>
      <c r="H160" s="46">
        <f t="shared" si="12"/>
        <v>0</v>
      </c>
      <c r="U160" s="79"/>
    </row>
    <row r="161" spans="1:21" x14ac:dyDescent="0.25">
      <c r="A161">
        <v>10</v>
      </c>
      <c r="B161" t="s">
        <v>4712</v>
      </c>
      <c r="C161">
        <v>263</v>
      </c>
      <c r="D161" s="46">
        <f t="shared" si="11"/>
        <v>3.2226442837887515</v>
      </c>
      <c r="F161">
        <v>2014</v>
      </c>
      <c r="G161">
        <v>0</v>
      </c>
      <c r="H161" s="46">
        <f t="shared" si="12"/>
        <v>0</v>
      </c>
      <c r="U161" s="79"/>
    </row>
    <row r="162" spans="1:21" x14ac:dyDescent="0.25">
      <c r="A162">
        <v>11</v>
      </c>
      <c r="B162" t="s">
        <v>4713</v>
      </c>
      <c r="C162">
        <v>263</v>
      </c>
      <c r="D162" s="46">
        <f t="shared" si="11"/>
        <v>3.2226442837887515</v>
      </c>
      <c r="F162">
        <v>2015</v>
      </c>
      <c r="G162">
        <v>0</v>
      </c>
      <c r="H162" s="46">
        <f t="shared" si="12"/>
        <v>0</v>
      </c>
      <c r="U162" s="79"/>
    </row>
    <row r="163" spans="1:21" x14ac:dyDescent="0.25">
      <c r="A163">
        <v>13</v>
      </c>
      <c r="B163" t="s">
        <v>4715</v>
      </c>
      <c r="C163">
        <v>236</v>
      </c>
      <c r="D163" s="46">
        <f t="shared" si="11"/>
        <v>2.8918024751868643</v>
      </c>
      <c r="F163">
        <v>2016</v>
      </c>
      <c r="G163">
        <v>0</v>
      </c>
      <c r="H163" s="46">
        <f t="shared" si="12"/>
        <v>0</v>
      </c>
      <c r="U163" s="79"/>
    </row>
    <row r="164" spans="1:21" x14ac:dyDescent="0.25">
      <c r="A164">
        <v>16</v>
      </c>
      <c r="B164" t="s">
        <v>4718</v>
      </c>
      <c r="C164">
        <v>139</v>
      </c>
      <c r="D164" s="46">
        <f t="shared" si="11"/>
        <v>1.7032226442837888</v>
      </c>
      <c r="F164">
        <v>2017</v>
      </c>
      <c r="G164">
        <v>0</v>
      </c>
      <c r="H164" s="46">
        <f t="shared" si="12"/>
        <v>0</v>
      </c>
      <c r="U164" s="79"/>
    </row>
    <row r="165" spans="1:21" x14ac:dyDescent="0.25">
      <c r="A165">
        <v>17</v>
      </c>
      <c r="B165" t="s">
        <v>4719</v>
      </c>
      <c r="C165">
        <v>131</v>
      </c>
      <c r="D165" s="46">
        <f t="shared" si="11"/>
        <v>1.6051954417350816</v>
      </c>
      <c r="F165">
        <v>2018</v>
      </c>
      <c r="G165">
        <v>0</v>
      </c>
      <c r="H165" s="46">
        <f t="shared" si="12"/>
        <v>0</v>
      </c>
      <c r="U165" s="79"/>
    </row>
    <row r="166" spans="1:21" x14ac:dyDescent="0.25">
      <c r="A166">
        <v>3</v>
      </c>
      <c r="B166" t="s">
        <v>4705</v>
      </c>
      <c r="C166">
        <v>88</v>
      </c>
      <c r="D166" s="46">
        <f t="shared" si="11"/>
        <v>1.0782992280357799</v>
      </c>
      <c r="F166">
        <v>2019</v>
      </c>
      <c r="G166">
        <v>0</v>
      </c>
      <c r="H166" s="46">
        <f t="shared" si="12"/>
        <v>0</v>
      </c>
      <c r="U166" s="79"/>
    </row>
    <row r="167" spans="1:21" x14ac:dyDescent="0.25">
      <c r="A167">
        <v>18</v>
      </c>
      <c r="B167" t="s">
        <v>4720</v>
      </c>
      <c r="C167">
        <v>79</v>
      </c>
      <c r="D167" s="46">
        <f t="shared" si="11"/>
        <v>0.96801862516848425</v>
      </c>
      <c r="F167">
        <v>2022</v>
      </c>
      <c r="G167">
        <v>0</v>
      </c>
      <c r="H167" s="46">
        <f t="shared" si="12"/>
        <v>0</v>
      </c>
      <c r="U167" s="79"/>
    </row>
    <row r="168" spans="1:21" x14ac:dyDescent="0.25">
      <c r="A168">
        <v>19</v>
      </c>
      <c r="B168" t="s">
        <v>4721</v>
      </c>
      <c r="C168">
        <v>32</v>
      </c>
      <c r="D168" s="46">
        <f t="shared" si="11"/>
        <v>0.39210881019482907</v>
      </c>
      <c r="F168" t="s">
        <v>8</v>
      </c>
      <c r="G168">
        <v>8161</v>
      </c>
      <c r="H168" s="46">
        <f t="shared" si="12"/>
        <v>100</v>
      </c>
      <c r="U168" s="79"/>
    </row>
    <row r="169" spans="1:21" x14ac:dyDescent="0.25">
      <c r="A169">
        <v>20</v>
      </c>
      <c r="B169" t="s">
        <v>4722</v>
      </c>
      <c r="C169">
        <v>29</v>
      </c>
      <c r="D169" s="46">
        <f t="shared" si="11"/>
        <v>0.35534860923906386</v>
      </c>
      <c r="H169" s="46"/>
      <c r="U169" s="79"/>
    </row>
    <row r="170" spans="1:21" x14ac:dyDescent="0.25">
      <c r="A170">
        <v>0</v>
      </c>
      <c r="B170" t="s">
        <v>4741</v>
      </c>
      <c r="C170">
        <v>17</v>
      </c>
      <c r="D170" s="46">
        <f t="shared" si="11"/>
        <v>0.20830780541600294</v>
      </c>
      <c r="H170" s="46"/>
      <c r="U170" s="79"/>
    </row>
    <row r="171" spans="1:21" x14ac:dyDescent="0.25">
      <c r="A171">
        <v>2</v>
      </c>
      <c r="B171" t="s">
        <v>4704</v>
      </c>
      <c r="C171">
        <v>9</v>
      </c>
      <c r="D171" s="46">
        <f t="shared" si="11"/>
        <v>0.11028060286729567</v>
      </c>
      <c r="H171" s="46"/>
      <c r="U171" s="79"/>
    </row>
    <row r="172" spans="1:21" x14ac:dyDescent="0.25">
      <c r="A172">
        <v>1</v>
      </c>
      <c r="B172" t="s">
        <v>4703</v>
      </c>
      <c r="C172">
        <v>5</v>
      </c>
      <c r="D172" s="46">
        <f t="shared" si="11"/>
        <v>6.1267001592942044E-2</v>
      </c>
      <c r="U172" s="79"/>
    </row>
    <row r="173" spans="1:21" x14ac:dyDescent="0.25">
      <c r="A173">
        <v>21</v>
      </c>
      <c r="B173" t="s">
        <v>4723</v>
      </c>
      <c r="C173">
        <v>4</v>
      </c>
      <c r="D173" s="46">
        <f t="shared" si="11"/>
        <v>4.9013601274353634E-2</v>
      </c>
      <c r="U173" s="79"/>
    </row>
    <row r="174" spans="1:21" x14ac:dyDescent="0.25">
      <c r="A174">
        <v>22</v>
      </c>
      <c r="B174" t="s">
        <v>4724</v>
      </c>
      <c r="C174">
        <v>4</v>
      </c>
      <c r="D174" s="46">
        <f t="shared" si="11"/>
        <v>4.9013601274353634E-2</v>
      </c>
      <c r="U174" s="79"/>
    </row>
    <row r="175" spans="1:21" x14ac:dyDescent="0.25">
      <c r="A175">
        <v>23</v>
      </c>
      <c r="B175" t="s">
        <v>4725</v>
      </c>
      <c r="C175">
        <v>0</v>
      </c>
      <c r="D175" s="46">
        <f t="shared" si="11"/>
        <v>0</v>
      </c>
      <c r="U175" s="79"/>
    </row>
    <row r="176" spans="1:21" x14ac:dyDescent="0.25">
      <c r="A176">
        <v>24</v>
      </c>
      <c r="B176" t="s">
        <v>4726</v>
      </c>
      <c r="C176">
        <v>0</v>
      </c>
      <c r="D176" s="46">
        <f t="shared" si="11"/>
        <v>0</v>
      </c>
      <c r="U176" s="79"/>
    </row>
    <row r="177" spans="1:21" x14ac:dyDescent="0.25">
      <c r="A177">
        <v>25</v>
      </c>
      <c r="B177" t="s">
        <v>4727</v>
      </c>
      <c r="C177">
        <v>0</v>
      </c>
      <c r="D177" s="46">
        <f t="shared" si="11"/>
        <v>0</v>
      </c>
      <c r="U177" s="79"/>
    </row>
    <row r="178" spans="1:21" x14ac:dyDescent="0.25">
      <c r="A178">
        <v>26</v>
      </c>
      <c r="B178" t="s">
        <v>4728</v>
      </c>
      <c r="C178">
        <v>0</v>
      </c>
      <c r="D178" s="46">
        <f t="shared" si="11"/>
        <v>0</v>
      </c>
      <c r="U178" s="79"/>
    </row>
    <row r="179" spans="1:21" x14ac:dyDescent="0.25">
      <c r="A179">
        <v>27</v>
      </c>
      <c r="B179" t="s">
        <v>4729</v>
      </c>
      <c r="C179">
        <v>0</v>
      </c>
      <c r="D179" s="46">
        <f t="shared" si="11"/>
        <v>0</v>
      </c>
      <c r="U179" s="79"/>
    </row>
    <row r="180" spans="1:21" x14ac:dyDescent="0.25">
      <c r="A180">
        <v>28</v>
      </c>
      <c r="B180" t="s">
        <v>4730</v>
      </c>
      <c r="C180">
        <v>0</v>
      </c>
      <c r="D180" s="46">
        <f t="shared" si="11"/>
        <v>0</v>
      </c>
      <c r="U180" s="79"/>
    </row>
    <row r="181" spans="1:21" x14ac:dyDescent="0.25">
      <c r="A181">
        <v>29</v>
      </c>
      <c r="B181" t="s">
        <v>4731</v>
      </c>
      <c r="C181">
        <v>0</v>
      </c>
      <c r="D181" s="46">
        <f t="shared" si="11"/>
        <v>0</v>
      </c>
      <c r="U181" s="79"/>
    </row>
    <row r="182" spans="1:21" x14ac:dyDescent="0.25">
      <c r="A182">
        <v>30</v>
      </c>
      <c r="B182" t="s">
        <v>4732</v>
      </c>
      <c r="C182">
        <v>0</v>
      </c>
      <c r="D182" s="46">
        <f t="shared" si="11"/>
        <v>0</v>
      </c>
      <c r="U182" s="79"/>
    </row>
    <row r="183" spans="1:21" x14ac:dyDescent="0.25">
      <c r="A183">
        <v>31</v>
      </c>
      <c r="B183" t="s">
        <v>4733</v>
      </c>
      <c r="C183">
        <v>0</v>
      </c>
      <c r="D183" s="46">
        <f t="shared" si="11"/>
        <v>0</v>
      </c>
      <c r="U183" s="79"/>
    </row>
    <row r="184" spans="1:21" x14ac:dyDescent="0.25">
      <c r="A184">
        <v>32</v>
      </c>
      <c r="B184" t="s">
        <v>4734</v>
      </c>
      <c r="C184">
        <v>0</v>
      </c>
      <c r="D184" s="46">
        <f t="shared" si="11"/>
        <v>0</v>
      </c>
      <c r="U184" s="79"/>
    </row>
    <row r="185" spans="1:21" x14ac:dyDescent="0.25">
      <c r="A185">
        <v>33</v>
      </c>
      <c r="B185" t="s">
        <v>4735</v>
      </c>
      <c r="C185">
        <v>0</v>
      </c>
      <c r="D185" s="46">
        <f t="shared" si="11"/>
        <v>0</v>
      </c>
      <c r="U185" s="79"/>
    </row>
    <row r="186" spans="1:21" x14ac:dyDescent="0.25">
      <c r="A186">
        <v>34</v>
      </c>
      <c r="B186" t="s">
        <v>4736</v>
      </c>
      <c r="C186">
        <v>0</v>
      </c>
      <c r="D186" s="46">
        <f t="shared" si="11"/>
        <v>0</v>
      </c>
      <c r="U186" s="79"/>
    </row>
    <row r="187" spans="1:21" x14ac:dyDescent="0.25">
      <c r="A187">
        <v>35</v>
      </c>
      <c r="B187" t="s">
        <v>4737</v>
      </c>
      <c r="C187">
        <v>0</v>
      </c>
      <c r="D187" s="46">
        <f t="shared" si="11"/>
        <v>0</v>
      </c>
      <c r="U187" s="79"/>
    </row>
    <row r="188" spans="1:21" x14ac:dyDescent="0.25">
      <c r="A188">
        <v>36</v>
      </c>
      <c r="B188" t="s">
        <v>4738</v>
      </c>
      <c r="C188">
        <v>0</v>
      </c>
      <c r="D188" s="46">
        <f t="shared" si="11"/>
        <v>0</v>
      </c>
      <c r="U188" s="79"/>
    </row>
    <row r="189" spans="1:21" x14ac:dyDescent="0.25">
      <c r="B189" t="s">
        <v>8</v>
      </c>
      <c r="C189">
        <v>8161</v>
      </c>
      <c r="D189" s="46">
        <f t="shared" si="11"/>
        <v>100</v>
      </c>
      <c r="U189" s="79"/>
    </row>
    <row r="190" spans="1:21" x14ac:dyDescent="0.25">
      <c r="C190" s="46"/>
      <c r="U190" s="79"/>
    </row>
    <row r="191" spans="1:21" x14ac:dyDescent="0.25">
      <c r="C191" s="46"/>
      <c r="U191" s="79"/>
    </row>
    <row r="192" spans="1:21" x14ac:dyDescent="0.25">
      <c r="C192" s="46"/>
      <c r="U192" s="79"/>
    </row>
    <row r="193" spans="2:21" x14ac:dyDescent="0.25">
      <c r="C193" s="46"/>
      <c r="U193" s="79"/>
    </row>
    <row r="194" spans="2:21" x14ac:dyDescent="0.25">
      <c r="C194" s="46"/>
      <c r="U194" s="79"/>
    </row>
    <row r="195" spans="2:21" x14ac:dyDescent="0.25">
      <c r="C195" s="46"/>
      <c r="U195" s="79"/>
    </row>
    <row r="196" spans="2:21" x14ac:dyDescent="0.25">
      <c r="C196" s="46"/>
      <c r="U196" s="79"/>
    </row>
    <row r="197" spans="2:21" x14ac:dyDescent="0.25">
      <c r="C197" s="46"/>
      <c r="U197" s="79"/>
    </row>
    <row r="198" spans="2:21" x14ac:dyDescent="0.25">
      <c r="B198" t="s">
        <v>9</v>
      </c>
      <c r="F198" t="s">
        <v>9</v>
      </c>
      <c r="U198" s="79"/>
    </row>
    <row r="199" spans="2:21" x14ac:dyDescent="0.25">
      <c r="B199" t="s">
        <v>922</v>
      </c>
      <c r="F199" t="s">
        <v>922</v>
      </c>
      <c r="U199" s="79"/>
    </row>
    <row r="200" spans="2:21" x14ac:dyDescent="0.25">
      <c r="B200">
        <v>2020</v>
      </c>
      <c r="F200">
        <v>2021</v>
      </c>
      <c r="U200" s="79"/>
    </row>
    <row r="201" spans="2:21" x14ac:dyDescent="0.25">
      <c r="B201" t="s">
        <v>73</v>
      </c>
      <c r="C201" t="s">
        <v>1</v>
      </c>
      <c r="D201" t="s">
        <v>0</v>
      </c>
      <c r="F201" t="s">
        <v>73</v>
      </c>
      <c r="G201" t="s">
        <v>1</v>
      </c>
      <c r="H201" t="s">
        <v>0</v>
      </c>
      <c r="U201" s="79"/>
    </row>
    <row r="202" spans="2:21" x14ac:dyDescent="0.25">
      <c r="B202" t="s">
        <v>77</v>
      </c>
      <c r="C202">
        <v>1440</v>
      </c>
      <c r="D202" s="93">
        <f>C202/$C$215</f>
        <v>0.27257240204429301</v>
      </c>
      <c r="F202" t="s">
        <v>4757</v>
      </c>
      <c r="G202">
        <v>750</v>
      </c>
      <c r="H202" s="93">
        <f>G202/$G$215</f>
        <v>0.25746652935118436</v>
      </c>
      <c r="U202" s="79"/>
    </row>
    <row r="203" spans="2:21" x14ac:dyDescent="0.25">
      <c r="B203" t="s">
        <v>78</v>
      </c>
      <c r="C203">
        <v>1042</v>
      </c>
      <c r="D203" s="93">
        <f t="shared" ref="D203:D215" si="13">C203/$C$215</f>
        <v>0.19723641870149536</v>
      </c>
      <c r="F203" t="s">
        <v>10</v>
      </c>
      <c r="G203">
        <v>450</v>
      </c>
      <c r="H203" s="93">
        <f t="shared" ref="H203:H215" si="14">G203/$G$215</f>
        <v>0.15447991761071062</v>
      </c>
      <c r="U203" s="79"/>
    </row>
    <row r="204" spans="2:21" x14ac:dyDescent="0.25">
      <c r="B204" t="s">
        <v>12</v>
      </c>
      <c r="C204">
        <v>666</v>
      </c>
      <c r="D204" s="93">
        <f t="shared" si="13"/>
        <v>0.12606473594548551</v>
      </c>
      <c r="F204" t="s">
        <v>12</v>
      </c>
      <c r="G204">
        <v>297</v>
      </c>
      <c r="H204" s="93">
        <f t="shared" si="14"/>
        <v>0.101956745623069</v>
      </c>
      <c r="U204" s="79"/>
    </row>
    <row r="205" spans="2:21" x14ac:dyDescent="0.25">
      <c r="B205" t="s">
        <v>79</v>
      </c>
      <c r="C205">
        <v>628</v>
      </c>
      <c r="D205" s="93">
        <f t="shared" si="13"/>
        <v>0.11887185311376113</v>
      </c>
      <c r="F205" t="s">
        <v>11</v>
      </c>
      <c r="G205">
        <v>287</v>
      </c>
      <c r="H205" s="93">
        <f t="shared" si="14"/>
        <v>9.8523858565053204E-2</v>
      </c>
      <c r="U205" s="79"/>
    </row>
    <row r="206" spans="2:21" x14ac:dyDescent="0.25">
      <c r="B206" t="s">
        <v>81</v>
      </c>
      <c r="C206">
        <v>377</v>
      </c>
      <c r="D206" s="93">
        <f t="shared" si="13"/>
        <v>7.1360969146318384E-2</v>
      </c>
      <c r="F206" t="s">
        <v>75</v>
      </c>
      <c r="G206">
        <v>277</v>
      </c>
      <c r="H206" s="93">
        <f t="shared" si="14"/>
        <v>9.5090971507037422E-2</v>
      </c>
      <c r="U206" s="79"/>
    </row>
    <row r="207" spans="2:21" x14ac:dyDescent="0.25">
      <c r="B207" t="s">
        <v>80</v>
      </c>
      <c r="C207">
        <v>373</v>
      </c>
      <c r="D207" s="93">
        <f t="shared" si="13"/>
        <v>7.0603823585084227E-2</v>
      </c>
      <c r="F207" t="s">
        <v>74</v>
      </c>
      <c r="G207">
        <v>266</v>
      </c>
      <c r="H207" s="93">
        <f t="shared" si="14"/>
        <v>9.1314795743220045E-2</v>
      </c>
      <c r="U207" s="79"/>
    </row>
    <row r="208" spans="2:21" x14ac:dyDescent="0.25">
      <c r="B208" t="s">
        <v>11</v>
      </c>
      <c r="C208">
        <v>344</v>
      </c>
      <c r="D208" s="93">
        <f t="shared" si="13"/>
        <v>6.5114518266136664E-2</v>
      </c>
      <c r="F208" t="s">
        <v>80</v>
      </c>
      <c r="G208">
        <v>181</v>
      </c>
      <c r="H208" s="93">
        <f t="shared" si="14"/>
        <v>6.213525575008582E-2</v>
      </c>
      <c r="U208" s="79"/>
    </row>
    <row r="209" spans="2:21" x14ac:dyDescent="0.25">
      <c r="B209" t="s">
        <v>82</v>
      </c>
      <c r="C209">
        <v>309</v>
      </c>
      <c r="D209" s="93">
        <f t="shared" si="13"/>
        <v>5.8489494605337873E-2</v>
      </c>
      <c r="F209" t="s">
        <v>78</v>
      </c>
      <c r="G209">
        <v>156</v>
      </c>
      <c r="H209" s="93">
        <f t="shared" si="14"/>
        <v>5.3553038105046344E-2</v>
      </c>
      <c r="U209" s="79"/>
    </row>
    <row r="210" spans="2:21" x14ac:dyDescent="0.25">
      <c r="B210" t="s">
        <v>10</v>
      </c>
      <c r="C210">
        <v>100</v>
      </c>
      <c r="D210" s="93">
        <f t="shared" si="13"/>
        <v>1.8928639030853681E-2</v>
      </c>
      <c r="F210" t="s">
        <v>77</v>
      </c>
      <c r="G210">
        <v>138</v>
      </c>
      <c r="H210" s="93">
        <f t="shared" si="14"/>
        <v>4.7373841400617921E-2</v>
      </c>
      <c r="U210" s="79"/>
    </row>
    <row r="211" spans="2:21" x14ac:dyDescent="0.25">
      <c r="B211" t="s">
        <v>4757</v>
      </c>
      <c r="C211">
        <v>4</v>
      </c>
      <c r="D211" s="93">
        <f t="shared" si="13"/>
        <v>7.5714556123414724E-4</v>
      </c>
      <c r="F211" t="s">
        <v>79</v>
      </c>
      <c r="G211">
        <v>111</v>
      </c>
      <c r="H211" s="93">
        <f t="shared" si="14"/>
        <v>3.8105046343975282E-2</v>
      </c>
      <c r="U211" s="79"/>
    </row>
    <row r="212" spans="2:21" x14ac:dyDescent="0.25">
      <c r="B212" t="s">
        <v>16</v>
      </c>
      <c r="C212">
        <v>0</v>
      </c>
      <c r="D212" s="93">
        <f t="shared" si="13"/>
        <v>0</v>
      </c>
      <c r="F212" t="s">
        <v>16</v>
      </c>
      <c r="G212">
        <v>0</v>
      </c>
      <c r="H212" s="93">
        <f t="shared" si="14"/>
        <v>0</v>
      </c>
      <c r="U212" s="79"/>
    </row>
    <row r="213" spans="2:21" x14ac:dyDescent="0.25">
      <c r="B213" t="s">
        <v>74</v>
      </c>
      <c r="C213">
        <v>0</v>
      </c>
      <c r="D213" s="93">
        <f t="shared" si="13"/>
        <v>0</v>
      </c>
      <c r="F213" t="s">
        <v>81</v>
      </c>
      <c r="G213">
        <v>0</v>
      </c>
      <c r="H213" s="93">
        <f t="shared" si="14"/>
        <v>0</v>
      </c>
      <c r="U213" s="79"/>
    </row>
    <row r="214" spans="2:21" x14ac:dyDescent="0.25">
      <c r="B214" t="s">
        <v>75</v>
      </c>
      <c r="C214">
        <v>0</v>
      </c>
      <c r="D214" s="93">
        <f t="shared" si="13"/>
        <v>0</v>
      </c>
      <c r="F214" t="s">
        <v>82</v>
      </c>
      <c r="G214">
        <v>0</v>
      </c>
      <c r="H214" s="93">
        <f t="shared" si="14"/>
        <v>0</v>
      </c>
      <c r="U214" s="79"/>
    </row>
    <row r="215" spans="2:21" x14ac:dyDescent="0.25">
      <c r="B215" t="s">
        <v>8</v>
      </c>
      <c r="C215">
        <v>5283</v>
      </c>
      <c r="D215" s="93">
        <f t="shared" si="13"/>
        <v>1</v>
      </c>
      <c r="F215" t="s">
        <v>8</v>
      </c>
      <c r="G215">
        <v>2913</v>
      </c>
      <c r="H215" s="93">
        <f t="shared" si="14"/>
        <v>1</v>
      </c>
      <c r="U215" s="79"/>
    </row>
    <row r="216" spans="2:21" x14ac:dyDescent="0.25">
      <c r="C216" s="46"/>
      <c r="U216" s="79"/>
    </row>
    <row r="217" spans="2:21" x14ac:dyDescent="0.25">
      <c r="C217" s="46"/>
      <c r="U217" s="79"/>
    </row>
    <row r="218" spans="2:21" x14ac:dyDescent="0.25">
      <c r="C218" s="46"/>
      <c r="U218" s="79"/>
    </row>
    <row r="219" spans="2:21" x14ac:dyDescent="0.25">
      <c r="C219" s="46"/>
      <c r="U219" s="79"/>
    </row>
    <row r="220" spans="2:21" x14ac:dyDescent="0.25">
      <c r="C220" s="46"/>
      <c r="U220" s="79"/>
    </row>
    <row r="221" spans="2:21" x14ac:dyDescent="0.25">
      <c r="C221" s="46"/>
      <c r="U221" s="79"/>
    </row>
    <row r="222" spans="2:21" x14ac:dyDescent="0.25">
      <c r="C222" s="46"/>
      <c r="U222" s="79"/>
    </row>
    <row r="223" spans="2:21" x14ac:dyDescent="0.25">
      <c r="C223" s="46"/>
      <c r="U223" s="79"/>
    </row>
    <row r="224" spans="2:21" x14ac:dyDescent="0.25">
      <c r="C224" s="46"/>
      <c r="U224" s="79"/>
    </row>
    <row r="225" spans="3:21" x14ac:dyDescent="0.25">
      <c r="C225" s="46"/>
      <c r="U225" s="79"/>
    </row>
    <row r="226" spans="3:21" x14ac:dyDescent="0.25">
      <c r="C226" s="46"/>
      <c r="U226" s="79"/>
    </row>
    <row r="227" spans="3:21" x14ac:dyDescent="0.25">
      <c r="C227" s="46"/>
      <c r="U227" s="79"/>
    </row>
    <row r="228" spans="3:21" x14ac:dyDescent="0.25">
      <c r="C228" s="46"/>
      <c r="U228" s="79"/>
    </row>
    <row r="229" spans="3:21" x14ac:dyDescent="0.25">
      <c r="C229" s="46"/>
      <c r="U229" s="79"/>
    </row>
    <row r="230" spans="3:21" x14ac:dyDescent="0.25">
      <c r="C230" s="46"/>
      <c r="U230" s="79"/>
    </row>
    <row r="231" spans="3:21" x14ac:dyDescent="0.25">
      <c r="C231" s="46"/>
      <c r="U231" s="79"/>
    </row>
    <row r="232" spans="3:21" x14ac:dyDescent="0.25">
      <c r="C232" s="46"/>
      <c r="U232" s="79"/>
    </row>
    <row r="233" spans="3:21" x14ac:dyDescent="0.25">
      <c r="C233" s="46"/>
      <c r="U233" s="79"/>
    </row>
    <row r="234" spans="3:21" x14ac:dyDescent="0.25">
      <c r="C234" s="46"/>
      <c r="U234" s="79"/>
    </row>
    <row r="235" spans="3:21" x14ac:dyDescent="0.25">
      <c r="C235" s="46"/>
      <c r="U235" s="79"/>
    </row>
    <row r="236" spans="3:21" x14ac:dyDescent="0.25">
      <c r="C236" s="46"/>
      <c r="U236" s="79"/>
    </row>
    <row r="237" spans="3:21" x14ac:dyDescent="0.25">
      <c r="C237" s="46"/>
      <c r="U237" s="79"/>
    </row>
    <row r="238" spans="3:21" x14ac:dyDescent="0.25">
      <c r="C238" s="46"/>
      <c r="U238" s="79"/>
    </row>
    <row r="239" spans="3:21" x14ac:dyDescent="0.25">
      <c r="C239" s="46"/>
      <c r="U239" s="79"/>
    </row>
    <row r="240" spans="3:21" x14ac:dyDescent="0.25">
      <c r="C240" s="46"/>
      <c r="U240" s="79"/>
    </row>
    <row r="241" spans="3:21" x14ac:dyDescent="0.25">
      <c r="C241" s="46"/>
      <c r="U241" s="79"/>
    </row>
    <row r="242" spans="3:21" x14ac:dyDescent="0.25">
      <c r="C242" s="46"/>
      <c r="U242" s="79"/>
    </row>
    <row r="243" spans="3:21" x14ac:dyDescent="0.25">
      <c r="C243" s="46"/>
      <c r="U243" s="79"/>
    </row>
    <row r="244" spans="3:21" x14ac:dyDescent="0.25">
      <c r="C244" s="46"/>
      <c r="U244" s="79"/>
    </row>
    <row r="245" spans="3:21" x14ac:dyDescent="0.25">
      <c r="C245" s="46"/>
      <c r="U245" s="79"/>
    </row>
    <row r="246" spans="3:21" x14ac:dyDescent="0.25">
      <c r="C246" s="46"/>
      <c r="U246" s="79"/>
    </row>
    <row r="247" spans="3:21" x14ac:dyDescent="0.25">
      <c r="C247" s="46"/>
      <c r="U247" s="79"/>
    </row>
    <row r="248" spans="3:21" x14ac:dyDescent="0.25">
      <c r="C248" s="46"/>
      <c r="U248" s="79"/>
    </row>
    <row r="249" spans="3:21" x14ac:dyDescent="0.25">
      <c r="C249" s="46"/>
      <c r="U249" s="79"/>
    </row>
    <row r="250" spans="3:21" x14ac:dyDescent="0.25">
      <c r="C250" s="46"/>
      <c r="U250" s="79"/>
    </row>
    <row r="251" spans="3:21" x14ac:dyDescent="0.25">
      <c r="C251" s="46"/>
      <c r="U251" s="79"/>
    </row>
    <row r="252" spans="3:21" x14ac:dyDescent="0.25">
      <c r="C252" s="46"/>
      <c r="U252" s="79"/>
    </row>
    <row r="253" spans="3:21" x14ac:dyDescent="0.25">
      <c r="C253" s="46"/>
      <c r="U253" s="79"/>
    </row>
    <row r="254" spans="3:21" x14ac:dyDescent="0.25">
      <c r="C254" s="46"/>
      <c r="U254" s="79"/>
    </row>
    <row r="255" spans="3:21" x14ac:dyDescent="0.25">
      <c r="C255" s="46"/>
      <c r="U255" s="79"/>
    </row>
    <row r="256" spans="3:21" x14ac:dyDescent="0.25">
      <c r="C256" s="46"/>
      <c r="U256" s="79"/>
    </row>
    <row r="257" spans="3:21" x14ac:dyDescent="0.25">
      <c r="C257" s="46"/>
      <c r="U257" s="79"/>
    </row>
    <row r="258" spans="3:21" x14ac:dyDescent="0.25">
      <c r="C258" s="46"/>
      <c r="U258" s="79"/>
    </row>
    <row r="259" spans="3:21" x14ac:dyDescent="0.25">
      <c r="C259" s="46"/>
      <c r="U259" s="79"/>
    </row>
    <row r="260" spans="3:21" x14ac:dyDescent="0.25">
      <c r="C260" s="46"/>
      <c r="U260" s="79"/>
    </row>
    <row r="261" spans="3:21" x14ac:dyDescent="0.25">
      <c r="C261" s="46"/>
      <c r="U261" s="79"/>
    </row>
    <row r="262" spans="3:21" x14ac:dyDescent="0.25">
      <c r="C262" s="46"/>
      <c r="U262" s="79"/>
    </row>
    <row r="263" spans="3:21" x14ac:dyDescent="0.25">
      <c r="C263" s="46"/>
      <c r="U263" s="79"/>
    </row>
    <row r="264" spans="3:21" x14ac:dyDescent="0.25">
      <c r="C264" s="46"/>
      <c r="U264" s="79"/>
    </row>
    <row r="265" spans="3:21" x14ac:dyDescent="0.25">
      <c r="C265" s="46"/>
      <c r="U265" s="79"/>
    </row>
    <row r="266" spans="3:21" x14ac:dyDescent="0.25">
      <c r="C266" s="46"/>
      <c r="U266" s="79"/>
    </row>
    <row r="267" spans="3:21" x14ac:dyDescent="0.25">
      <c r="C267" s="46"/>
      <c r="U267" s="79"/>
    </row>
    <row r="268" spans="3:21" x14ac:dyDescent="0.25">
      <c r="C268" s="46"/>
      <c r="U268" s="79"/>
    </row>
    <row r="269" spans="3:21" x14ac:dyDescent="0.25">
      <c r="C269" s="46"/>
      <c r="U269" s="79"/>
    </row>
    <row r="270" spans="3:21" x14ac:dyDescent="0.25">
      <c r="C270" s="46"/>
      <c r="U270" s="79"/>
    </row>
    <row r="271" spans="3:21" x14ac:dyDescent="0.25">
      <c r="C271" s="46"/>
      <c r="U271" s="79"/>
    </row>
    <row r="272" spans="3:21" x14ac:dyDescent="0.25">
      <c r="C272" s="46"/>
      <c r="U272" s="79"/>
    </row>
    <row r="273" spans="3:21" x14ac:dyDescent="0.25">
      <c r="C273" s="46"/>
      <c r="U273" s="79"/>
    </row>
    <row r="274" spans="3:21" x14ac:dyDescent="0.25">
      <c r="C274" s="46"/>
      <c r="U274" s="79"/>
    </row>
    <row r="275" spans="3:21" x14ac:dyDescent="0.25">
      <c r="C275" s="46"/>
      <c r="U275" s="79"/>
    </row>
    <row r="276" spans="3:21" x14ac:dyDescent="0.25">
      <c r="C276" s="46"/>
      <c r="U276" s="79"/>
    </row>
    <row r="277" spans="3:21" x14ac:dyDescent="0.25">
      <c r="C277" s="46"/>
      <c r="U277" s="79"/>
    </row>
    <row r="278" spans="3:21" x14ac:dyDescent="0.25">
      <c r="C278" s="46"/>
      <c r="U278" s="79"/>
    </row>
    <row r="279" spans="3:21" x14ac:dyDescent="0.25">
      <c r="C279" s="46"/>
      <c r="U279" s="79"/>
    </row>
    <row r="280" spans="3:21" x14ac:dyDescent="0.25">
      <c r="C280" s="46"/>
      <c r="U280" s="79"/>
    </row>
    <row r="281" spans="3:21" x14ac:dyDescent="0.25">
      <c r="C281" s="46"/>
      <c r="U281" s="79"/>
    </row>
    <row r="282" spans="3:21" x14ac:dyDescent="0.25">
      <c r="C282" s="46"/>
      <c r="U282" s="79"/>
    </row>
    <row r="283" spans="3:21" x14ac:dyDescent="0.25">
      <c r="C283" s="46"/>
      <c r="U283" s="79"/>
    </row>
    <row r="284" spans="3:21" x14ac:dyDescent="0.25">
      <c r="C284" s="46"/>
      <c r="U284" s="79"/>
    </row>
    <row r="285" spans="3:21" x14ac:dyDescent="0.25">
      <c r="C285" s="46"/>
      <c r="U285" s="79"/>
    </row>
    <row r="286" spans="3:21" x14ac:dyDescent="0.25">
      <c r="C286" s="46"/>
      <c r="U286" s="79"/>
    </row>
    <row r="287" spans="3:21" x14ac:dyDescent="0.25">
      <c r="C287" s="46"/>
      <c r="U287" s="79"/>
    </row>
    <row r="288" spans="3:21" x14ac:dyDescent="0.25">
      <c r="C288" s="46"/>
      <c r="U288" s="79"/>
    </row>
    <row r="289" spans="3:21" x14ac:dyDescent="0.25">
      <c r="C289" s="46"/>
      <c r="U289" s="79"/>
    </row>
    <row r="290" spans="3:21" x14ac:dyDescent="0.25">
      <c r="C290" s="46"/>
      <c r="U290" s="79"/>
    </row>
    <row r="291" spans="3:21" x14ac:dyDescent="0.25">
      <c r="C291" s="46"/>
      <c r="U291" s="79"/>
    </row>
    <row r="292" spans="3:21" x14ac:dyDescent="0.25">
      <c r="C292" s="46"/>
      <c r="U292" s="79"/>
    </row>
    <row r="293" spans="3:21" x14ac:dyDescent="0.25">
      <c r="C293" s="46"/>
      <c r="U293" s="79"/>
    </row>
    <row r="294" spans="3:21" x14ac:dyDescent="0.25">
      <c r="C294" s="46"/>
      <c r="U294" s="79"/>
    </row>
    <row r="295" spans="3:21" x14ac:dyDescent="0.25">
      <c r="C295" s="46"/>
      <c r="U295" s="79"/>
    </row>
    <row r="296" spans="3:21" x14ac:dyDescent="0.25">
      <c r="C296" s="46"/>
      <c r="U296" s="79"/>
    </row>
    <row r="297" spans="3:21" x14ac:dyDescent="0.25">
      <c r="C297" s="46"/>
      <c r="U297" s="79"/>
    </row>
    <row r="298" spans="3:21" x14ac:dyDescent="0.25">
      <c r="C298" s="46"/>
      <c r="U298" s="79"/>
    </row>
    <row r="299" spans="3:21" x14ac:dyDescent="0.25">
      <c r="C299" s="46"/>
      <c r="U299" s="79"/>
    </row>
    <row r="300" spans="3:21" x14ac:dyDescent="0.25">
      <c r="C300" s="46"/>
      <c r="U300" s="79"/>
    </row>
    <row r="301" spans="3:21" x14ac:dyDescent="0.25">
      <c r="C301" s="46"/>
      <c r="U301" s="79"/>
    </row>
    <row r="302" spans="3:21" x14ac:dyDescent="0.25">
      <c r="C302" s="46"/>
      <c r="U302" s="79"/>
    </row>
    <row r="303" spans="3:21" x14ac:dyDescent="0.25">
      <c r="C303" s="46"/>
      <c r="U303" s="79"/>
    </row>
    <row r="304" spans="3:21" x14ac:dyDescent="0.25">
      <c r="C304" s="46"/>
      <c r="U304" s="79"/>
    </row>
    <row r="305" spans="3:21" x14ac:dyDescent="0.25">
      <c r="C305" s="46"/>
      <c r="D305" s="7"/>
      <c r="U305" s="79"/>
    </row>
    <row r="306" spans="3:21" x14ac:dyDescent="0.25">
      <c r="C306" s="46"/>
      <c r="U306" s="79"/>
    </row>
    <row r="307" spans="3:21" x14ac:dyDescent="0.25">
      <c r="C307" s="46"/>
      <c r="U307" s="79"/>
    </row>
    <row r="308" spans="3:21" x14ac:dyDescent="0.25">
      <c r="C308" s="46"/>
      <c r="U308" s="79"/>
    </row>
    <row r="309" spans="3:21" x14ac:dyDescent="0.25">
      <c r="C309" s="46"/>
      <c r="U309" s="79"/>
    </row>
    <row r="310" spans="3:21" x14ac:dyDescent="0.25">
      <c r="C310" s="46"/>
      <c r="U310" s="79"/>
    </row>
    <row r="311" spans="3:21" x14ac:dyDescent="0.25">
      <c r="C311" s="46"/>
      <c r="E311" s="7"/>
      <c r="F311" s="7"/>
      <c r="U311" s="79"/>
    </row>
    <row r="312" spans="3:21" x14ac:dyDescent="0.25">
      <c r="C312" s="46"/>
      <c r="U312" s="79"/>
    </row>
    <row r="313" spans="3:21" x14ac:dyDescent="0.25">
      <c r="C313" s="46"/>
      <c r="U313" s="79"/>
    </row>
    <row r="314" spans="3:21" x14ac:dyDescent="0.25">
      <c r="C314" s="46"/>
      <c r="U314" s="79"/>
    </row>
    <row r="315" spans="3:21" x14ac:dyDescent="0.25">
      <c r="C315" s="46"/>
      <c r="U315" s="79"/>
    </row>
    <row r="316" spans="3:21" x14ac:dyDescent="0.25">
      <c r="C316" s="46"/>
      <c r="H316" s="7"/>
      <c r="U316" s="79"/>
    </row>
    <row r="317" spans="3:21" x14ac:dyDescent="0.25">
      <c r="C317" s="46"/>
      <c r="U317" s="79"/>
    </row>
    <row r="318" spans="3:21" x14ac:dyDescent="0.25">
      <c r="C318" s="46"/>
      <c r="U318" s="79"/>
    </row>
    <row r="319" spans="3:21" x14ac:dyDescent="0.25">
      <c r="C319" s="46"/>
      <c r="U319" s="79"/>
    </row>
    <row r="320" spans="3:21" x14ac:dyDescent="0.25">
      <c r="C320" s="46"/>
      <c r="U320" s="79"/>
    </row>
    <row r="321" spans="3:21" x14ac:dyDescent="0.25">
      <c r="C321" s="46"/>
      <c r="U321" s="79"/>
    </row>
    <row r="322" spans="3:21" x14ac:dyDescent="0.25">
      <c r="C322" s="46"/>
      <c r="U322" s="79"/>
    </row>
    <row r="323" spans="3:21" x14ac:dyDescent="0.25">
      <c r="C323" s="46"/>
      <c r="U323" s="79"/>
    </row>
    <row r="324" spans="3:21" x14ac:dyDescent="0.25">
      <c r="C324" s="46"/>
      <c r="U324" s="79"/>
    </row>
    <row r="325" spans="3:21" x14ac:dyDescent="0.25">
      <c r="C325" s="46"/>
      <c r="U325" s="79"/>
    </row>
    <row r="326" spans="3:21" x14ac:dyDescent="0.25">
      <c r="C326" s="46"/>
      <c r="U326" s="79"/>
    </row>
    <row r="327" spans="3:21" x14ac:dyDescent="0.25">
      <c r="C327" s="46"/>
      <c r="G327" s="7"/>
      <c r="U327" s="79"/>
    </row>
    <row r="328" spans="3:21" x14ac:dyDescent="0.25">
      <c r="C328" s="46"/>
      <c r="U328" s="79"/>
    </row>
    <row r="329" spans="3:21" x14ac:dyDescent="0.25">
      <c r="C329" s="46"/>
      <c r="U329" s="79"/>
    </row>
    <row r="330" spans="3:21" x14ac:dyDescent="0.25">
      <c r="C330" s="46"/>
      <c r="U330" s="79"/>
    </row>
    <row r="331" spans="3:21" x14ac:dyDescent="0.25">
      <c r="C331" s="46"/>
      <c r="U331" s="79"/>
    </row>
    <row r="332" spans="3:21" x14ac:dyDescent="0.25">
      <c r="C332" s="46"/>
      <c r="U332" s="79"/>
    </row>
    <row r="333" spans="3:21" x14ac:dyDescent="0.25">
      <c r="C333" s="46"/>
      <c r="U333" s="79"/>
    </row>
    <row r="334" spans="3:21" x14ac:dyDescent="0.25">
      <c r="C334" s="46"/>
      <c r="U334" s="79"/>
    </row>
    <row r="335" spans="3:21" x14ac:dyDescent="0.25">
      <c r="C335" s="46"/>
      <c r="U335" s="79"/>
    </row>
    <row r="336" spans="3:21" x14ac:dyDescent="0.25">
      <c r="C336" s="46"/>
      <c r="U336" s="79"/>
    </row>
    <row r="337" spans="3:21" x14ac:dyDescent="0.25">
      <c r="C337" s="46"/>
      <c r="I337" s="7"/>
      <c r="J337" s="7"/>
      <c r="U337" s="79"/>
    </row>
    <row r="338" spans="3:21" x14ac:dyDescent="0.25">
      <c r="C338" s="46"/>
      <c r="U338" s="79"/>
    </row>
    <row r="339" spans="3:21" x14ac:dyDescent="0.25">
      <c r="C339" s="46"/>
      <c r="U339" s="79"/>
    </row>
    <row r="340" spans="3:21" x14ac:dyDescent="0.25">
      <c r="C340" s="46"/>
      <c r="U340" s="79"/>
    </row>
    <row r="341" spans="3:21" x14ac:dyDescent="0.25">
      <c r="C341" s="46"/>
      <c r="U341" s="79"/>
    </row>
    <row r="342" spans="3:21" x14ac:dyDescent="0.25">
      <c r="C342" s="46"/>
      <c r="U342" s="79"/>
    </row>
    <row r="343" spans="3:21" x14ac:dyDescent="0.25">
      <c r="C343" s="46"/>
      <c r="U343" s="79"/>
    </row>
    <row r="344" spans="3:21" x14ac:dyDescent="0.25">
      <c r="C344" s="46"/>
      <c r="U344" s="79"/>
    </row>
    <row r="345" spans="3:21" x14ac:dyDescent="0.25">
      <c r="C345" s="46"/>
      <c r="U345" s="79"/>
    </row>
    <row r="346" spans="3:21" x14ac:dyDescent="0.25">
      <c r="C346" s="46"/>
      <c r="U346" s="79"/>
    </row>
    <row r="347" spans="3:21" x14ac:dyDescent="0.25">
      <c r="C347" s="46"/>
      <c r="U347" s="79"/>
    </row>
    <row r="348" spans="3:21" x14ac:dyDescent="0.25">
      <c r="C348" s="46"/>
      <c r="U348" s="79"/>
    </row>
    <row r="349" spans="3:21" x14ac:dyDescent="0.25">
      <c r="U349" s="79"/>
    </row>
    <row r="350" spans="3:21" x14ac:dyDescent="0.25">
      <c r="U350" s="79"/>
    </row>
    <row r="351" spans="3:21" x14ac:dyDescent="0.25">
      <c r="U351" s="79"/>
    </row>
    <row r="352" spans="3:21" x14ac:dyDescent="0.25">
      <c r="U352" s="79"/>
    </row>
    <row r="353" spans="21:21" x14ac:dyDescent="0.25">
      <c r="U353" s="79"/>
    </row>
    <row r="354" spans="21:21" x14ac:dyDescent="0.25">
      <c r="U354" s="79"/>
    </row>
    <row r="355" spans="21:21" x14ac:dyDescent="0.25">
      <c r="U355" s="79"/>
    </row>
    <row r="356" spans="21:21" x14ac:dyDescent="0.25">
      <c r="U356" s="79"/>
    </row>
    <row r="357" spans="21:21" x14ac:dyDescent="0.25">
      <c r="U357" s="79"/>
    </row>
    <row r="358" spans="21:21" x14ac:dyDescent="0.25">
      <c r="U358" s="79"/>
    </row>
    <row r="359" spans="21:21" x14ac:dyDescent="0.25">
      <c r="U359" s="79"/>
    </row>
    <row r="360" spans="21:21" x14ac:dyDescent="0.25">
      <c r="U360" s="79"/>
    </row>
    <row r="361" spans="21:21" x14ac:dyDescent="0.25">
      <c r="U361" s="79"/>
    </row>
    <row r="362" spans="21:21" x14ac:dyDescent="0.25">
      <c r="U362" s="79"/>
    </row>
    <row r="363" spans="21:21" x14ac:dyDescent="0.25">
      <c r="U363" s="79"/>
    </row>
    <row r="364" spans="21:21" x14ac:dyDescent="0.25">
      <c r="U364" s="79"/>
    </row>
    <row r="365" spans="21:21" x14ac:dyDescent="0.25">
      <c r="U365" s="79"/>
    </row>
    <row r="366" spans="21:21" x14ac:dyDescent="0.25">
      <c r="U366" s="79"/>
    </row>
    <row r="367" spans="21:21" x14ac:dyDescent="0.25">
      <c r="U367" s="79"/>
    </row>
    <row r="368" spans="21:21" x14ac:dyDescent="0.25">
      <c r="U368" s="79"/>
    </row>
    <row r="369" spans="21:21" x14ac:dyDescent="0.25">
      <c r="U369" s="79"/>
    </row>
    <row r="370" spans="21:21" x14ac:dyDescent="0.25">
      <c r="U370" s="79"/>
    </row>
    <row r="371" spans="21:21" x14ac:dyDescent="0.25">
      <c r="U371" s="79"/>
    </row>
    <row r="372" spans="21:21" x14ac:dyDescent="0.25">
      <c r="U372" s="79"/>
    </row>
    <row r="373" spans="21:21" x14ac:dyDescent="0.25">
      <c r="U373" s="79"/>
    </row>
    <row r="374" spans="21:21" x14ac:dyDescent="0.25">
      <c r="U374" s="79"/>
    </row>
    <row r="375" spans="21:21" x14ac:dyDescent="0.25">
      <c r="U375" s="79"/>
    </row>
    <row r="376" spans="21:21" x14ac:dyDescent="0.25">
      <c r="U376" s="79"/>
    </row>
    <row r="377" spans="21:21" x14ac:dyDescent="0.25">
      <c r="U377" s="79"/>
    </row>
    <row r="378" spans="21:21" x14ac:dyDescent="0.25">
      <c r="U378" s="79"/>
    </row>
    <row r="379" spans="21:21" x14ac:dyDescent="0.25">
      <c r="U379" s="79"/>
    </row>
    <row r="380" spans="21:21" x14ac:dyDescent="0.25">
      <c r="U380" s="79"/>
    </row>
    <row r="381" spans="21:21" x14ac:dyDescent="0.25">
      <c r="U381" s="79"/>
    </row>
    <row r="382" spans="21:21" x14ac:dyDescent="0.25">
      <c r="U382" s="79"/>
    </row>
    <row r="383" spans="21:21" x14ac:dyDescent="0.25">
      <c r="U383" s="79"/>
    </row>
    <row r="384" spans="21:21" x14ac:dyDescent="0.25">
      <c r="U384" s="79"/>
    </row>
    <row r="385" spans="21:21" x14ac:dyDescent="0.25">
      <c r="U385" s="79"/>
    </row>
    <row r="386" spans="21:21" x14ac:dyDescent="0.25">
      <c r="U386" s="79"/>
    </row>
    <row r="387" spans="21:21" x14ac:dyDescent="0.25">
      <c r="U387" s="79"/>
    </row>
    <row r="388" spans="21:21" x14ac:dyDescent="0.25">
      <c r="U388" s="79"/>
    </row>
    <row r="389" spans="21:21" x14ac:dyDescent="0.25">
      <c r="U389" s="79"/>
    </row>
    <row r="390" spans="21:21" x14ac:dyDescent="0.25">
      <c r="U390" s="79"/>
    </row>
    <row r="391" spans="21:21" x14ac:dyDescent="0.25">
      <c r="U391" s="79"/>
    </row>
    <row r="392" spans="21:21" x14ac:dyDescent="0.25">
      <c r="U392" s="79"/>
    </row>
    <row r="393" spans="21:21" x14ac:dyDescent="0.25">
      <c r="U393" s="79"/>
    </row>
    <row r="394" spans="21:21" x14ac:dyDescent="0.25">
      <c r="U394" s="79"/>
    </row>
    <row r="395" spans="21:21" x14ac:dyDescent="0.25">
      <c r="U395" s="79"/>
    </row>
    <row r="396" spans="21:21" x14ac:dyDescent="0.25">
      <c r="U396" s="79"/>
    </row>
    <row r="397" spans="21:21" x14ac:dyDescent="0.25">
      <c r="U397" s="79"/>
    </row>
    <row r="398" spans="21:21" x14ac:dyDescent="0.25">
      <c r="U398" s="79"/>
    </row>
    <row r="399" spans="21:21" x14ac:dyDescent="0.25">
      <c r="U399" s="79"/>
    </row>
    <row r="400" spans="21:21" x14ac:dyDescent="0.25">
      <c r="U400" s="79"/>
    </row>
    <row r="401" spans="21:21" x14ac:dyDescent="0.25">
      <c r="U401" s="79"/>
    </row>
    <row r="402" spans="21:21" x14ac:dyDescent="0.25">
      <c r="U402" s="79"/>
    </row>
    <row r="403" spans="21:21" x14ac:dyDescent="0.25">
      <c r="U403" s="79"/>
    </row>
    <row r="404" spans="21:21" x14ac:dyDescent="0.25">
      <c r="U404" s="79"/>
    </row>
    <row r="405" spans="21:21" x14ac:dyDescent="0.25">
      <c r="U405" s="79"/>
    </row>
    <row r="406" spans="21:21" x14ac:dyDescent="0.25">
      <c r="U406" s="79"/>
    </row>
    <row r="407" spans="21:21" x14ac:dyDescent="0.25">
      <c r="U407" s="79"/>
    </row>
    <row r="408" spans="21:21" x14ac:dyDescent="0.25">
      <c r="U408" s="79"/>
    </row>
    <row r="409" spans="21:21" x14ac:dyDescent="0.25">
      <c r="U409" s="79"/>
    </row>
    <row r="410" spans="21:21" x14ac:dyDescent="0.25">
      <c r="U410" s="79"/>
    </row>
    <row r="411" spans="21:21" x14ac:dyDescent="0.25">
      <c r="U411" s="79"/>
    </row>
    <row r="412" spans="21:21" x14ac:dyDescent="0.25">
      <c r="U412" s="79"/>
    </row>
    <row r="413" spans="21:21" x14ac:dyDescent="0.25">
      <c r="U413" s="79"/>
    </row>
    <row r="414" spans="21:21" x14ac:dyDescent="0.25">
      <c r="U414" s="79"/>
    </row>
    <row r="415" spans="21:21" x14ac:dyDescent="0.25">
      <c r="U415" s="79"/>
    </row>
    <row r="416" spans="21:21" x14ac:dyDescent="0.25">
      <c r="U416" s="79">
        <f t="shared" ref="U416:U423" si="15">T401*100/8161</f>
        <v>0</v>
      </c>
    </row>
    <row r="417" spans="21:21" x14ac:dyDescent="0.25">
      <c r="U417" s="79">
        <f t="shared" si="15"/>
        <v>0</v>
      </c>
    </row>
    <row r="418" spans="21:21" x14ac:dyDescent="0.25">
      <c r="U418" s="79">
        <f t="shared" si="15"/>
        <v>0</v>
      </c>
    </row>
    <row r="419" spans="21:21" x14ac:dyDescent="0.25">
      <c r="U419" s="79">
        <f t="shared" si="15"/>
        <v>0</v>
      </c>
    </row>
    <row r="420" spans="21:21" x14ac:dyDescent="0.25">
      <c r="U420" s="79">
        <f t="shared" si="15"/>
        <v>0</v>
      </c>
    </row>
    <row r="421" spans="21:21" x14ac:dyDescent="0.25">
      <c r="U421" s="79">
        <f t="shared" si="15"/>
        <v>0</v>
      </c>
    </row>
    <row r="422" spans="21:21" x14ac:dyDescent="0.25">
      <c r="U422" s="79">
        <f t="shared" si="15"/>
        <v>0</v>
      </c>
    </row>
    <row r="423" spans="21:21" x14ac:dyDescent="0.25">
      <c r="U423" s="79">
        <f t="shared" si="15"/>
        <v>0</v>
      </c>
    </row>
    <row r="424" spans="21:21" x14ac:dyDescent="0.25">
      <c r="U424" s="79"/>
    </row>
    <row r="425" spans="21:21" x14ac:dyDescent="0.25">
      <c r="U425" s="79"/>
    </row>
    <row r="426" spans="21:21" x14ac:dyDescent="0.25">
      <c r="U426" s="79"/>
    </row>
    <row r="427" spans="21:21" x14ac:dyDescent="0.25">
      <c r="U427" s="79"/>
    </row>
    <row r="428" spans="21:21" x14ac:dyDescent="0.25">
      <c r="U428" s="79"/>
    </row>
    <row r="429" spans="21:21" x14ac:dyDescent="0.25">
      <c r="U429" s="79"/>
    </row>
    <row r="430" spans="21:21" x14ac:dyDescent="0.25">
      <c r="U430" s="79"/>
    </row>
    <row r="570" ht="15.75" customHeight="1" x14ac:dyDescent="0.25"/>
    <row r="604" ht="14.25" customHeight="1" x14ac:dyDescent="0.25"/>
    <row r="624" spans="1:10" s="7" customFormat="1" x14ac:dyDescent="0.25">
      <c r="A624"/>
      <c r="B624"/>
      <c r="C624"/>
      <c r="D624"/>
      <c r="E624"/>
      <c r="F624"/>
      <c r="G624"/>
      <c r="H624"/>
      <c r="I624"/>
      <c r="J624"/>
    </row>
  </sheetData>
  <sortState xmlns:xlrd2="http://schemas.microsoft.com/office/spreadsheetml/2017/richdata2" ref="E9:G36">
    <sortCondition descending="1" ref="F9:F36"/>
  </sortState>
  <mergeCells count="2">
    <mergeCell ref="A1:D1"/>
    <mergeCell ref="E110:G110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7"/>
  <dimension ref="A2:K891"/>
  <sheetViews>
    <sheetView topLeftCell="A887" workbookViewId="0">
      <selection activeCell="A463" sqref="A463"/>
    </sheetView>
  </sheetViews>
  <sheetFormatPr defaultRowHeight="15.75" x14ac:dyDescent="0.25"/>
  <cols>
    <col min="1" max="1" width="31.25" customWidth="1"/>
    <col min="2" max="2" width="28.125" customWidth="1"/>
    <col min="3" max="3" width="50.125" bestFit="1" customWidth="1"/>
    <col min="4" max="4" width="15.375" customWidth="1"/>
    <col min="6" max="6" width="15.375" customWidth="1"/>
    <col min="7" max="7" width="21.625" customWidth="1"/>
    <col min="8" max="8" width="16.5" customWidth="1"/>
    <col min="9" max="9" width="9.125" bestFit="1" customWidth="1"/>
    <col min="10" max="10" width="16" customWidth="1"/>
  </cols>
  <sheetData>
    <row r="2" spans="2:11" x14ac:dyDescent="0.25">
      <c r="B2" s="8" t="s">
        <v>9</v>
      </c>
      <c r="G2" s="8" t="s">
        <v>9</v>
      </c>
    </row>
    <row r="3" spans="2:11" x14ac:dyDescent="0.25">
      <c r="B3" s="8" t="s">
        <v>928</v>
      </c>
      <c r="D3" s="46"/>
      <c r="G3" s="8" t="s">
        <v>920</v>
      </c>
    </row>
    <row r="4" spans="2:11" x14ac:dyDescent="0.25">
      <c r="B4" t="s">
        <v>4740</v>
      </c>
      <c r="D4" s="46"/>
      <c r="E4" s="31"/>
      <c r="F4" s="31"/>
      <c r="G4" t="s">
        <v>4740</v>
      </c>
      <c r="J4" s="7"/>
    </row>
    <row r="5" spans="2:11" x14ac:dyDescent="0.25">
      <c r="B5" t="s">
        <v>111</v>
      </c>
      <c r="C5" t="s">
        <v>1</v>
      </c>
      <c r="D5" s="46" t="s">
        <v>0</v>
      </c>
      <c r="E5" s="24"/>
      <c r="G5" t="s">
        <v>503</v>
      </c>
      <c r="H5" t="s">
        <v>1</v>
      </c>
      <c r="I5" s="45" t="s">
        <v>0</v>
      </c>
      <c r="K5" s="24"/>
    </row>
    <row r="6" spans="2:11" x14ac:dyDescent="0.25">
      <c r="B6" t="s">
        <v>112</v>
      </c>
      <c r="C6">
        <v>979</v>
      </c>
      <c r="D6" s="46">
        <f>C6*100/$C$461</f>
        <v>11.996078911898051</v>
      </c>
      <c r="E6" s="14"/>
      <c r="G6" t="s">
        <v>112</v>
      </c>
      <c r="H6">
        <v>999</v>
      </c>
      <c r="I6" s="46">
        <f>H6*100/$H$461</f>
        <v>12.275743425903171</v>
      </c>
      <c r="K6" s="14"/>
    </row>
    <row r="7" spans="2:11" x14ac:dyDescent="0.25">
      <c r="B7" t="s">
        <v>113</v>
      </c>
      <c r="C7">
        <v>328</v>
      </c>
      <c r="D7" s="46">
        <f t="shared" ref="D7:D70" si="0">C7*100/$C$461</f>
        <v>4.0191153044969976</v>
      </c>
      <c r="E7" s="14"/>
      <c r="G7" t="s">
        <v>113</v>
      </c>
      <c r="H7">
        <v>344</v>
      </c>
      <c r="I7" s="46">
        <f t="shared" ref="I7:I70" si="1">H7*100/$H$461</f>
        <v>4.2270828213320222</v>
      </c>
      <c r="K7" s="14"/>
    </row>
    <row r="8" spans="2:11" x14ac:dyDescent="0.25">
      <c r="B8" t="s">
        <v>4790</v>
      </c>
      <c r="C8">
        <v>0</v>
      </c>
      <c r="D8" s="46">
        <f t="shared" si="0"/>
        <v>0</v>
      </c>
      <c r="E8" s="14"/>
      <c r="G8" t="s">
        <v>4790</v>
      </c>
      <c r="H8">
        <v>0</v>
      </c>
      <c r="I8" s="46">
        <f t="shared" si="1"/>
        <v>0</v>
      </c>
      <c r="K8" s="14"/>
    </row>
    <row r="9" spans="2:11" x14ac:dyDescent="0.25">
      <c r="B9" t="s">
        <v>4791</v>
      </c>
      <c r="C9">
        <v>5</v>
      </c>
      <c r="D9" s="46">
        <f t="shared" si="0"/>
        <v>6.1267001592942044E-2</v>
      </c>
      <c r="E9" s="14"/>
      <c r="G9" t="s">
        <v>4791</v>
      </c>
      <c r="H9">
        <v>3</v>
      </c>
      <c r="I9" s="46">
        <f t="shared" si="1"/>
        <v>3.6864094372081595E-2</v>
      </c>
      <c r="K9" s="14"/>
    </row>
    <row r="10" spans="2:11" x14ac:dyDescent="0.25">
      <c r="B10" t="s">
        <v>4792</v>
      </c>
      <c r="C10">
        <v>0</v>
      </c>
      <c r="D10" s="46">
        <f t="shared" si="0"/>
        <v>0</v>
      </c>
      <c r="E10" s="14"/>
      <c r="G10" t="s">
        <v>4792</v>
      </c>
      <c r="H10">
        <v>0</v>
      </c>
      <c r="I10" s="46">
        <f t="shared" si="1"/>
        <v>0</v>
      </c>
      <c r="K10" s="14"/>
    </row>
    <row r="11" spans="2:11" x14ac:dyDescent="0.25">
      <c r="B11" t="s">
        <v>4793</v>
      </c>
      <c r="C11">
        <v>0</v>
      </c>
      <c r="D11" s="46">
        <f t="shared" si="0"/>
        <v>0</v>
      </c>
      <c r="E11" s="14"/>
      <c r="G11" t="s">
        <v>4793</v>
      </c>
      <c r="H11">
        <v>2</v>
      </c>
      <c r="I11" s="46">
        <f t="shared" si="1"/>
        <v>2.4576062914721062E-2</v>
      </c>
      <c r="K11" s="14"/>
    </row>
    <row r="12" spans="2:11" x14ac:dyDescent="0.25">
      <c r="B12" t="s">
        <v>4794</v>
      </c>
      <c r="C12">
        <v>0</v>
      </c>
      <c r="D12" s="46">
        <f t="shared" si="0"/>
        <v>0</v>
      </c>
      <c r="E12" s="14"/>
      <c r="G12" t="s">
        <v>4794</v>
      </c>
      <c r="H12">
        <v>0</v>
      </c>
      <c r="I12" s="46">
        <f t="shared" si="1"/>
        <v>0</v>
      </c>
      <c r="K12" s="14"/>
    </row>
    <row r="13" spans="2:11" x14ac:dyDescent="0.25">
      <c r="B13" t="s">
        <v>114</v>
      </c>
      <c r="C13">
        <v>0</v>
      </c>
      <c r="D13" s="46">
        <f t="shared" si="0"/>
        <v>0</v>
      </c>
      <c r="E13" s="14"/>
      <c r="G13" t="s">
        <v>114</v>
      </c>
      <c r="H13">
        <v>0</v>
      </c>
      <c r="I13" s="46">
        <f t="shared" si="1"/>
        <v>0</v>
      </c>
      <c r="K13" s="14"/>
    </row>
    <row r="14" spans="2:11" x14ac:dyDescent="0.25">
      <c r="B14" t="s">
        <v>115</v>
      </c>
      <c r="C14">
        <v>4</v>
      </c>
      <c r="D14" s="46">
        <f t="shared" si="0"/>
        <v>4.9013601274353634E-2</v>
      </c>
      <c r="E14" s="14"/>
      <c r="G14" t="s">
        <v>115</v>
      </c>
      <c r="H14">
        <v>7</v>
      </c>
      <c r="I14" s="46">
        <f t="shared" si="1"/>
        <v>8.6016220201523719E-2</v>
      </c>
      <c r="K14" s="14"/>
    </row>
    <row r="15" spans="2:11" x14ac:dyDescent="0.25">
      <c r="B15" t="s">
        <v>4795</v>
      </c>
      <c r="C15">
        <v>4</v>
      </c>
      <c r="D15" s="46">
        <f t="shared" si="0"/>
        <v>4.9013601274353634E-2</v>
      </c>
      <c r="E15" s="14"/>
      <c r="G15" t="s">
        <v>4795</v>
      </c>
      <c r="H15">
        <v>3</v>
      </c>
      <c r="I15" s="46">
        <f t="shared" si="1"/>
        <v>3.6864094372081595E-2</v>
      </c>
      <c r="K15" s="14"/>
    </row>
    <row r="16" spans="2:11" x14ac:dyDescent="0.25">
      <c r="B16" t="s">
        <v>4796</v>
      </c>
      <c r="C16">
        <v>191</v>
      </c>
      <c r="D16" s="46">
        <f t="shared" si="0"/>
        <v>2.340399460850386</v>
      </c>
      <c r="E16" s="14"/>
      <c r="G16" t="s">
        <v>4796</v>
      </c>
      <c r="H16">
        <v>216</v>
      </c>
      <c r="I16" s="46">
        <f t="shared" si="1"/>
        <v>2.6542147947898749</v>
      </c>
      <c r="K16" s="14"/>
    </row>
    <row r="17" spans="2:11" x14ac:dyDescent="0.25">
      <c r="B17" t="s">
        <v>4797</v>
      </c>
      <c r="C17">
        <v>1</v>
      </c>
      <c r="D17" s="46">
        <f t="shared" si="0"/>
        <v>1.2253400318588408E-2</v>
      </c>
      <c r="E17" s="14"/>
      <c r="G17" t="s">
        <v>4797</v>
      </c>
      <c r="H17">
        <v>1</v>
      </c>
      <c r="I17" s="46">
        <f t="shared" si="1"/>
        <v>1.2288031457360531E-2</v>
      </c>
      <c r="K17" s="14"/>
    </row>
    <row r="18" spans="2:11" x14ac:dyDescent="0.25">
      <c r="B18" t="s">
        <v>4798</v>
      </c>
      <c r="C18">
        <v>0</v>
      </c>
      <c r="D18" s="46">
        <f t="shared" si="0"/>
        <v>0</v>
      </c>
      <c r="E18" s="14"/>
      <c r="G18" t="s">
        <v>4798</v>
      </c>
      <c r="H18">
        <v>0</v>
      </c>
      <c r="I18" s="46">
        <f t="shared" si="1"/>
        <v>0</v>
      </c>
      <c r="K18" s="14"/>
    </row>
    <row r="19" spans="2:11" x14ac:dyDescent="0.25">
      <c r="B19" t="s">
        <v>4799</v>
      </c>
      <c r="C19">
        <v>3</v>
      </c>
      <c r="D19" s="46">
        <f t="shared" si="0"/>
        <v>3.6760200955765224E-2</v>
      </c>
      <c r="E19" s="14"/>
      <c r="G19" t="s">
        <v>4799</v>
      </c>
      <c r="H19">
        <v>3</v>
      </c>
      <c r="I19" s="46">
        <f t="shared" si="1"/>
        <v>3.6864094372081595E-2</v>
      </c>
      <c r="K19" s="14"/>
    </row>
    <row r="20" spans="2:11" x14ac:dyDescent="0.25">
      <c r="B20" t="s">
        <v>4800</v>
      </c>
      <c r="C20">
        <v>4</v>
      </c>
      <c r="D20" s="46">
        <f t="shared" si="0"/>
        <v>4.9013601274353634E-2</v>
      </c>
      <c r="E20" s="14"/>
      <c r="G20" t="s">
        <v>4800</v>
      </c>
      <c r="H20">
        <v>3</v>
      </c>
      <c r="I20" s="46">
        <f t="shared" si="1"/>
        <v>3.6864094372081595E-2</v>
      </c>
      <c r="K20" s="14"/>
    </row>
    <row r="21" spans="2:11" x14ac:dyDescent="0.25">
      <c r="B21" t="s">
        <v>4801</v>
      </c>
      <c r="C21">
        <v>21</v>
      </c>
      <c r="D21" s="46">
        <f t="shared" si="0"/>
        <v>0.25732140669035658</v>
      </c>
      <c r="E21" s="14"/>
      <c r="G21" t="s">
        <v>4801</v>
      </c>
      <c r="H21">
        <v>19</v>
      </c>
      <c r="I21" s="46">
        <f t="shared" si="1"/>
        <v>0.2334725976898501</v>
      </c>
      <c r="K21" s="14"/>
    </row>
    <row r="22" spans="2:11" x14ac:dyDescent="0.25">
      <c r="B22" t="s">
        <v>4802</v>
      </c>
      <c r="C22">
        <v>2</v>
      </c>
      <c r="D22" s="46">
        <f t="shared" si="0"/>
        <v>2.4506800637176817E-2</v>
      </c>
      <c r="E22" s="14"/>
      <c r="G22" t="s">
        <v>4802</v>
      </c>
      <c r="H22">
        <v>1</v>
      </c>
      <c r="I22" s="46">
        <f t="shared" si="1"/>
        <v>1.2288031457360531E-2</v>
      </c>
      <c r="K22" s="14"/>
    </row>
    <row r="23" spans="2:11" x14ac:dyDescent="0.25">
      <c r="B23" t="s">
        <v>4803</v>
      </c>
      <c r="C23">
        <v>0</v>
      </c>
      <c r="D23" s="46">
        <f t="shared" si="0"/>
        <v>0</v>
      </c>
      <c r="E23" s="14"/>
      <c r="G23" t="s">
        <v>4803</v>
      </c>
      <c r="H23">
        <v>0</v>
      </c>
      <c r="I23" s="46">
        <f t="shared" si="1"/>
        <v>0</v>
      </c>
      <c r="K23" s="14"/>
    </row>
    <row r="24" spans="2:11" x14ac:dyDescent="0.25">
      <c r="B24" t="s">
        <v>4804</v>
      </c>
      <c r="C24">
        <v>0</v>
      </c>
      <c r="D24" s="46">
        <f t="shared" si="0"/>
        <v>0</v>
      </c>
      <c r="E24" s="14"/>
      <c r="G24" t="s">
        <v>4804</v>
      </c>
      <c r="H24">
        <v>0</v>
      </c>
      <c r="I24" s="46">
        <f t="shared" si="1"/>
        <v>0</v>
      </c>
      <c r="K24" s="14"/>
    </row>
    <row r="25" spans="2:11" x14ac:dyDescent="0.25">
      <c r="B25" t="s">
        <v>4805</v>
      </c>
      <c r="C25">
        <v>14</v>
      </c>
      <c r="D25" s="46">
        <f t="shared" si="0"/>
        <v>0.17154760446023773</v>
      </c>
      <c r="E25" s="14"/>
      <c r="G25" t="s">
        <v>4805</v>
      </c>
      <c r="H25">
        <v>14</v>
      </c>
      <c r="I25" s="46">
        <f t="shared" si="1"/>
        <v>0.17203244040304744</v>
      </c>
      <c r="K25" s="14"/>
    </row>
    <row r="26" spans="2:11" x14ac:dyDescent="0.25">
      <c r="B26" t="s">
        <v>4806</v>
      </c>
      <c r="C26">
        <v>0</v>
      </c>
      <c r="D26" s="46">
        <f t="shared" si="0"/>
        <v>0</v>
      </c>
      <c r="E26" s="14"/>
      <c r="G26" t="s">
        <v>4806</v>
      </c>
      <c r="H26">
        <v>0</v>
      </c>
      <c r="I26" s="46">
        <f t="shared" si="1"/>
        <v>0</v>
      </c>
      <c r="K26" s="14"/>
    </row>
    <row r="27" spans="2:11" x14ac:dyDescent="0.25">
      <c r="B27" t="s">
        <v>116</v>
      </c>
      <c r="C27">
        <v>0</v>
      </c>
      <c r="D27" s="46">
        <f t="shared" si="0"/>
        <v>0</v>
      </c>
      <c r="E27" s="14"/>
      <c r="G27" t="s">
        <v>116</v>
      </c>
      <c r="H27">
        <v>0</v>
      </c>
      <c r="I27" s="46">
        <f t="shared" si="1"/>
        <v>0</v>
      </c>
      <c r="K27" s="14"/>
    </row>
    <row r="28" spans="2:11" x14ac:dyDescent="0.25">
      <c r="B28" t="s">
        <v>4807</v>
      </c>
      <c r="C28">
        <v>0</v>
      </c>
      <c r="D28" s="46">
        <f t="shared" si="0"/>
        <v>0</v>
      </c>
      <c r="E28" s="14"/>
      <c r="G28" t="s">
        <v>4807</v>
      </c>
      <c r="H28">
        <v>0</v>
      </c>
      <c r="I28" s="46">
        <f t="shared" si="1"/>
        <v>0</v>
      </c>
      <c r="K28" s="14"/>
    </row>
    <row r="29" spans="2:11" x14ac:dyDescent="0.25">
      <c r="B29" t="s">
        <v>4808</v>
      </c>
      <c r="C29">
        <v>5</v>
      </c>
      <c r="D29" s="46">
        <f t="shared" si="0"/>
        <v>6.1267001592942044E-2</v>
      </c>
      <c r="E29" s="14"/>
      <c r="G29" t="s">
        <v>4808</v>
      </c>
      <c r="H29">
        <v>5</v>
      </c>
      <c r="I29" s="46">
        <f t="shared" si="1"/>
        <v>6.1440157286802653E-2</v>
      </c>
      <c r="K29" s="14"/>
    </row>
    <row r="30" spans="2:11" x14ac:dyDescent="0.25">
      <c r="B30" t="s">
        <v>4809</v>
      </c>
      <c r="C30">
        <v>4</v>
      </c>
      <c r="D30" s="46">
        <f t="shared" si="0"/>
        <v>4.9013601274353634E-2</v>
      </c>
      <c r="E30" s="14"/>
      <c r="G30" t="s">
        <v>4809</v>
      </c>
      <c r="H30">
        <v>4</v>
      </c>
      <c r="I30" s="46">
        <f t="shared" si="1"/>
        <v>4.9152125829442124E-2</v>
      </c>
      <c r="K30" s="14"/>
    </row>
    <row r="31" spans="2:11" x14ac:dyDescent="0.25">
      <c r="B31" t="s">
        <v>117</v>
      </c>
      <c r="C31">
        <v>0</v>
      </c>
      <c r="D31" s="46">
        <f t="shared" si="0"/>
        <v>0</v>
      </c>
      <c r="E31" s="14"/>
      <c r="G31" t="s">
        <v>117</v>
      </c>
      <c r="H31">
        <v>0</v>
      </c>
      <c r="I31" s="46">
        <f t="shared" si="1"/>
        <v>0</v>
      </c>
      <c r="K31" s="14"/>
    </row>
    <row r="32" spans="2:11" x14ac:dyDescent="0.25">
      <c r="B32" t="s">
        <v>4810</v>
      </c>
      <c r="C32">
        <v>0</v>
      </c>
      <c r="D32" s="46">
        <f t="shared" si="0"/>
        <v>0</v>
      </c>
      <c r="E32" s="14"/>
      <c r="G32" t="s">
        <v>4810</v>
      </c>
      <c r="H32">
        <v>0</v>
      </c>
      <c r="I32" s="46">
        <f t="shared" si="1"/>
        <v>0</v>
      </c>
      <c r="K32" s="14"/>
    </row>
    <row r="33" spans="2:11" x14ac:dyDescent="0.25">
      <c r="B33" t="s">
        <v>4811</v>
      </c>
      <c r="C33">
        <v>0</v>
      </c>
      <c r="D33" s="46">
        <f t="shared" si="0"/>
        <v>0</v>
      </c>
      <c r="E33" s="14"/>
      <c r="G33" t="s">
        <v>4811</v>
      </c>
      <c r="H33">
        <v>0</v>
      </c>
      <c r="I33" s="46">
        <f t="shared" si="1"/>
        <v>0</v>
      </c>
      <c r="K33" s="14"/>
    </row>
    <row r="34" spans="2:11" x14ac:dyDescent="0.25">
      <c r="B34" t="s">
        <v>4812</v>
      </c>
      <c r="C34">
        <v>14</v>
      </c>
      <c r="D34" s="46">
        <f t="shared" si="0"/>
        <v>0.17154760446023773</v>
      </c>
      <c r="E34" s="14"/>
      <c r="G34" t="s">
        <v>4812</v>
      </c>
      <c r="H34">
        <v>14</v>
      </c>
      <c r="I34" s="46">
        <f t="shared" si="1"/>
        <v>0.17203244040304744</v>
      </c>
      <c r="K34" s="14"/>
    </row>
    <row r="35" spans="2:11" x14ac:dyDescent="0.25">
      <c r="B35" t="s">
        <v>4813</v>
      </c>
      <c r="C35">
        <v>56</v>
      </c>
      <c r="D35" s="46">
        <f t="shared" si="0"/>
        <v>0.68619041784095092</v>
      </c>
      <c r="E35" s="14"/>
      <c r="G35" t="s">
        <v>4813</v>
      </c>
      <c r="H35">
        <v>49</v>
      </c>
      <c r="I35" s="46">
        <f t="shared" si="1"/>
        <v>0.60211354141066598</v>
      </c>
      <c r="K35" s="14"/>
    </row>
    <row r="36" spans="2:11" x14ac:dyDescent="0.25">
      <c r="B36" t="s">
        <v>118</v>
      </c>
      <c r="C36">
        <v>341</v>
      </c>
      <c r="D36" s="46">
        <f t="shared" si="0"/>
        <v>4.178409508638647</v>
      </c>
      <c r="E36" s="14"/>
      <c r="G36" t="s">
        <v>118</v>
      </c>
      <c r="H36">
        <v>340</v>
      </c>
      <c r="I36" s="46">
        <f t="shared" si="1"/>
        <v>4.1779306955025808</v>
      </c>
      <c r="K36" s="14"/>
    </row>
    <row r="37" spans="2:11" x14ac:dyDescent="0.25">
      <c r="B37" t="s">
        <v>4814</v>
      </c>
      <c r="C37">
        <v>24</v>
      </c>
      <c r="D37" s="46">
        <f t="shared" si="0"/>
        <v>0.29408160764612179</v>
      </c>
      <c r="E37" s="14"/>
      <c r="G37" t="s">
        <v>4814</v>
      </c>
      <c r="H37">
        <v>20</v>
      </c>
      <c r="I37" s="46">
        <f t="shared" si="1"/>
        <v>0.24576062914721061</v>
      </c>
      <c r="K37" s="14"/>
    </row>
    <row r="38" spans="2:11" x14ac:dyDescent="0.25">
      <c r="B38" t="s">
        <v>119</v>
      </c>
      <c r="C38">
        <v>24</v>
      </c>
      <c r="D38" s="46">
        <f t="shared" si="0"/>
        <v>0.29408160764612179</v>
      </c>
      <c r="E38" s="14"/>
      <c r="G38" t="s">
        <v>119</v>
      </c>
      <c r="H38">
        <v>22</v>
      </c>
      <c r="I38" s="46">
        <f t="shared" si="1"/>
        <v>0.27033669206193167</v>
      </c>
      <c r="K38" s="14"/>
    </row>
    <row r="39" spans="2:11" x14ac:dyDescent="0.25">
      <c r="B39" t="s">
        <v>4815</v>
      </c>
      <c r="C39">
        <v>40</v>
      </c>
      <c r="D39" s="46">
        <f t="shared" si="0"/>
        <v>0.49013601274353635</v>
      </c>
      <c r="E39" s="14"/>
      <c r="G39" t="s">
        <v>4815</v>
      </c>
      <c r="H39">
        <v>40</v>
      </c>
      <c r="I39" s="46">
        <f t="shared" si="1"/>
        <v>0.49152125829442123</v>
      </c>
      <c r="K39" s="14"/>
    </row>
    <row r="40" spans="2:11" x14ac:dyDescent="0.25">
      <c r="B40" t="s">
        <v>4816</v>
      </c>
      <c r="C40">
        <v>75</v>
      </c>
      <c r="D40" s="46">
        <f t="shared" si="0"/>
        <v>0.91900502389413063</v>
      </c>
      <c r="E40" s="14"/>
      <c r="G40" t="s">
        <v>4816</v>
      </c>
      <c r="H40">
        <v>76</v>
      </c>
      <c r="I40" s="46">
        <f t="shared" si="1"/>
        <v>0.93389039075940039</v>
      </c>
      <c r="K40" s="14"/>
    </row>
    <row r="41" spans="2:11" x14ac:dyDescent="0.25">
      <c r="B41" t="s">
        <v>4817</v>
      </c>
      <c r="C41">
        <v>0</v>
      </c>
      <c r="D41" s="46">
        <f t="shared" si="0"/>
        <v>0</v>
      </c>
      <c r="E41" s="14"/>
      <c r="G41" t="s">
        <v>4817</v>
      </c>
      <c r="H41">
        <v>1</v>
      </c>
      <c r="I41" s="46">
        <f t="shared" si="1"/>
        <v>1.2288031457360531E-2</v>
      </c>
      <c r="K41" s="14"/>
    </row>
    <row r="42" spans="2:11" x14ac:dyDescent="0.25">
      <c r="B42" t="s">
        <v>4818</v>
      </c>
      <c r="C42">
        <v>106</v>
      </c>
      <c r="D42" s="46">
        <f t="shared" si="0"/>
        <v>1.2988604337703713</v>
      </c>
      <c r="E42" s="14"/>
      <c r="G42" t="s">
        <v>4818</v>
      </c>
      <c r="H42">
        <v>107</v>
      </c>
      <c r="I42" s="46">
        <f t="shared" si="1"/>
        <v>1.3148193659375769</v>
      </c>
      <c r="K42" s="14"/>
    </row>
    <row r="43" spans="2:11" x14ac:dyDescent="0.25">
      <c r="B43" t="s">
        <v>4819</v>
      </c>
      <c r="C43">
        <v>1</v>
      </c>
      <c r="D43" s="46">
        <f t="shared" si="0"/>
        <v>1.2253400318588408E-2</v>
      </c>
      <c r="E43" s="14"/>
      <c r="G43" t="s">
        <v>4819</v>
      </c>
      <c r="H43">
        <v>2</v>
      </c>
      <c r="I43" s="46">
        <f t="shared" si="1"/>
        <v>2.4576062914721062E-2</v>
      </c>
      <c r="K43" s="14"/>
    </row>
    <row r="44" spans="2:11" x14ac:dyDescent="0.25">
      <c r="B44" t="s">
        <v>4820</v>
      </c>
      <c r="C44">
        <v>4</v>
      </c>
      <c r="D44" s="46">
        <f t="shared" si="0"/>
        <v>4.9013601274353634E-2</v>
      </c>
      <c r="E44" s="14"/>
      <c r="G44" t="s">
        <v>4820</v>
      </c>
      <c r="H44">
        <v>2</v>
      </c>
      <c r="I44" s="46">
        <f t="shared" si="1"/>
        <v>2.4576062914721062E-2</v>
      </c>
      <c r="K44" s="14"/>
    </row>
    <row r="45" spans="2:11" x14ac:dyDescent="0.25">
      <c r="B45" t="s">
        <v>4821</v>
      </c>
      <c r="C45">
        <v>0</v>
      </c>
      <c r="D45" s="46">
        <f t="shared" si="0"/>
        <v>0</v>
      </c>
      <c r="E45" s="14"/>
      <c r="G45" t="s">
        <v>4821</v>
      </c>
      <c r="H45">
        <v>0</v>
      </c>
      <c r="I45" s="46">
        <f t="shared" si="1"/>
        <v>0</v>
      </c>
      <c r="K45" s="14"/>
    </row>
    <row r="46" spans="2:11" x14ac:dyDescent="0.25">
      <c r="B46" t="s">
        <v>120</v>
      </c>
      <c r="C46">
        <v>6</v>
      </c>
      <c r="D46" s="46">
        <f t="shared" si="0"/>
        <v>7.3520401911530447E-2</v>
      </c>
      <c r="E46" s="14"/>
      <c r="G46" t="s">
        <v>120</v>
      </c>
      <c r="H46">
        <v>6</v>
      </c>
      <c r="I46" s="46">
        <f t="shared" si="1"/>
        <v>7.3728188744163189E-2</v>
      </c>
      <c r="K46" s="14"/>
    </row>
    <row r="47" spans="2:11" x14ac:dyDescent="0.25">
      <c r="B47" t="s">
        <v>4822</v>
      </c>
      <c r="C47">
        <v>0</v>
      </c>
      <c r="D47" s="46">
        <f t="shared" si="0"/>
        <v>0</v>
      </c>
      <c r="E47" s="14"/>
      <c r="G47" t="s">
        <v>4822</v>
      </c>
      <c r="H47">
        <v>2</v>
      </c>
      <c r="I47" s="46">
        <f t="shared" si="1"/>
        <v>2.4576062914721062E-2</v>
      </c>
      <c r="K47" s="14"/>
    </row>
    <row r="48" spans="2:11" x14ac:dyDescent="0.25">
      <c r="B48" t="s">
        <v>4823</v>
      </c>
      <c r="C48">
        <v>42</v>
      </c>
      <c r="D48" s="46">
        <f t="shared" si="0"/>
        <v>0.51464281338071316</v>
      </c>
      <c r="E48" s="14"/>
      <c r="G48" t="s">
        <v>4823</v>
      </c>
      <c r="H48">
        <v>42</v>
      </c>
      <c r="I48" s="46">
        <f t="shared" si="1"/>
        <v>0.51609732120914231</v>
      </c>
      <c r="K48" s="14"/>
    </row>
    <row r="49" spans="2:11" x14ac:dyDescent="0.25">
      <c r="B49" t="s">
        <v>4824</v>
      </c>
      <c r="C49">
        <v>19</v>
      </c>
      <c r="D49" s="46">
        <f t="shared" si="0"/>
        <v>0.23281460605317975</v>
      </c>
      <c r="E49" s="14"/>
      <c r="G49" t="s">
        <v>4824</v>
      </c>
      <c r="H49">
        <v>20</v>
      </c>
      <c r="I49" s="46">
        <f t="shared" si="1"/>
        <v>0.24576062914721061</v>
      </c>
      <c r="K49" s="14"/>
    </row>
    <row r="50" spans="2:11" x14ac:dyDescent="0.25">
      <c r="B50" t="s">
        <v>4825</v>
      </c>
      <c r="C50">
        <v>0</v>
      </c>
      <c r="D50" s="46">
        <f t="shared" si="0"/>
        <v>0</v>
      </c>
      <c r="E50" s="14"/>
      <c r="G50" t="s">
        <v>4825</v>
      </c>
      <c r="H50">
        <v>0</v>
      </c>
      <c r="I50" s="46">
        <f t="shared" si="1"/>
        <v>0</v>
      </c>
      <c r="K50" s="14"/>
    </row>
    <row r="51" spans="2:11" x14ac:dyDescent="0.25">
      <c r="B51" t="s">
        <v>121</v>
      </c>
      <c r="C51">
        <v>97</v>
      </c>
      <c r="D51" s="46">
        <f t="shared" si="0"/>
        <v>1.1885798309030755</v>
      </c>
      <c r="E51" s="14"/>
      <c r="G51" t="s">
        <v>121</v>
      </c>
      <c r="H51">
        <v>98</v>
      </c>
      <c r="I51" s="46">
        <f t="shared" si="1"/>
        <v>1.204227082821332</v>
      </c>
      <c r="K51" s="14"/>
    </row>
    <row r="52" spans="2:11" x14ac:dyDescent="0.25">
      <c r="B52" t="s">
        <v>4826</v>
      </c>
      <c r="C52">
        <v>0</v>
      </c>
      <c r="D52" s="46">
        <f t="shared" si="0"/>
        <v>0</v>
      </c>
      <c r="E52" s="14"/>
      <c r="G52" t="s">
        <v>4826</v>
      </c>
      <c r="H52">
        <v>0</v>
      </c>
      <c r="I52" s="46">
        <f t="shared" si="1"/>
        <v>0</v>
      </c>
      <c r="K52" s="14"/>
    </row>
    <row r="53" spans="2:11" x14ac:dyDescent="0.25">
      <c r="B53" t="s">
        <v>4827</v>
      </c>
      <c r="C53">
        <v>3</v>
      </c>
      <c r="D53" s="46">
        <f t="shared" si="0"/>
        <v>3.6760200955765224E-2</v>
      </c>
      <c r="E53" s="14"/>
      <c r="G53" t="s">
        <v>4827</v>
      </c>
      <c r="H53">
        <v>3</v>
      </c>
      <c r="I53" s="46">
        <f t="shared" si="1"/>
        <v>3.6864094372081595E-2</v>
      </c>
      <c r="K53" s="14"/>
    </row>
    <row r="54" spans="2:11" x14ac:dyDescent="0.25">
      <c r="B54" t="s">
        <v>4828</v>
      </c>
      <c r="C54">
        <v>1</v>
      </c>
      <c r="D54" s="46">
        <f t="shared" si="0"/>
        <v>1.2253400318588408E-2</v>
      </c>
      <c r="E54" s="14"/>
      <c r="G54" t="s">
        <v>4828</v>
      </c>
      <c r="H54">
        <v>1</v>
      </c>
      <c r="I54" s="46">
        <f t="shared" si="1"/>
        <v>1.2288031457360531E-2</v>
      </c>
      <c r="K54" s="14"/>
    </row>
    <row r="55" spans="2:11" x14ac:dyDescent="0.25">
      <c r="B55" t="s">
        <v>4829</v>
      </c>
      <c r="C55">
        <v>53</v>
      </c>
      <c r="D55" s="46">
        <f t="shared" si="0"/>
        <v>0.64943021688518565</v>
      </c>
      <c r="E55" s="14"/>
      <c r="G55" t="s">
        <v>4829</v>
      </c>
      <c r="H55">
        <v>53</v>
      </c>
      <c r="I55" s="46">
        <f t="shared" si="1"/>
        <v>0.65126566724010815</v>
      </c>
      <c r="K55" s="14"/>
    </row>
    <row r="56" spans="2:11" x14ac:dyDescent="0.25">
      <c r="B56" t="s">
        <v>4830</v>
      </c>
      <c r="C56">
        <v>0</v>
      </c>
      <c r="D56" s="46">
        <f t="shared" si="0"/>
        <v>0</v>
      </c>
      <c r="E56" s="14"/>
      <c r="G56" t="s">
        <v>4830</v>
      </c>
      <c r="H56">
        <v>1</v>
      </c>
      <c r="I56" s="46">
        <f t="shared" si="1"/>
        <v>1.2288031457360531E-2</v>
      </c>
      <c r="K56" s="14"/>
    </row>
    <row r="57" spans="2:11" x14ac:dyDescent="0.25">
      <c r="B57" t="s">
        <v>4831</v>
      </c>
      <c r="C57">
        <v>4</v>
      </c>
      <c r="D57" s="46">
        <f t="shared" si="0"/>
        <v>4.9013601274353634E-2</v>
      </c>
      <c r="E57" s="14"/>
      <c r="G57" t="s">
        <v>4831</v>
      </c>
      <c r="H57">
        <v>4</v>
      </c>
      <c r="I57" s="46">
        <f t="shared" si="1"/>
        <v>4.9152125829442124E-2</v>
      </c>
      <c r="K57" s="14"/>
    </row>
    <row r="58" spans="2:11" x14ac:dyDescent="0.25">
      <c r="B58" t="s">
        <v>4832</v>
      </c>
      <c r="C58">
        <v>0</v>
      </c>
      <c r="D58" s="46">
        <f t="shared" si="0"/>
        <v>0</v>
      </c>
      <c r="E58" s="14"/>
      <c r="G58" t="s">
        <v>4832</v>
      </c>
      <c r="H58">
        <v>0</v>
      </c>
      <c r="I58" s="46">
        <f t="shared" si="1"/>
        <v>0</v>
      </c>
      <c r="K58" s="14"/>
    </row>
    <row r="59" spans="2:11" x14ac:dyDescent="0.25">
      <c r="B59" t="s">
        <v>4833</v>
      </c>
      <c r="C59">
        <v>0</v>
      </c>
      <c r="D59" s="46">
        <f t="shared" si="0"/>
        <v>0</v>
      </c>
      <c r="E59" s="14"/>
      <c r="G59" t="s">
        <v>4833</v>
      </c>
      <c r="H59">
        <v>0</v>
      </c>
      <c r="I59" s="46">
        <f t="shared" si="1"/>
        <v>0</v>
      </c>
      <c r="K59" s="14"/>
    </row>
    <row r="60" spans="2:11" x14ac:dyDescent="0.25">
      <c r="B60" t="s">
        <v>4834</v>
      </c>
      <c r="C60">
        <v>4</v>
      </c>
      <c r="D60" s="46">
        <f t="shared" si="0"/>
        <v>4.9013601274353634E-2</v>
      </c>
      <c r="E60" s="14"/>
      <c r="G60" t="s">
        <v>4834</v>
      </c>
      <c r="H60">
        <v>5</v>
      </c>
      <c r="I60" s="46">
        <f t="shared" si="1"/>
        <v>6.1440157286802653E-2</v>
      </c>
      <c r="K60" s="14"/>
    </row>
    <row r="61" spans="2:11" x14ac:dyDescent="0.25">
      <c r="B61" t="s">
        <v>4835</v>
      </c>
      <c r="C61">
        <v>32</v>
      </c>
      <c r="D61" s="46">
        <f t="shared" si="0"/>
        <v>0.39210881019482907</v>
      </c>
      <c r="E61" s="14"/>
      <c r="G61" t="s">
        <v>4835</v>
      </c>
      <c r="H61">
        <v>31</v>
      </c>
      <c r="I61" s="46">
        <f t="shared" si="1"/>
        <v>0.38092897517817648</v>
      </c>
      <c r="K61" s="14"/>
    </row>
    <row r="62" spans="2:11" x14ac:dyDescent="0.25">
      <c r="B62" t="s">
        <v>4836</v>
      </c>
      <c r="C62">
        <v>0</v>
      </c>
      <c r="D62" s="46">
        <f t="shared" si="0"/>
        <v>0</v>
      </c>
      <c r="E62" s="14"/>
      <c r="G62" t="s">
        <v>4836</v>
      </c>
      <c r="H62">
        <v>0</v>
      </c>
      <c r="I62" s="46">
        <f t="shared" si="1"/>
        <v>0</v>
      </c>
      <c r="K62" s="14"/>
    </row>
    <row r="63" spans="2:11" x14ac:dyDescent="0.25">
      <c r="B63" t="s">
        <v>122</v>
      </c>
      <c r="C63">
        <v>213</v>
      </c>
      <c r="D63" s="46">
        <f t="shared" si="0"/>
        <v>2.609974267859331</v>
      </c>
      <c r="E63" s="14"/>
      <c r="G63" t="s">
        <v>122</v>
      </c>
      <c r="H63">
        <v>217</v>
      </c>
      <c r="I63" s="46">
        <f t="shared" si="1"/>
        <v>2.666502826247235</v>
      </c>
      <c r="K63" s="14"/>
    </row>
    <row r="64" spans="2:11" x14ac:dyDescent="0.25">
      <c r="B64" t="s">
        <v>4837</v>
      </c>
      <c r="C64">
        <v>0</v>
      </c>
      <c r="D64" s="46">
        <f t="shared" si="0"/>
        <v>0</v>
      </c>
      <c r="E64" s="14"/>
      <c r="G64" t="s">
        <v>4837</v>
      </c>
      <c r="H64">
        <v>0</v>
      </c>
      <c r="I64" s="46">
        <f t="shared" si="1"/>
        <v>0</v>
      </c>
      <c r="K64" s="14"/>
    </row>
    <row r="65" spans="2:11" x14ac:dyDescent="0.25">
      <c r="B65" t="s">
        <v>4838</v>
      </c>
      <c r="C65">
        <v>0</v>
      </c>
      <c r="D65" s="46">
        <f t="shared" si="0"/>
        <v>0</v>
      </c>
      <c r="E65" s="14"/>
      <c r="G65" t="s">
        <v>4838</v>
      </c>
      <c r="H65">
        <v>0</v>
      </c>
      <c r="I65" s="46">
        <f t="shared" si="1"/>
        <v>0</v>
      </c>
      <c r="K65" s="14"/>
    </row>
    <row r="66" spans="2:11" x14ac:dyDescent="0.25">
      <c r="B66" t="s">
        <v>4839</v>
      </c>
      <c r="C66">
        <v>0</v>
      </c>
      <c r="D66" s="46">
        <f t="shared" si="0"/>
        <v>0</v>
      </c>
      <c r="E66" s="14"/>
      <c r="G66" t="s">
        <v>4839</v>
      </c>
      <c r="H66">
        <v>0</v>
      </c>
      <c r="I66" s="46">
        <f t="shared" si="1"/>
        <v>0</v>
      </c>
      <c r="K66" s="14"/>
    </row>
    <row r="67" spans="2:11" x14ac:dyDescent="0.25">
      <c r="B67" t="s">
        <v>4840</v>
      </c>
      <c r="C67">
        <v>0</v>
      </c>
      <c r="D67" s="46">
        <f t="shared" si="0"/>
        <v>0</v>
      </c>
      <c r="E67" s="14"/>
      <c r="G67" t="s">
        <v>4840</v>
      </c>
      <c r="H67">
        <v>0</v>
      </c>
      <c r="I67" s="46">
        <f t="shared" si="1"/>
        <v>0</v>
      </c>
      <c r="K67" s="14"/>
    </row>
    <row r="68" spans="2:11" x14ac:dyDescent="0.25">
      <c r="B68" t="s">
        <v>4841</v>
      </c>
      <c r="C68">
        <v>0</v>
      </c>
      <c r="D68" s="46">
        <f t="shared" si="0"/>
        <v>0</v>
      </c>
      <c r="E68" s="14"/>
      <c r="G68" t="s">
        <v>4841</v>
      </c>
      <c r="H68">
        <v>0</v>
      </c>
      <c r="I68" s="46">
        <f t="shared" si="1"/>
        <v>0</v>
      </c>
      <c r="K68" s="14"/>
    </row>
    <row r="69" spans="2:11" x14ac:dyDescent="0.25">
      <c r="B69" t="s">
        <v>123</v>
      </c>
      <c r="C69">
        <v>201</v>
      </c>
      <c r="D69" s="46">
        <f t="shared" si="0"/>
        <v>2.4629334640362699</v>
      </c>
      <c r="E69" s="14"/>
      <c r="G69" t="s">
        <v>123</v>
      </c>
      <c r="H69">
        <v>199</v>
      </c>
      <c r="I69" s="46">
        <f t="shared" si="1"/>
        <v>2.4453182600147456</v>
      </c>
      <c r="K69" s="14"/>
    </row>
    <row r="70" spans="2:11" x14ac:dyDescent="0.25">
      <c r="B70" t="s">
        <v>124</v>
      </c>
      <c r="C70">
        <v>0</v>
      </c>
      <c r="D70" s="46">
        <f t="shared" si="0"/>
        <v>0</v>
      </c>
      <c r="E70" s="14"/>
      <c r="G70" t="s">
        <v>124</v>
      </c>
      <c r="H70">
        <v>0</v>
      </c>
      <c r="I70" s="46">
        <f t="shared" si="1"/>
        <v>0</v>
      </c>
      <c r="K70" s="14"/>
    </row>
    <row r="71" spans="2:11" x14ac:dyDescent="0.25">
      <c r="B71" t="s">
        <v>4842</v>
      </c>
      <c r="C71">
        <v>6</v>
      </c>
      <c r="D71" s="46">
        <f t="shared" ref="D71:D134" si="2">C71*100/$C$461</f>
        <v>7.3520401911530447E-2</v>
      </c>
      <c r="E71" s="14"/>
      <c r="G71" t="s">
        <v>4842</v>
      </c>
      <c r="H71">
        <v>6</v>
      </c>
      <c r="I71" s="46">
        <f t="shared" ref="I71:I134" si="3">H71*100/$H$461</f>
        <v>7.3728188744163189E-2</v>
      </c>
      <c r="K71" s="14"/>
    </row>
    <row r="72" spans="2:11" x14ac:dyDescent="0.25">
      <c r="B72" t="s">
        <v>4843</v>
      </c>
      <c r="C72">
        <v>0</v>
      </c>
      <c r="D72" s="46">
        <f t="shared" si="2"/>
        <v>0</v>
      </c>
      <c r="E72" s="14"/>
      <c r="G72" t="s">
        <v>4843</v>
      </c>
      <c r="H72">
        <v>3</v>
      </c>
      <c r="I72" s="46">
        <f t="shared" si="3"/>
        <v>3.6864094372081595E-2</v>
      </c>
      <c r="K72" s="14"/>
    </row>
    <row r="73" spans="2:11" x14ac:dyDescent="0.25">
      <c r="B73" t="s">
        <v>4844</v>
      </c>
      <c r="C73">
        <v>0</v>
      </c>
      <c r="D73" s="46">
        <f t="shared" si="2"/>
        <v>0</v>
      </c>
      <c r="E73" s="14"/>
      <c r="G73" t="s">
        <v>4844</v>
      </c>
      <c r="H73">
        <v>1</v>
      </c>
      <c r="I73" s="46">
        <f t="shared" si="3"/>
        <v>1.2288031457360531E-2</v>
      </c>
      <c r="K73" s="14"/>
    </row>
    <row r="74" spans="2:11" x14ac:dyDescent="0.25">
      <c r="B74" t="s">
        <v>4845</v>
      </c>
      <c r="C74">
        <v>0</v>
      </c>
      <c r="D74" s="46">
        <f t="shared" si="2"/>
        <v>0</v>
      </c>
      <c r="E74" s="14"/>
      <c r="G74" t="s">
        <v>4845</v>
      </c>
      <c r="H74">
        <v>0</v>
      </c>
      <c r="I74" s="46">
        <f t="shared" si="3"/>
        <v>0</v>
      </c>
      <c r="K74" s="14"/>
    </row>
    <row r="75" spans="2:11" x14ac:dyDescent="0.25">
      <c r="B75" t="s">
        <v>4846</v>
      </c>
      <c r="C75">
        <v>0</v>
      </c>
      <c r="D75" s="46">
        <f t="shared" si="2"/>
        <v>0</v>
      </c>
      <c r="E75" s="14"/>
      <c r="G75" t="s">
        <v>4846</v>
      </c>
      <c r="H75">
        <v>0</v>
      </c>
      <c r="I75" s="46">
        <f t="shared" si="3"/>
        <v>0</v>
      </c>
      <c r="K75" s="14"/>
    </row>
    <row r="76" spans="2:11" x14ac:dyDescent="0.25">
      <c r="B76" t="s">
        <v>4847</v>
      </c>
      <c r="C76">
        <v>0</v>
      </c>
      <c r="D76" s="46">
        <f t="shared" si="2"/>
        <v>0</v>
      </c>
      <c r="E76" s="14"/>
      <c r="G76" t="s">
        <v>4847</v>
      </c>
      <c r="H76">
        <v>0</v>
      </c>
      <c r="I76" s="46">
        <f t="shared" si="3"/>
        <v>0</v>
      </c>
      <c r="K76" s="14"/>
    </row>
    <row r="77" spans="2:11" x14ac:dyDescent="0.25">
      <c r="B77" t="s">
        <v>4848</v>
      </c>
      <c r="C77">
        <v>2</v>
      </c>
      <c r="D77" s="46">
        <f t="shared" si="2"/>
        <v>2.4506800637176817E-2</v>
      </c>
      <c r="E77" s="14"/>
      <c r="G77" t="s">
        <v>4848</v>
      </c>
      <c r="H77">
        <v>3</v>
      </c>
      <c r="I77" s="46">
        <f t="shared" si="3"/>
        <v>3.6864094372081595E-2</v>
      </c>
      <c r="K77" s="14"/>
    </row>
    <row r="78" spans="2:11" x14ac:dyDescent="0.25">
      <c r="B78" t="s">
        <v>4849</v>
      </c>
      <c r="C78">
        <v>0</v>
      </c>
      <c r="D78" s="46">
        <f t="shared" si="2"/>
        <v>0</v>
      </c>
      <c r="E78" s="14"/>
      <c r="G78" t="s">
        <v>4849</v>
      </c>
      <c r="H78">
        <v>0</v>
      </c>
      <c r="I78" s="46">
        <f t="shared" si="3"/>
        <v>0</v>
      </c>
      <c r="K78" s="14"/>
    </row>
    <row r="79" spans="2:11" x14ac:dyDescent="0.25">
      <c r="B79" t="s">
        <v>4850</v>
      </c>
      <c r="C79">
        <v>0</v>
      </c>
      <c r="D79" s="46">
        <f t="shared" si="2"/>
        <v>0</v>
      </c>
      <c r="E79" s="14"/>
      <c r="G79" t="s">
        <v>4850</v>
      </c>
      <c r="H79">
        <v>0</v>
      </c>
      <c r="I79" s="46">
        <f t="shared" si="3"/>
        <v>0</v>
      </c>
      <c r="K79" s="14"/>
    </row>
    <row r="80" spans="2:11" x14ac:dyDescent="0.25">
      <c r="B80" t="s">
        <v>4851</v>
      </c>
      <c r="C80">
        <v>0</v>
      </c>
      <c r="D80" s="46">
        <f t="shared" si="2"/>
        <v>0</v>
      </c>
      <c r="E80" s="14"/>
      <c r="G80" t="s">
        <v>4851</v>
      </c>
      <c r="H80">
        <v>0</v>
      </c>
      <c r="I80" s="46">
        <f t="shared" si="3"/>
        <v>0</v>
      </c>
      <c r="K80" s="14"/>
    </row>
    <row r="81" spans="2:11" x14ac:dyDescent="0.25">
      <c r="B81" t="s">
        <v>4852</v>
      </c>
      <c r="C81">
        <v>1</v>
      </c>
      <c r="D81" s="46">
        <f t="shared" si="2"/>
        <v>1.2253400318588408E-2</v>
      </c>
      <c r="E81" s="14"/>
      <c r="G81" t="s">
        <v>4852</v>
      </c>
      <c r="H81">
        <v>2</v>
      </c>
      <c r="I81" s="46">
        <f t="shared" si="3"/>
        <v>2.4576062914721062E-2</v>
      </c>
      <c r="K81" s="14"/>
    </row>
    <row r="82" spans="2:11" x14ac:dyDescent="0.25">
      <c r="B82" t="s">
        <v>4853</v>
      </c>
      <c r="C82">
        <v>3</v>
      </c>
      <c r="D82" s="46">
        <f t="shared" si="2"/>
        <v>3.6760200955765224E-2</v>
      </c>
      <c r="E82" s="14"/>
      <c r="G82" t="s">
        <v>4853</v>
      </c>
      <c r="H82">
        <v>3</v>
      </c>
      <c r="I82" s="46">
        <f t="shared" si="3"/>
        <v>3.6864094372081595E-2</v>
      </c>
      <c r="K82" s="14"/>
    </row>
    <row r="83" spans="2:11" x14ac:dyDescent="0.25">
      <c r="B83" t="s">
        <v>125</v>
      </c>
      <c r="C83">
        <v>426</v>
      </c>
      <c r="D83" s="46">
        <f t="shared" si="2"/>
        <v>5.2199485357186619</v>
      </c>
      <c r="E83" s="14"/>
      <c r="G83" t="s">
        <v>125</v>
      </c>
      <c r="H83">
        <v>424</v>
      </c>
      <c r="I83" s="46">
        <f t="shared" si="3"/>
        <v>5.2101253379208652</v>
      </c>
      <c r="K83" s="14"/>
    </row>
    <row r="84" spans="2:11" x14ac:dyDescent="0.25">
      <c r="B84" t="s">
        <v>126</v>
      </c>
      <c r="C84">
        <v>131</v>
      </c>
      <c r="D84" s="46">
        <f t="shared" si="2"/>
        <v>1.6051954417350816</v>
      </c>
      <c r="E84" s="14"/>
      <c r="G84" t="s">
        <v>126</v>
      </c>
      <c r="H84">
        <v>132</v>
      </c>
      <c r="I84" s="46">
        <f t="shared" si="3"/>
        <v>1.62202015237159</v>
      </c>
      <c r="K84" s="14"/>
    </row>
    <row r="85" spans="2:11" x14ac:dyDescent="0.25">
      <c r="B85" t="s">
        <v>127</v>
      </c>
      <c r="C85">
        <v>0</v>
      </c>
      <c r="D85" s="46">
        <f t="shared" si="2"/>
        <v>0</v>
      </c>
      <c r="E85" s="14"/>
      <c r="G85" t="s">
        <v>127</v>
      </c>
      <c r="H85">
        <v>0</v>
      </c>
      <c r="I85" s="46">
        <f t="shared" si="3"/>
        <v>0</v>
      </c>
      <c r="K85" s="14"/>
    </row>
    <row r="86" spans="2:11" x14ac:dyDescent="0.25">
      <c r="B86" t="s">
        <v>128</v>
      </c>
      <c r="C86">
        <v>6</v>
      </c>
      <c r="D86" s="46">
        <f t="shared" si="2"/>
        <v>7.3520401911530447E-2</v>
      </c>
      <c r="E86" s="14"/>
      <c r="G86" t="s">
        <v>128</v>
      </c>
      <c r="H86">
        <v>6</v>
      </c>
      <c r="I86" s="46">
        <f t="shared" si="3"/>
        <v>7.3728188744163189E-2</v>
      </c>
      <c r="K86" s="14"/>
    </row>
    <row r="87" spans="2:11" x14ac:dyDescent="0.25">
      <c r="B87" t="s">
        <v>129</v>
      </c>
      <c r="C87">
        <v>5</v>
      </c>
      <c r="D87" s="46">
        <f t="shared" si="2"/>
        <v>6.1267001592942044E-2</v>
      </c>
      <c r="E87" s="14"/>
      <c r="G87" t="s">
        <v>129</v>
      </c>
      <c r="H87">
        <v>4</v>
      </c>
      <c r="I87" s="46">
        <f t="shared" si="3"/>
        <v>4.9152125829442124E-2</v>
      </c>
      <c r="K87" s="14"/>
    </row>
    <row r="88" spans="2:11" x14ac:dyDescent="0.25">
      <c r="B88" t="s">
        <v>130</v>
      </c>
      <c r="C88">
        <v>3</v>
      </c>
      <c r="D88" s="46">
        <f t="shared" si="2"/>
        <v>3.6760200955765224E-2</v>
      </c>
      <c r="E88" s="14"/>
      <c r="G88" t="s">
        <v>130</v>
      </c>
      <c r="H88">
        <v>3</v>
      </c>
      <c r="I88" s="46">
        <f t="shared" si="3"/>
        <v>3.6864094372081595E-2</v>
      </c>
      <c r="K88" s="14"/>
    </row>
    <row r="89" spans="2:11" x14ac:dyDescent="0.25">
      <c r="B89" t="s">
        <v>131</v>
      </c>
      <c r="C89">
        <v>17</v>
      </c>
      <c r="D89" s="46">
        <f t="shared" si="2"/>
        <v>0.20830780541600294</v>
      </c>
      <c r="E89" s="14"/>
      <c r="G89" t="s">
        <v>131</v>
      </c>
      <c r="H89">
        <v>17</v>
      </c>
      <c r="I89" s="46">
        <f t="shared" si="3"/>
        <v>0.20889653477512901</v>
      </c>
      <c r="K89" s="14"/>
    </row>
    <row r="90" spans="2:11" x14ac:dyDescent="0.25">
      <c r="B90" t="s">
        <v>132</v>
      </c>
      <c r="C90">
        <v>4</v>
      </c>
      <c r="D90" s="46">
        <f t="shared" si="2"/>
        <v>4.9013601274353634E-2</v>
      </c>
      <c r="E90" s="14"/>
      <c r="G90" t="s">
        <v>132</v>
      </c>
      <c r="H90">
        <v>4</v>
      </c>
      <c r="I90" s="46">
        <f t="shared" si="3"/>
        <v>4.9152125829442124E-2</v>
      </c>
      <c r="K90" s="14"/>
    </row>
    <row r="91" spans="2:11" x14ac:dyDescent="0.25">
      <c r="B91" t="s">
        <v>133</v>
      </c>
      <c r="C91">
        <v>22</v>
      </c>
      <c r="D91" s="46">
        <f t="shared" si="2"/>
        <v>0.26957480700894498</v>
      </c>
      <c r="E91" s="14"/>
      <c r="G91" t="s">
        <v>133</v>
      </c>
      <c r="H91">
        <v>22</v>
      </c>
      <c r="I91" s="46">
        <f t="shared" si="3"/>
        <v>0.27033669206193167</v>
      </c>
      <c r="K91" s="14"/>
    </row>
    <row r="92" spans="2:11" x14ac:dyDescent="0.25">
      <c r="B92" t="s">
        <v>134</v>
      </c>
      <c r="C92">
        <v>6</v>
      </c>
      <c r="D92" s="46">
        <f t="shared" si="2"/>
        <v>7.3520401911530447E-2</v>
      </c>
      <c r="E92" s="14"/>
      <c r="G92" t="s">
        <v>134</v>
      </c>
      <c r="H92">
        <v>6</v>
      </c>
      <c r="I92" s="46">
        <f t="shared" si="3"/>
        <v>7.3728188744163189E-2</v>
      </c>
      <c r="K92" s="14"/>
    </row>
    <row r="93" spans="2:11" x14ac:dyDescent="0.25">
      <c r="B93" t="s">
        <v>135</v>
      </c>
      <c r="C93">
        <v>0</v>
      </c>
      <c r="D93" s="46">
        <f t="shared" si="2"/>
        <v>0</v>
      </c>
      <c r="E93" s="14"/>
      <c r="G93" t="s">
        <v>135</v>
      </c>
      <c r="H93">
        <v>0</v>
      </c>
      <c r="I93" s="46">
        <f t="shared" si="3"/>
        <v>0</v>
      </c>
      <c r="K93" s="14"/>
    </row>
    <row r="94" spans="2:11" x14ac:dyDescent="0.25">
      <c r="B94" t="s">
        <v>136</v>
      </c>
      <c r="C94">
        <v>23</v>
      </c>
      <c r="D94" s="46">
        <f t="shared" si="2"/>
        <v>0.28182820732753339</v>
      </c>
      <c r="E94" s="14"/>
      <c r="G94" t="s">
        <v>136</v>
      </c>
      <c r="H94">
        <v>23</v>
      </c>
      <c r="I94" s="46">
        <f t="shared" si="3"/>
        <v>0.28262472351929219</v>
      </c>
      <c r="K94" s="14"/>
    </row>
    <row r="95" spans="2:11" x14ac:dyDescent="0.25">
      <c r="B95" t="s">
        <v>137</v>
      </c>
      <c r="C95">
        <v>0</v>
      </c>
      <c r="D95" s="46">
        <f t="shared" si="2"/>
        <v>0</v>
      </c>
      <c r="E95" s="14"/>
      <c r="G95" t="s">
        <v>137</v>
      </c>
      <c r="H95">
        <v>0</v>
      </c>
      <c r="I95" s="46">
        <f t="shared" si="3"/>
        <v>0</v>
      </c>
      <c r="K95" s="14"/>
    </row>
    <row r="96" spans="2:11" x14ac:dyDescent="0.25">
      <c r="B96" t="s">
        <v>138</v>
      </c>
      <c r="C96">
        <v>0</v>
      </c>
      <c r="D96" s="46">
        <f t="shared" si="2"/>
        <v>0</v>
      </c>
      <c r="E96" s="14"/>
      <c r="G96" t="s">
        <v>138</v>
      </c>
      <c r="H96">
        <v>0</v>
      </c>
      <c r="I96" s="46">
        <f t="shared" si="3"/>
        <v>0</v>
      </c>
      <c r="K96" s="14"/>
    </row>
    <row r="97" spans="2:11" x14ac:dyDescent="0.25">
      <c r="B97" t="s">
        <v>139</v>
      </c>
      <c r="C97">
        <v>0</v>
      </c>
      <c r="D97" s="46">
        <f t="shared" si="2"/>
        <v>0</v>
      </c>
      <c r="E97" s="14"/>
      <c r="G97" t="s">
        <v>139</v>
      </c>
      <c r="H97">
        <v>0</v>
      </c>
      <c r="I97" s="46">
        <f t="shared" si="3"/>
        <v>0</v>
      </c>
      <c r="K97" s="14"/>
    </row>
    <row r="98" spans="2:11" x14ac:dyDescent="0.25">
      <c r="B98" t="s">
        <v>140</v>
      </c>
      <c r="C98">
        <v>0</v>
      </c>
      <c r="D98" s="46">
        <f t="shared" si="2"/>
        <v>0</v>
      </c>
      <c r="E98" s="14"/>
      <c r="G98" t="s">
        <v>140</v>
      </c>
      <c r="H98">
        <v>0</v>
      </c>
      <c r="I98" s="46">
        <f t="shared" si="3"/>
        <v>0</v>
      </c>
      <c r="K98" s="14"/>
    </row>
    <row r="99" spans="2:11" x14ac:dyDescent="0.25">
      <c r="B99" t="s">
        <v>141</v>
      </c>
      <c r="C99">
        <v>7</v>
      </c>
      <c r="D99" s="46">
        <f t="shared" si="2"/>
        <v>8.5773802230118865E-2</v>
      </c>
      <c r="E99" s="14"/>
      <c r="G99" t="s">
        <v>141</v>
      </c>
      <c r="H99">
        <v>7</v>
      </c>
      <c r="I99" s="46">
        <f t="shared" si="3"/>
        <v>8.6016220201523719E-2</v>
      </c>
      <c r="K99" s="14"/>
    </row>
    <row r="100" spans="2:11" x14ac:dyDescent="0.25">
      <c r="B100" t="s">
        <v>142</v>
      </c>
      <c r="C100">
        <v>0</v>
      </c>
      <c r="D100" s="46">
        <f t="shared" si="2"/>
        <v>0</v>
      </c>
      <c r="E100" s="14"/>
      <c r="G100" t="s">
        <v>142</v>
      </c>
      <c r="H100">
        <v>0</v>
      </c>
      <c r="I100" s="46">
        <f t="shared" si="3"/>
        <v>0</v>
      </c>
      <c r="K100" s="14"/>
    </row>
    <row r="101" spans="2:11" x14ac:dyDescent="0.25">
      <c r="B101" t="s">
        <v>143</v>
      </c>
      <c r="C101">
        <v>38</v>
      </c>
      <c r="D101" s="46">
        <f t="shared" si="2"/>
        <v>0.46562921210635949</v>
      </c>
      <c r="E101" s="14"/>
      <c r="G101" t="s">
        <v>143</v>
      </c>
      <c r="H101">
        <v>38</v>
      </c>
      <c r="I101" s="46">
        <f t="shared" si="3"/>
        <v>0.4669451953797002</v>
      </c>
      <c r="K101" s="14"/>
    </row>
    <row r="102" spans="2:11" x14ac:dyDescent="0.25">
      <c r="B102" t="s">
        <v>144</v>
      </c>
      <c r="C102">
        <v>0</v>
      </c>
      <c r="D102" s="46">
        <f t="shared" si="2"/>
        <v>0</v>
      </c>
      <c r="E102" s="14"/>
      <c r="G102" t="s">
        <v>144</v>
      </c>
      <c r="H102">
        <v>1</v>
      </c>
      <c r="I102" s="46">
        <f t="shared" si="3"/>
        <v>1.2288031457360531E-2</v>
      </c>
      <c r="K102" s="14"/>
    </row>
    <row r="103" spans="2:11" x14ac:dyDescent="0.25">
      <c r="B103" t="s">
        <v>145</v>
      </c>
      <c r="C103">
        <v>0</v>
      </c>
      <c r="D103" s="46">
        <f t="shared" si="2"/>
        <v>0</v>
      </c>
      <c r="E103" s="14"/>
      <c r="G103" t="s">
        <v>145</v>
      </c>
      <c r="H103">
        <v>1</v>
      </c>
      <c r="I103" s="46">
        <f t="shared" si="3"/>
        <v>1.2288031457360531E-2</v>
      </c>
      <c r="K103" s="14"/>
    </row>
    <row r="104" spans="2:11" x14ac:dyDescent="0.25">
      <c r="B104" t="s">
        <v>146</v>
      </c>
      <c r="C104">
        <v>295</v>
      </c>
      <c r="D104" s="46">
        <f t="shared" si="2"/>
        <v>3.6147530939835804</v>
      </c>
      <c r="E104" s="14"/>
      <c r="G104" t="s">
        <v>146</v>
      </c>
      <c r="H104">
        <v>292</v>
      </c>
      <c r="I104" s="46">
        <f t="shared" si="3"/>
        <v>3.5881051855492752</v>
      </c>
      <c r="K104" s="14"/>
    </row>
    <row r="105" spans="2:11" x14ac:dyDescent="0.25">
      <c r="B105" t="s">
        <v>147</v>
      </c>
      <c r="C105">
        <v>0</v>
      </c>
      <c r="D105" s="46">
        <f t="shared" si="2"/>
        <v>0</v>
      </c>
      <c r="E105" s="14"/>
      <c r="G105" t="s">
        <v>147</v>
      </c>
      <c r="H105">
        <v>0</v>
      </c>
      <c r="I105" s="46">
        <f t="shared" si="3"/>
        <v>0</v>
      </c>
      <c r="K105" s="14"/>
    </row>
    <row r="106" spans="2:11" x14ac:dyDescent="0.25">
      <c r="B106" t="s">
        <v>148</v>
      </c>
      <c r="C106">
        <v>39</v>
      </c>
      <c r="D106" s="46">
        <f t="shared" si="2"/>
        <v>0.47788261242494795</v>
      </c>
      <c r="E106" s="14"/>
      <c r="G106" t="s">
        <v>148</v>
      </c>
      <c r="H106">
        <v>39</v>
      </c>
      <c r="I106" s="46">
        <f t="shared" si="3"/>
        <v>0.47923322683706071</v>
      </c>
      <c r="K106" s="14"/>
    </row>
    <row r="107" spans="2:11" x14ac:dyDescent="0.25">
      <c r="B107" t="s">
        <v>149</v>
      </c>
      <c r="C107">
        <v>7</v>
      </c>
      <c r="D107" s="46">
        <f t="shared" si="2"/>
        <v>8.5773802230118865E-2</v>
      </c>
      <c r="E107" s="14"/>
      <c r="G107" t="s">
        <v>149</v>
      </c>
      <c r="H107">
        <v>7</v>
      </c>
      <c r="I107" s="46">
        <f t="shared" si="3"/>
        <v>8.6016220201523719E-2</v>
      </c>
      <c r="K107" s="14"/>
    </row>
    <row r="108" spans="2:11" x14ac:dyDescent="0.25">
      <c r="B108" t="s">
        <v>150</v>
      </c>
      <c r="C108">
        <v>42</v>
      </c>
      <c r="D108" s="46">
        <f t="shared" si="2"/>
        <v>0.51464281338071316</v>
      </c>
      <c r="E108" s="14"/>
      <c r="G108" t="s">
        <v>150</v>
      </c>
      <c r="H108">
        <v>42</v>
      </c>
      <c r="I108" s="46">
        <f t="shared" si="3"/>
        <v>0.51609732120914231</v>
      </c>
      <c r="K108" s="14"/>
    </row>
    <row r="109" spans="2:11" x14ac:dyDescent="0.25">
      <c r="B109" t="s">
        <v>151</v>
      </c>
      <c r="C109">
        <v>24</v>
      </c>
      <c r="D109" s="46">
        <f t="shared" si="2"/>
        <v>0.29408160764612179</v>
      </c>
      <c r="E109" s="14"/>
      <c r="G109" t="s">
        <v>151</v>
      </c>
      <c r="H109">
        <v>23</v>
      </c>
      <c r="I109" s="46">
        <f t="shared" si="3"/>
        <v>0.28262472351929219</v>
      </c>
      <c r="K109" s="14"/>
    </row>
    <row r="110" spans="2:11" x14ac:dyDescent="0.25">
      <c r="B110" t="s">
        <v>152</v>
      </c>
      <c r="C110">
        <v>7</v>
      </c>
      <c r="D110" s="46">
        <f t="shared" si="2"/>
        <v>8.5773802230118865E-2</v>
      </c>
      <c r="E110" s="14"/>
      <c r="G110" t="s">
        <v>152</v>
      </c>
      <c r="H110">
        <v>9</v>
      </c>
      <c r="I110" s="46">
        <f t="shared" si="3"/>
        <v>0.11059228311624478</v>
      </c>
      <c r="K110" s="14"/>
    </row>
    <row r="111" spans="2:11" x14ac:dyDescent="0.25">
      <c r="B111" t="s">
        <v>153</v>
      </c>
      <c r="C111">
        <v>2</v>
      </c>
      <c r="D111" s="46">
        <f t="shared" si="2"/>
        <v>2.4506800637176817E-2</v>
      </c>
      <c r="E111" s="14"/>
      <c r="G111" t="s">
        <v>153</v>
      </c>
      <c r="H111">
        <v>2</v>
      </c>
      <c r="I111" s="46">
        <f t="shared" si="3"/>
        <v>2.4576062914721062E-2</v>
      </c>
      <c r="K111" s="14"/>
    </row>
    <row r="112" spans="2:11" x14ac:dyDescent="0.25">
      <c r="B112" t="s">
        <v>154</v>
      </c>
      <c r="C112">
        <v>52</v>
      </c>
      <c r="D112" s="46">
        <f t="shared" si="2"/>
        <v>0.63717681656659719</v>
      </c>
      <c r="E112" s="14"/>
      <c r="G112" t="s">
        <v>154</v>
      </c>
      <c r="H112">
        <v>52</v>
      </c>
      <c r="I112" s="46">
        <f t="shared" si="3"/>
        <v>0.63897763578274758</v>
      </c>
      <c r="K112" s="14"/>
    </row>
    <row r="113" spans="2:11" x14ac:dyDescent="0.25">
      <c r="B113" t="s">
        <v>155</v>
      </c>
      <c r="C113">
        <v>28</v>
      </c>
      <c r="D113" s="46">
        <f t="shared" si="2"/>
        <v>0.34309520892047546</v>
      </c>
      <c r="E113" s="14"/>
      <c r="G113" t="s">
        <v>155</v>
      </c>
      <c r="H113">
        <v>26</v>
      </c>
      <c r="I113" s="46">
        <f t="shared" si="3"/>
        <v>0.31948881789137379</v>
      </c>
      <c r="K113" s="14"/>
    </row>
    <row r="114" spans="2:11" x14ac:dyDescent="0.25">
      <c r="B114" t="s">
        <v>156</v>
      </c>
      <c r="C114">
        <v>10</v>
      </c>
      <c r="D114" s="46">
        <f t="shared" si="2"/>
        <v>0.12253400318588409</v>
      </c>
      <c r="E114" s="14"/>
      <c r="G114" t="s">
        <v>156</v>
      </c>
      <c r="H114">
        <v>10</v>
      </c>
      <c r="I114" s="46">
        <f t="shared" si="3"/>
        <v>0.12288031457360531</v>
      </c>
      <c r="K114" s="14"/>
    </row>
    <row r="115" spans="2:11" x14ac:dyDescent="0.25">
      <c r="B115" t="s">
        <v>157</v>
      </c>
      <c r="C115">
        <v>7</v>
      </c>
      <c r="D115" s="46">
        <f t="shared" si="2"/>
        <v>8.5773802230118865E-2</v>
      </c>
      <c r="E115" s="14"/>
      <c r="G115" t="s">
        <v>157</v>
      </c>
      <c r="H115">
        <v>7</v>
      </c>
      <c r="I115" s="46">
        <f t="shared" si="3"/>
        <v>8.6016220201523719E-2</v>
      </c>
      <c r="K115" s="14"/>
    </row>
    <row r="116" spans="2:11" x14ac:dyDescent="0.25">
      <c r="B116" t="s">
        <v>158</v>
      </c>
      <c r="C116">
        <v>2</v>
      </c>
      <c r="D116" s="46">
        <f t="shared" si="2"/>
        <v>2.4506800637176817E-2</v>
      </c>
      <c r="E116" s="14"/>
      <c r="G116" t="s">
        <v>158</v>
      </c>
      <c r="H116">
        <v>2</v>
      </c>
      <c r="I116" s="46">
        <f t="shared" si="3"/>
        <v>2.4576062914721062E-2</v>
      </c>
      <c r="K116" s="14"/>
    </row>
    <row r="117" spans="2:11" x14ac:dyDescent="0.25">
      <c r="B117" t="s">
        <v>159</v>
      </c>
      <c r="C117">
        <v>0</v>
      </c>
      <c r="D117" s="46">
        <f t="shared" si="2"/>
        <v>0</v>
      </c>
      <c r="E117" s="14"/>
      <c r="G117" t="s">
        <v>159</v>
      </c>
      <c r="H117">
        <v>0</v>
      </c>
      <c r="I117" s="46">
        <f t="shared" si="3"/>
        <v>0</v>
      </c>
      <c r="K117" s="14"/>
    </row>
    <row r="118" spans="2:11" x14ac:dyDescent="0.25">
      <c r="B118" t="s">
        <v>160</v>
      </c>
      <c r="C118">
        <v>15</v>
      </c>
      <c r="D118" s="46">
        <f t="shared" si="2"/>
        <v>0.18380100477882613</v>
      </c>
      <c r="E118" s="14"/>
      <c r="G118" t="s">
        <v>160</v>
      </c>
      <c r="H118">
        <v>13</v>
      </c>
      <c r="I118" s="46">
        <f t="shared" si="3"/>
        <v>0.15974440894568689</v>
      </c>
      <c r="K118" s="14"/>
    </row>
    <row r="119" spans="2:11" x14ac:dyDescent="0.25">
      <c r="B119" t="s">
        <v>161</v>
      </c>
      <c r="C119">
        <v>0</v>
      </c>
      <c r="D119" s="46">
        <f t="shared" si="2"/>
        <v>0</v>
      </c>
      <c r="E119" s="14"/>
      <c r="G119" t="s">
        <v>161</v>
      </c>
      <c r="H119">
        <v>0</v>
      </c>
      <c r="I119" s="46">
        <f t="shared" si="3"/>
        <v>0</v>
      </c>
      <c r="K119" s="14"/>
    </row>
    <row r="120" spans="2:11" x14ac:dyDescent="0.25">
      <c r="B120" t="s">
        <v>162</v>
      </c>
      <c r="C120">
        <v>18</v>
      </c>
      <c r="D120" s="46">
        <f t="shared" si="2"/>
        <v>0.22056120573459134</v>
      </c>
      <c r="E120" s="14"/>
      <c r="G120" t="s">
        <v>162</v>
      </c>
      <c r="H120">
        <v>18</v>
      </c>
      <c r="I120" s="46">
        <f t="shared" si="3"/>
        <v>0.22118456623248955</v>
      </c>
      <c r="K120" s="14"/>
    </row>
    <row r="121" spans="2:11" x14ac:dyDescent="0.25">
      <c r="B121" t="s">
        <v>163</v>
      </c>
      <c r="C121">
        <v>13</v>
      </c>
      <c r="D121" s="46">
        <f t="shared" si="2"/>
        <v>0.1592942041416493</v>
      </c>
      <c r="E121" s="14"/>
      <c r="G121" t="s">
        <v>163</v>
      </c>
      <c r="H121">
        <v>13</v>
      </c>
      <c r="I121" s="46">
        <f t="shared" si="3"/>
        <v>0.15974440894568689</v>
      </c>
      <c r="K121" s="14"/>
    </row>
    <row r="122" spans="2:11" x14ac:dyDescent="0.25">
      <c r="B122" t="s">
        <v>164</v>
      </c>
      <c r="C122">
        <v>0</v>
      </c>
      <c r="D122" s="46">
        <f t="shared" si="2"/>
        <v>0</v>
      </c>
      <c r="E122" s="14"/>
      <c r="G122" t="s">
        <v>164</v>
      </c>
      <c r="H122">
        <v>0</v>
      </c>
      <c r="I122" s="46">
        <f t="shared" si="3"/>
        <v>0</v>
      </c>
      <c r="K122" s="14"/>
    </row>
    <row r="123" spans="2:11" x14ac:dyDescent="0.25">
      <c r="B123" t="s">
        <v>165</v>
      </c>
      <c r="C123">
        <v>29</v>
      </c>
      <c r="D123" s="46">
        <f t="shared" si="2"/>
        <v>0.35534860923906386</v>
      </c>
      <c r="E123" s="14"/>
      <c r="G123" t="s">
        <v>165</v>
      </c>
      <c r="H123">
        <v>29</v>
      </c>
      <c r="I123" s="46">
        <f t="shared" si="3"/>
        <v>0.35635291226345539</v>
      </c>
      <c r="K123" s="14"/>
    </row>
    <row r="124" spans="2:11" x14ac:dyDescent="0.25">
      <c r="B124" t="s">
        <v>166</v>
      </c>
      <c r="C124">
        <v>375</v>
      </c>
      <c r="D124" s="46">
        <f t="shared" si="2"/>
        <v>4.5950251194706535</v>
      </c>
      <c r="E124" s="14"/>
      <c r="G124" t="s">
        <v>166</v>
      </c>
      <c r="H124">
        <v>374</v>
      </c>
      <c r="I124" s="46">
        <f t="shared" si="3"/>
        <v>4.5957237650528384</v>
      </c>
      <c r="K124" s="14"/>
    </row>
    <row r="125" spans="2:11" x14ac:dyDescent="0.25">
      <c r="B125" t="s">
        <v>167</v>
      </c>
      <c r="C125">
        <v>21</v>
      </c>
      <c r="D125" s="46">
        <f t="shared" si="2"/>
        <v>0.25732140669035658</v>
      </c>
      <c r="E125" s="14"/>
      <c r="G125" t="s">
        <v>167</v>
      </c>
      <c r="H125">
        <v>21</v>
      </c>
      <c r="I125" s="46">
        <f t="shared" si="3"/>
        <v>0.25804866060457116</v>
      </c>
      <c r="K125" s="14"/>
    </row>
    <row r="126" spans="2:11" x14ac:dyDescent="0.25">
      <c r="B126" t="s">
        <v>168</v>
      </c>
      <c r="C126">
        <v>0</v>
      </c>
      <c r="D126" s="46">
        <f t="shared" si="2"/>
        <v>0</v>
      </c>
      <c r="E126" s="14"/>
      <c r="G126" t="s">
        <v>168</v>
      </c>
      <c r="H126">
        <v>0</v>
      </c>
      <c r="I126" s="46">
        <f t="shared" si="3"/>
        <v>0</v>
      </c>
      <c r="K126" s="14"/>
    </row>
    <row r="127" spans="2:11" x14ac:dyDescent="0.25">
      <c r="B127" t="s">
        <v>169</v>
      </c>
      <c r="C127">
        <v>0</v>
      </c>
      <c r="D127" s="46">
        <f t="shared" si="2"/>
        <v>0</v>
      </c>
      <c r="E127" s="14"/>
      <c r="G127" t="s">
        <v>169</v>
      </c>
      <c r="H127">
        <v>0</v>
      </c>
      <c r="I127" s="46">
        <f t="shared" si="3"/>
        <v>0</v>
      </c>
      <c r="K127" s="14"/>
    </row>
    <row r="128" spans="2:11" x14ac:dyDescent="0.25">
      <c r="B128" t="s">
        <v>170</v>
      </c>
      <c r="C128">
        <v>0</v>
      </c>
      <c r="D128" s="46">
        <f t="shared" si="2"/>
        <v>0</v>
      </c>
      <c r="E128" s="14"/>
      <c r="G128" t="s">
        <v>170</v>
      </c>
      <c r="H128">
        <v>0</v>
      </c>
      <c r="I128" s="46">
        <f t="shared" si="3"/>
        <v>0</v>
      </c>
      <c r="K128" s="14"/>
    </row>
    <row r="129" spans="2:11" x14ac:dyDescent="0.25">
      <c r="B129" t="s">
        <v>171</v>
      </c>
      <c r="C129">
        <v>0</v>
      </c>
      <c r="D129" s="46">
        <f t="shared" si="2"/>
        <v>0</v>
      </c>
      <c r="E129" s="14"/>
      <c r="G129" t="s">
        <v>171</v>
      </c>
      <c r="H129">
        <v>0</v>
      </c>
      <c r="I129" s="46">
        <f t="shared" si="3"/>
        <v>0</v>
      </c>
      <c r="K129" s="14"/>
    </row>
    <row r="130" spans="2:11" x14ac:dyDescent="0.25">
      <c r="B130" t="s">
        <v>172</v>
      </c>
      <c r="C130">
        <v>0</v>
      </c>
      <c r="D130" s="46">
        <f t="shared" si="2"/>
        <v>0</v>
      </c>
      <c r="E130" s="14"/>
      <c r="G130" t="s">
        <v>172</v>
      </c>
      <c r="H130">
        <v>0</v>
      </c>
      <c r="I130" s="46">
        <f t="shared" si="3"/>
        <v>0</v>
      </c>
      <c r="K130" s="14"/>
    </row>
    <row r="131" spans="2:11" x14ac:dyDescent="0.25">
      <c r="B131" t="s">
        <v>173</v>
      </c>
      <c r="C131">
        <v>0</v>
      </c>
      <c r="D131" s="46">
        <f t="shared" si="2"/>
        <v>0</v>
      </c>
      <c r="E131" s="14"/>
      <c r="G131" t="s">
        <v>173</v>
      </c>
      <c r="H131">
        <v>0</v>
      </c>
      <c r="I131" s="46">
        <f t="shared" si="3"/>
        <v>0</v>
      </c>
      <c r="K131" s="14"/>
    </row>
    <row r="132" spans="2:11" x14ac:dyDescent="0.25">
      <c r="B132" t="s">
        <v>174</v>
      </c>
      <c r="C132">
        <v>21</v>
      </c>
      <c r="D132" s="46">
        <f t="shared" si="2"/>
        <v>0.25732140669035658</v>
      </c>
      <c r="E132" s="14"/>
      <c r="G132" t="s">
        <v>174</v>
      </c>
      <c r="H132">
        <v>21</v>
      </c>
      <c r="I132" s="46">
        <f t="shared" si="3"/>
        <v>0.25804866060457116</v>
      </c>
      <c r="K132" s="14"/>
    </row>
    <row r="133" spans="2:11" x14ac:dyDescent="0.25">
      <c r="B133" t="s">
        <v>175</v>
      </c>
      <c r="C133">
        <v>0</v>
      </c>
      <c r="D133" s="46">
        <f t="shared" si="2"/>
        <v>0</v>
      </c>
      <c r="E133" s="14"/>
      <c r="G133" t="s">
        <v>175</v>
      </c>
      <c r="H133">
        <v>0</v>
      </c>
      <c r="I133" s="46">
        <f t="shared" si="3"/>
        <v>0</v>
      </c>
      <c r="K133" s="14"/>
    </row>
    <row r="134" spans="2:11" x14ac:dyDescent="0.25">
      <c r="B134" t="s">
        <v>176</v>
      </c>
      <c r="C134">
        <v>354</v>
      </c>
      <c r="D134" s="46">
        <f t="shared" si="2"/>
        <v>4.3377037127802964</v>
      </c>
      <c r="E134" s="14"/>
      <c r="G134" t="s">
        <v>176</v>
      </c>
      <c r="H134">
        <v>353</v>
      </c>
      <c r="I134" s="46">
        <f t="shared" si="3"/>
        <v>4.3376751044482678</v>
      </c>
      <c r="K134" s="14"/>
    </row>
    <row r="135" spans="2:11" x14ac:dyDescent="0.25">
      <c r="B135" t="s">
        <v>177</v>
      </c>
      <c r="C135">
        <v>0</v>
      </c>
      <c r="D135" s="46">
        <f t="shared" ref="D135:D198" si="4">C135*100/$C$461</f>
        <v>0</v>
      </c>
      <c r="E135" s="14"/>
      <c r="G135" t="s">
        <v>177</v>
      </c>
      <c r="H135">
        <v>0</v>
      </c>
      <c r="I135" s="46">
        <f t="shared" ref="I135:I198" si="5">H135*100/$H$461</f>
        <v>0</v>
      </c>
      <c r="K135" s="14"/>
    </row>
    <row r="136" spans="2:11" x14ac:dyDescent="0.25">
      <c r="B136" t="s">
        <v>178</v>
      </c>
      <c r="C136">
        <v>0</v>
      </c>
      <c r="D136" s="46">
        <f t="shared" si="4"/>
        <v>0</v>
      </c>
      <c r="E136" s="14"/>
      <c r="G136" t="s">
        <v>178</v>
      </c>
      <c r="H136">
        <v>0</v>
      </c>
      <c r="I136" s="46">
        <f t="shared" si="5"/>
        <v>0</v>
      </c>
      <c r="K136" s="14"/>
    </row>
    <row r="137" spans="2:11" x14ac:dyDescent="0.25">
      <c r="B137" t="s">
        <v>179</v>
      </c>
      <c r="C137">
        <v>131</v>
      </c>
      <c r="D137" s="46">
        <f t="shared" si="4"/>
        <v>1.6051954417350816</v>
      </c>
      <c r="E137" s="14"/>
      <c r="G137" t="s">
        <v>179</v>
      </c>
      <c r="H137">
        <v>130</v>
      </c>
      <c r="I137" s="46">
        <f t="shared" si="5"/>
        <v>1.5974440894568691</v>
      </c>
      <c r="K137" s="14"/>
    </row>
    <row r="138" spans="2:11" x14ac:dyDescent="0.25">
      <c r="B138" t="s">
        <v>180</v>
      </c>
      <c r="C138">
        <v>0</v>
      </c>
      <c r="D138" s="46">
        <f t="shared" si="4"/>
        <v>0</v>
      </c>
      <c r="E138" s="14"/>
      <c r="G138" t="s">
        <v>180</v>
      </c>
      <c r="H138">
        <v>0</v>
      </c>
      <c r="I138" s="46">
        <f t="shared" si="5"/>
        <v>0</v>
      </c>
      <c r="K138" s="14"/>
    </row>
    <row r="139" spans="2:11" x14ac:dyDescent="0.25">
      <c r="B139" t="s">
        <v>181</v>
      </c>
      <c r="C139">
        <v>0</v>
      </c>
      <c r="D139" s="46">
        <f t="shared" si="4"/>
        <v>0</v>
      </c>
      <c r="E139" s="14"/>
      <c r="G139" t="s">
        <v>181</v>
      </c>
      <c r="H139">
        <v>1</v>
      </c>
      <c r="I139" s="46">
        <f t="shared" si="5"/>
        <v>1.2288031457360531E-2</v>
      </c>
      <c r="K139" s="14"/>
    </row>
    <row r="140" spans="2:11" x14ac:dyDescent="0.25">
      <c r="B140" t="s">
        <v>182</v>
      </c>
      <c r="C140">
        <v>0</v>
      </c>
      <c r="D140" s="46">
        <f t="shared" si="4"/>
        <v>0</v>
      </c>
      <c r="E140" s="14"/>
      <c r="G140" t="s">
        <v>182</v>
      </c>
      <c r="H140">
        <v>0</v>
      </c>
      <c r="I140" s="46">
        <f t="shared" si="5"/>
        <v>0</v>
      </c>
      <c r="K140" s="14"/>
    </row>
    <row r="141" spans="2:11" x14ac:dyDescent="0.25">
      <c r="B141" t="s">
        <v>183</v>
      </c>
      <c r="C141">
        <v>0</v>
      </c>
      <c r="D141" s="46">
        <f t="shared" si="4"/>
        <v>0</v>
      </c>
      <c r="E141" s="14"/>
      <c r="G141" t="s">
        <v>183</v>
      </c>
      <c r="H141">
        <v>1</v>
      </c>
      <c r="I141" s="46">
        <f t="shared" si="5"/>
        <v>1.2288031457360531E-2</v>
      </c>
      <c r="K141" s="14"/>
    </row>
    <row r="142" spans="2:11" x14ac:dyDescent="0.25">
      <c r="B142" t="s">
        <v>184</v>
      </c>
      <c r="C142">
        <v>106</v>
      </c>
      <c r="D142" s="46">
        <f t="shared" si="4"/>
        <v>1.2988604337703713</v>
      </c>
      <c r="E142" s="14"/>
      <c r="G142" t="s">
        <v>184</v>
      </c>
      <c r="H142">
        <v>108</v>
      </c>
      <c r="I142" s="46">
        <f t="shared" si="5"/>
        <v>1.3271073973949374</v>
      </c>
      <c r="K142" s="14"/>
    </row>
    <row r="143" spans="2:11" x14ac:dyDescent="0.25">
      <c r="B143" t="s">
        <v>185</v>
      </c>
      <c r="C143">
        <v>0</v>
      </c>
      <c r="D143" s="46">
        <f t="shared" si="4"/>
        <v>0</v>
      </c>
      <c r="E143" s="14"/>
      <c r="G143" t="s">
        <v>185</v>
      </c>
      <c r="H143">
        <v>0</v>
      </c>
      <c r="I143" s="46">
        <f t="shared" si="5"/>
        <v>0</v>
      </c>
      <c r="K143" s="14"/>
    </row>
    <row r="144" spans="2:11" x14ac:dyDescent="0.25">
      <c r="B144" t="s">
        <v>186</v>
      </c>
      <c r="C144">
        <v>0</v>
      </c>
      <c r="D144" s="46">
        <f t="shared" si="4"/>
        <v>0</v>
      </c>
      <c r="E144" s="14"/>
      <c r="G144" t="s">
        <v>186</v>
      </c>
      <c r="H144">
        <v>0</v>
      </c>
      <c r="I144" s="46">
        <f t="shared" si="5"/>
        <v>0</v>
      </c>
      <c r="K144" s="14"/>
    </row>
    <row r="145" spans="2:11" x14ac:dyDescent="0.25">
      <c r="B145" t="s">
        <v>187</v>
      </c>
      <c r="C145">
        <v>22</v>
      </c>
      <c r="D145" s="46">
        <f t="shared" si="4"/>
        <v>0.26957480700894498</v>
      </c>
      <c r="E145" s="14"/>
      <c r="G145" t="s">
        <v>187</v>
      </c>
      <c r="H145">
        <v>22</v>
      </c>
      <c r="I145" s="46">
        <f t="shared" si="5"/>
        <v>0.27033669206193167</v>
      </c>
      <c r="K145" s="14"/>
    </row>
    <row r="146" spans="2:11" x14ac:dyDescent="0.25">
      <c r="B146" t="s">
        <v>188</v>
      </c>
      <c r="C146">
        <v>68</v>
      </c>
      <c r="D146" s="46">
        <f t="shared" si="4"/>
        <v>0.83323122166401176</v>
      </c>
      <c r="E146" s="14"/>
      <c r="G146" t="s">
        <v>188</v>
      </c>
      <c r="H146">
        <v>70</v>
      </c>
      <c r="I146" s="46">
        <f t="shared" si="5"/>
        <v>0.86016220201523719</v>
      </c>
      <c r="K146" s="14"/>
    </row>
    <row r="147" spans="2:11" x14ac:dyDescent="0.25">
      <c r="B147" t="s">
        <v>189</v>
      </c>
      <c r="C147">
        <v>27</v>
      </c>
      <c r="D147" s="46">
        <f t="shared" si="4"/>
        <v>0.330841808601887</v>
      </c>
      <c r="E147" s="14"/>
      <c r="G147" t="s">
        <v>189</v>
      </c>
      <c r="H147">
        <v>21</v>
      </c>
      <c r="I147" s="46">
        <f t="shared" si="5"/>
        <v>0.25804866060457116</v>
      </c>
      <c r="K147" s="14"/>
    </row>
    <row r="148" spans="2:11" x14ac:dyDescent="0.25">
      <c r="B148" t="s">
        <v>190</v>
      </c>
      <c r="C148">
        <v>3534</v>
      </c>
      <c r="D148" s="46">
        <f t="shared" si="4"/>
        <v>43.303516725891434</v>
      </c>
      <c r="E148" s="14"/>
      <c r="G148" t="s">
        <v>190</v>
      </c>
      <c r="H148">
        <v>3521</v>
      </c>
      <c r="I148" s="46">
        <f t="shared" si="5"/>
        <v>43.266158761366427</v>
      </c>
      <c r="K148" s="14"/>
    </row>
    <row r="149" spans="2:11" x14ac:dyDescent="0.25">
      <c r="B149" t="s">
        <v>191</v>
      </c>
      <c r="C149">
        <v>236</v>
      </c>
      <c r="D149" s="46">
        <f t="shared" si="4"/>
        <v>2.8918024751868643</v>
      </c>
      <c r="E149" s="14"/>
      <c r="G149" t="s">
        <v>191</v>
      </c>
      <c r="H149">
        <v>243</v>
      </c>
      <c r="I149" s="46">
        <f t="shared" si="5"/>
        <v>2.985991644138609</v>
      </c>
      <c r="K149" s="14"/>
    </row>
    <row r="150" spans="2:11" x14ac:dyDescent="0.25">
      <c r="B150" t="s">
        <v>192</v>
      </c>
      <c r="C150">
        <v>18</v>
      </c>
      <c r="D150" s="46">
        <f t="shared" si="4"/>
        <v>0.22056120573459134</v>
      </c>
      <c r="E150" s="14"/>
      <c r="G150" t="s">
        <v>192</v>
      </c>
      <c r="H150">
        <v>27</v>
      </c>
      <c r="I150" s="46">
        <f t="shared" si="5"/>
        <v>0.33177684934873436</v>
      </c>
      <c r="K150" s="14"/>
    </row>
    <row r="151" spans="2:11" x14ac:dyDescent="0.25">
      <c r="B151" t="s">
        <v>193</v>
      </c>
      <c r="C151">
        <v>0</v>
      </c>
      <c r="D151" s="46">
        <f t="shared" si="4"/>
        <v>0</v>
      </c>
      <c r="E151" s="14"/>
      <c r="G151" t="s">
        <v>193</v>
      </c>
      <c r="H151">
        <v>0</v>
      </c>
      <c r="I151" s="46">
        <f t="shared" si="5"/>
        <v>0</v>
      </c>
      <c r="K151" s="14"/>
    </row>
    <row r="152" spans="2:11" x14ac:dyDescent="0.25">
      <c r="B152" t="s">
        <v>194</v>
      </c>
      <c r="C152">
        <v>0</v>
      </c>
      <c r="D152" s="46">
        <f t="shared" si="4"/>
        <v>0</v>
      </c>
      <c r="E152" s="14"/>
      <c r="G152" t="s">
        <v>194</v>
      </c>
      <c r="H152">
        <v>0</v>
      </c>
      <c r="I152" s="46">
        <f t="shared" si="5"/>
        <v>0</v>
      </c>
      <c r="K152" s="14"/>
    </row>
    <row r="153" spans="2:11" x14ac:dyDescent="0.25">
      <c r="B153" t="s">
        <v>195</v>
      </c>
      <c r="C153">
        <v>0</v>
      </c>
      <c r="D153" s="46">
        <f t="shared" si="4"/>
        <v>0</v>
      </c>
      <c r="E153" s="14"/>
      <c r="G153" t="s">
        <v>195</v>
      </c>
      <c r="H153">
        <v>0</v>
      </c>
      <c r="I153" s="46">
        <f t="shared" si="5"/>
        <v>0</v>
      </c>
      <c r="K153" s="14"/>
    </row>
    <row r="154" spans="2:11" x14ac:dyDescent="0.25">
      <c r="B154" t="s">
        <v>196</v>
      </c>
      <c r="C154">
        <v>0</v>
      </c>
      <c r="D154" s="46">
        <f t="shared" si="4"/>
        <v>0</v>
      </c>
      <c r="E154" s="14"/>
      <c r="G154" t="s">
        <v>196</v>
      </c>
      <c r="H154">
        <v>0</v>
      </c>
      <c r="I154" s="46">
        <f t="shared" si="5"/>
        <v>0</v>
      </c>
      <c r="K154" s="14"/>
    </row>
    <row r="155" spans="2:11" x14ac:dyDescent="0.25">
      <c r="B155" t="s">
        <v>197</v>
      </c>
      <c r="C155">
        <v>218</v>
      </c>
      <c r="D155" s="46">
        <f t="shared" si="4"/>
        <v>2.6712412694522731</v>
      </c>
      <c r="E155" s="14"/>
      <c r="G155" t="s">
        <v>197</v>
      </c>
      <c r="H155">
        <v>216</v>
      </c>
      <c r="I155" s="46">
        <f t="shared" si="5"/>
        <v>2.6542147947898749</v>
      </c>
      <c r="K155" s="14"/>
    </row>
    <row r="156" spans="2:11" x14ac:dyDescent="0.25">
      <c r="B156" t="s">
        <v>198</v>
      </c>
      <c r="C156">
        <v>20</v>
      </c>
      <c r="D156" s="46">
        <f t="shared" si="4"/>
        <v>0.24506800637176818</v>
      </c>
      <c r="E156" s="14"/>
      <c r="G156" t="s">
        <v>198</v>
      </c>
      <c r="H156">
        <v>38</v>
      </c>
      <c r="I156" s="46">
        <f t="shared" si="5"/>
        <v>0.4669451953797002</v>
      </c>
      <c r="K156" s="14"/>
    </row>
    <row r="157" spans="2:11" x14ac:dyDescent="0.25">
      <c r="B157" t="s">
        <v>199</v>
      </c>
      <c r="C157">
        <v>0</v>
      </c>
      <c r="D157" s="46">
        <f t="shared" si="4"/>
        <v>0</v>
      </c>
      <c r="E157" s="14"/>
      <c r="G157" t="s">
        <v>199</v>
      </c>
      <c r="H157">
        <v>1</v>
      </c>
      <c r="I157" s="46">
        <f t="shared" si="5"/>
        <v>1.2288031457360531E-2</v>
      </c>
      <c r="K157" s="14"/>
    </row>
    <row r="158" spans="2:11" x14ac:dyDescent="0.25">
      <c r="B158" t="s">
        <v>200</v>
      </c>
      <c r="C158">
        <v>0</v>
      </c>
      <c r="D158" s="46">
        <f t="shared" si="4"/>
        <v>0</v>
      </c>
      <c r="E158" s="14"/>
      <c r="G158" t="s">
        <v>200</v>
      </c>
      <c r="H158">
        <v>0</v>
      </c>
      <c r="I158" s="46">
        <f t="shared" si="5"/>
        <v>0</v>
      </c>
      <c r="K158" s="14"/>
    </row>
    <row r="159" spans="2:11" x14ac:dyDescent="0.25">
      <c r="B159" t="s">
        <v>201</v>
      </c>
      <c r="C159">
        <v>11</v>
      </c>
      <c r="D159" s="46">
        <f t="shared" si="4"/>
        <v>0.13478740350447249</v>
      </c>
      <c r="E159" s="14"/>
      <c r="G159" t="s">
        <v>201</v>
      </c>
      <c r="H159">
        <v>12</v>
      </c>
      <c r="I159" s="46">
        <f t="shared" si="5"/>
        <v>0.14745637748832638</v>
      </c>
      <c r="K159" s="14"/>
    </row>
    <row r="160" spans="2:11" x14ac:dyDescent="0.25">
      <c r="B160" t="s">
        <v>202</v>
      </c>
      <c r="C160">
        <v>9</v>
      </c>
      <c r="D160" s="46">
        <f t="shared" si="4"/>
        <v>0.11028060286729567</v>
      </c>
      <c r="E160" s="14"/>
      <c r="G160" t="s">
        <v>202</v>
      </c>
      <c r="H160">
        <v>15</v>
      </c>
      <c r="I160" s="46">
        <f t="shared" si="5"/>
        <v>0.18432047186040795</v>
      </c>
      <c r="K160" s="14"/>
    </row>
    <row r="161" spans="2:11" x14ac:dyDescent="0.25">
      <c r="B161" t="s">
        <v>203</v>
      </c>
      <c r="C161">
        <v>0</v>
      </c>
      <c r="D161" s="46">
        <f t="shared" si="4"/>
        <v>0</v>
      </c>
      <c r="E161" s="14"/>
      <c r="G161" t="s">
        <v>203</v>
      </c>
      <c r="H161">
        <v>1</v>
      </c>
      <c r="I161" s="46">
        <f t="shared" si="5"/>
        <v>1.2288031457360531E-2</v>
      </c>
      <c r="K161" s="14"/>
    </row>
    <row r="162" spans="2:11" x14ac:dyDescent="0.25">
      <c r="B162" t="s">
        <v>204</v>
      </c>
      <c r="C162">
        <v>0</v>
      </c>
      <c r="D162" s="46">
        <f t="shared" si="4"/>
        <v>0</v>
      </c>
      <c r="E162" s="14"/>
      <c r="G162" t="s">
        <v>204</v>
      </c>
      <c r="H162">
        <v>0</v>
      </c>
      <c r="I162" s="46">
        <f t="shared" si="5"/>
        <v>0</v>
      </c>
      <c r="K162" s="14"/>
    </row>
    <row r="163" spans="2:11" x14ac:dyDescent="0.25">
      <c r="B163" t="s">
        <v>205</v>
      </c>
      <c r="C163">
        <v>0</v>
      </c>
      <c r="D163" s="46">
        <f t="shared" si="4"/>
        <v>0</v>
      </c>
      <c r="E163" s="14"/>
      <c r="G163" t="s">
        <v>205</v>
      </c>
      <c r="H163">
        <v>0</v>
      </c>
      <c r="I163" s="46">
        <f t="shared" si="5"/>
        <v>0</v>
      </c>
      <c r="K163" s="14"/>
    </row>
    <row r="164" spans="2:11" x14ac:dyDescent="0.25">
      <c r="B164" t="s">
        <v>206</v>
      </c>
      <c r="C164">
        <v>0</v>
      </c>
      <c r="D164" s="46">
        <f t="shared" si="4"/>
        <v>0</v>
      </c>
      <c r="E164" s="14"/>
      <c r="G164" t="s">
        <v>206</v>
      </c>
      <c r="H164">
        <v>0</v>
      </c>
      <c r="I164" s="46">
        <f t="shared" si="5"/>
        <v>0</v>
      </c>
      <c r="K164" s="14"/>
    </row>
    <row r="165" spans="2:11" x14ac:dyDescent="0.25">
      <c r="B165" t="s">
        <v>207</v>
      </c>
      <c r="C165">
        <v>0</v>
      </c>
      <c r="D165" s="46">
        <f t="shared" si="4"/>
        <v>0</v>
      </c>
      <c r="E165" s="14"/>
      <c r="G165" t="s">
        <v>207</v>
      </c>
      <c r="H165">
        <v>9</v>
      </c>
      <c r="I165" s="46">
        <f t="shared" si="5"/>
        <v>0.11059228311624478</v>
      </c>
      <c r="K165" s="14"/>
    </row>
    <row r="166" spans="2:11" x14ac:dyDescent="0.25">
      <c r="B166" t="s">
        <v>208</v>
      </c>
      <c r="C166">
        <v>2879</v>
      </c>
      <c r="D166" s="46">
        <f t="shared" si="4"/>
        <v>35.277539517216027</v>
      </c>
      <c r="E166" s="14"/>
      <c r="G166" t="s">
        <v>208</v>
      </c>
      <c r="H166">
        <v>2859</v>
      </c>
      <c r="I166" s="46">
        <f t="shared" si="5"/>
        <v>35.131481936593758</v>
      </c>
      <c r="K166" s="14"/>
    </row>
    <row r="167" spans="2:11" x14ac:dyDescent="0.25">
      <c r="B167" t="s">
        <v>209</v>
      </c>
      <c r="C167">
        <v>0</v>
      </c>
      <c r="D167" s="46">
        <f t="shared" si="4"/>
        <v>0</v>
      </c>
      <c r="E167" s="14"/>
      <c r="G167" t="s">
        <v>209</v>
      </c>
      <c r="H167">
        <v>2</v>
      </c>
      <c r="I167" s="46">
        <f t="shared" si="5"/>
        <v>2.4576062914721062E-2</v>
      </c>
      <c r="K167" s="14"/>
    </row>
    <row r="168" spans="2:11" x14ac:dyDescent="0.25">
      <c r="B168" t="s">
        <v>210</v>
      </c>
      <c r="C168">
        <v>0</v>
      </c>
      <c r="D168" s="46">
        <f t="shared" si="4"/>
        <v>0</v>
      </c>
      <c r="E168" s="14"/>
      <c r="G168" t="s">
        <v>210</v>
      </c>
      <c r="H168">
        <v>0</v>
      </c>
      <c r="I168" s="46">
        <f t="shared" si="5"/>
        <v>0</v>
      </c>
      <c r="K168" s="14"/>
    </row>
    <row r="169" spans="2:11" x14ac:dyDescent="0.25">
      <c r="B169" t="s">
        <v>211</v>
      </c>
      <c r="C169">
        <v>2</v>
      </c>
      <c r="D169" s="46">
        <f t="shared" si="4"/>
        <v>2.4506800637176817E-2</v>
      </c>
      <c r="E169" s="14"/>
      <c r="G169" t="s">
        <v>211</v>
      </c>
      <c r="H169">
        <v>20</v>
      </c>
      <c r="I169" s="46">
        <f t="shared" si="5"/>
        <v>0.24576062914721061</v>
      </c>
      <c r="K169" s="14"/>
    </row>
    <row r="170" spans="2:11" x14ac:dyDescent="0.25">
      <c r="B170" t="s">
        <v>212</v>
      </c>
      <c r="C170">
        <v>0</v>
      </c>
      <c r="D170" s="46">
        <f t="shared" si="4"/>
        <v>0</v>
      </c>
      <c r="E170" s="14"/>
      <c r="G170" t="s">
        <v>212</v>
      </c>
      <c r="H170">
        <v>0</v>
      </c>
      <c r="I170" s="46">
        <f t="shared" si="5"/>
        <v>0</v>
      </c>
      <c r="K170" s="14"/>
    </row>
    <row r="171" spans="2:11" x14ac:dyDescent="0.25">
      <c r="B171" t="s">
        <v>213</v>
      </c>
      <c r="C171">
        <v>2877</v>
      </c>
      <c r="D171" s="46">
        <f t="shared" si="4"/>
        <v>35.253032716578851</v>
      </c>
      <c r="E171" s="14"/>
      <c r="G171" t="s">
        <v>213</v>
      </c>
      <c r="H171">
        <v>2834</v>
      </c>
      <c r="I171" s="46">
        <f t="shared" si="5"/>
        <v>34.824281150159742</v>
      </c>
      <c r="K171" s="14"/>
    </row>
    <row r="172" spans="2:11" x14ac:dyDescent="0.25">
      <c r="B172" t="s">
        <v>214</v>
      </c>
      <c r="C172">
        <v>0</v>
      </c>
      <c r="D172" s="46">
        <f t="shared" si="4"/>
        <v>0</v>
      </c>
      <c r="E172" s="14"/>
      <c r="G172" t="s">
        <v>214</v>
      </c>
      <c r="H172">
        <v>1</v>
      </c>
      <c r="I172" s="46">
        <f t="shared" si="5"/>
        <v>1.2288031457360531E-2</v>
      </c>
      <c r="K172" s="14"/>
    </row>
    <row r="173" spans="2:11" x14ac:dyDescent="0.25">
      <c r="B173" t="s">
        <v>215</v>
      </c>
      <c r="C173">
        <v>0</v>
      </c>
      <c r="D173" s="46">
        <f t="shared" si="4"/>
        <v>0</v>
      </c>
      <c r="E173" s="14"/>
      <c r="G173" t="s">
        <v>215</v>
      </c>
      <c r="H173">
        <v>1</v>
      </c>
      <c r="I173" s="46">
        <f t="shared" si="5"/>
        <v>1.2288031457360531E-2</v>
      </c>
      <c r="K173" s="14"/>
    </row>
    <row r="174" spans="2:11" x14ac:dyDescent="0.25">
      <c r="B174" t="s">
        <v>216</v>
      </c>
      <c r="C174">
        <v>0</v>
      </c>
      <c r="D174" s="46">
        <f t="shared" si="4"/>
        <v>0</v>
      </c>
      <c r="E174" s="14"/>
      <c r="G174" t="s">
        <v>216</v>
      </c>
      <c r="H174">
        <v>1</v>
      </c>
      <c r="I174" s="46">
        <f t="shared" si="5"/>
        <v>1.2288031457360531E-2</v>
      </c>
      <c r="K174" s="14"/>
    </row>
    <row r="175" spans="2:11" x14ac:dyDescent="0.25">
      <c r="B175" t="s">
        <v>217</v>
      </c>
      <c r="C175">
        <v>0</v>
      </c>
      <c r="D175" s="46">
        <f t="shared" si="4"/>
        <v>0</v>
      </c>
      <c r="E175" s="14"/>
      <c r="G175" t="s">
        <v>217</v>
      </c>
      <c r="H175">
        <v>0</v>
      </c>
      <c r="I175" s="46">
        <f t="shared" si="5"/>
        <v>0</v>
      </c>
      <c r="K175" s="14"/>
    </row>
    <row r="176" spans="2:11" x14ac:dyDescent="0.25">
      <c r="B176" t="s">
        <v>218</v>
      </c>
      <c r="C176">
        <v>0</v>
      </c>
      <c r="D176" s="46">
        <f t="shared" si="4"/>
        <v>0</v>
      </c>
      <c r="E176" s="14"/>
      <c r="G176" t="s">
        <v>218</v>
      </c>
      <c r="H176">
        <v>0</v>
      </c>
      <c r="I176" s="46">
        <f t="shared" si="5"/>
        <v>0</v>
      </c>
      <c r="K176" s="14"/>
    </row>
    <row r="177" spans="2:11" x14ac:dyDescent="0.25">
      <c r="B177" t="s">
        <v>219</v>
      </c>
      <c r="C177">
        <v>399</v>
      </c>
      <c r="D177" s="46">
        <f t="shared" si="4"/>
        <v>4.8891067271167747</v>
      </c>
      <c r="E177" s="14"/>
      <c r="G177" t="s">
        <v>219</v>
      </c>
      <c r="H177">
        <v>381</v>
      </c>
      <c r="I177" s="46">
        <f t="shared" si="5"/>
        <v>4.681739985254362</v>
      </c>
      <c r="K177" s="14"/>
    </row>
    <row r="178" spans="2:11" x14ac:dyDescent="0.25">
      <c r="B178" t="s">
        <v>220</v>
      </c>
      <c r="C178">
        <v>0</v>
      </c>
      <c r="D178" s="46">
        <f t="shared" si="4"/>
        <v>0</v>
      </c>
      <c r="E178" s="14"/>
      <c r="G178" t="s">
        <v>220</v>
      </c>
      <c r="H178">
        <v>0</v>
      </c>
      <c r="I178" s="46">
        <f t="shared" si="5"/>
        <v>0</v>
      </c>
      <c r="K178" s="14"/>
    </row>
    <row r="179" spans="2:11" x14ac:dyDescent="0.25">
      <c r="B179" t="s">
        <v>221</v>
      </c>
      <c r="C179">
        <v>7</v>
      </c>
      <c r="D179" s="46">
        <f t="shared" si="4"/>
        <v>8.5773802230118865E-2</v>
      </c>
      <c r="E179" s="14"/>
      <c r="G179" t="s">
        <v>221</v>
      </c>
      <c r="H179">
        <v>7</v>
      </c>
      <c r="I179" s="46">
        <f t="shared" si="5"/>
        <v>8.6016220201523719E-2</v>
      </c>
      <c r="K179" s="14"/>
    </row>
    <row r="180" spans="2:11" x14ac:dyDescent="0.25">
      <c r="B180" t="s">
        <v>222</v>
      </c>
      <c r="C180">
        <v>3</v>
      </c>
      <c r="D180" s="46">
        <f t="shared" si="4"/>
        <v>3.6760200955765224E-2</v>
      </c>
      <c r="E180" s="14"/>
      <c r="G180" t="s">
        <v>222</v>
      </c>
      <c r="H180">
        <v>4</v>
      </c>
      <c r="I180" s="46">
        <f t="shared" si="5"/>
        <v>4.9152125829442124E-2</v>
      </c>
      <c r="K180" s="14"/>
    </row>
    <row r="181" spans="2:11" x14ac:dyDescent="0.25">
      <c r="B181" t="s">
        <v>223</v>
      </c>
      <c r="C181">
        <v>20</v>
      </c>
      <c r="D181" s="46">
        <f t="shared" si="4"/>
        <v>0.24506800637176818</v>
      </c>
      <c r="E181" s="14"/>
      <c r="G181" t="s">
        <v>223</v>
      </c>
      <c r="H181">
        <v>19</v>
      </c>
      <c r="I181" s="46">
        <f t="shared" si="5"/>
        <v>0.2334725976898501</v>
      </c>
      <c r="K181" s="14"/>
    </row>
    <row r="182" spans="2:11" x14ac:dyDescent="0.25">
      <c r="B182" t="s">
        <v>224</v>
      </c>
      <c r="C182">
        <v>0</v>
      </c>
      <c r="D182" s="46">
        <f t="shared" si="4"/>
        <v>0</v>
      </c>
      <c r="E182" s="14"/>
      <c r="G182" t="s">
        <v>224</v>
      </c>
      <c r="H182">
        <v>3</v>
      </c>
      <c r="I182" s="46">
        <f t="shared" si="5"/>
        <v>3.6864094372081595E-2</v>
      </c>
      <c r="K182" s="14"/>
    </row>
    <row r="183" spans="2:11" x14ac:dyDescent="0.25">
      <c r="B183" t="s">
        <v>225</v>
      </c>
      <c r="C183">
        <v>7</v>
      </c>
      <c r="D183" s="46">
        <f t="shared" si="4"/>
        <v>8.5773802230118865E-2</v>
      </c>
      <c r="E183" s="14"/>
      <c r="G183" t="s">
        <v>225</v>
      </c>
      <c r="H183">
        <v>6</v>
      </c>
      <c r="I183" s="46">
        <f t="shared" si="5"/>
        <v>7.3728188744163189E-2</v>
      </c>
      <c r="K183" s="14"/>
    </row>
    <row r="184" spans="2:11" x14ac:dyDescent="0.25">
      <c r="B184" t="s">
        <v>226</v>
      </c>
      <c r="C184">
        <v>2</v>
      </c>
      <c r="D184" s="46">
        <f t="shared" si="4"/>
        <v>2.4506800637176817E-2</v>
      </c>
      <c r="E184" s="14"/>
      <c r="G184" t="s">
        <v>226</v>
      </c>
      <c r="H184">
        <v>2</v>
      </c>
      <c r="I184" s="46">
        <f t="shared" si="5"/>
        <v>2.4576062914721062E-2</v>
      </c>
      <c r="K184" s="14"/>
    </row>
    <row r="185" spans="2:11" x14ac:dyDescent="0.25">
      <c r="B185" t="s">
        <v>227</v>
      </c>
      <c r="C185">
        <v>0</v>
      </c>
      <c r="D185" s="46">
        <f t="shared" si="4"/>
        <v>0</v>
      </c>
      <c r="E185" s="14"/>
      <c r="G185" t="s">
        <v>227</v>
      </c>
      <c r="H185">
        <v>0</v>
      </c>
      <c r="I185" s="46">
        <f t="shared" si="5"/>
        <v>0</v>
      </c>
      <c r="K185" s="14"/>
    </row>
    <row r="186" spans="2:11" x14ac:dyDescent="0.25">
      <c r="B186" t="s">
        <v>228</v>
      </c>
      <c r="C186">
        <v>41</v>
      </c>
      <c r="D186" s="46">
        <f t="shared" si="4"/>
        <v>0.5023894130621247</v>
      </c>
      <c r="E186" s="14"/>
      <c r="G186" t="s">
        <v>228</v>
      </c>
      <c r="H186">
        <v>41</v>
      </c>
      <c r="I186" s="46">
        <f t="shared" si="5"/>
        <v>0.50380928975178174</v>
      </c>
      <c r="K186" s="14"/>
    </row>
    <row r="187" spans="2:11" x14ac:dyDescent="0.25">
      <c r="B187" t="s">
        <v>229</v>
      </c>
      <c r="C187">
        <v>0</v>
      </c>
      <c r="D187" s="46">
        <f t="shared" si="4"/>
        <v>0</v>
      </c>
      <c r="E187" s="14"/>
      <c r="G187" t="s">
        <v>229</v>
      </c>
      <c r="H187">
        <v>4</v>
      </c>
      <c r="I187" s="46">
        <f t="shared" si="5"/>
        <v>4.9152125829442124E-2</v>
      </c>
      <c r="K187" s="14"/>
    </row>
    <row r="188" spans="2:11" x14ac:dyDescent="0.25">
      <c r="B188" t="s">
        <v>230</v>
      </c>
      <c r="C188">
        <v>34</v>
      </c>
      <c r="D188" s="46">
        <f t="shared" si="4"/>
        <v>0.41661561083200588</v>
      </c>
      <c r="E188" s="14"/>
      <c r="G188" t="s">
        <v>230</v>
      </c>
      <c r="H188">
        <v>35</v>
      </c>
      <c r="I188" s="46">
        <f t="shared" si="5"/>
        <v>0.43008110100761859</v>
      </c>
      <c r="K188" s="14"/>
    </row>
    <row r="189" spans="2:11" x14ac:dyDescent="0.25">
      <c r="B189" t="s">
        <v>231</v>
      </c>
      <c r="C189">
        <v>8</v>
      </c>
      <c r="D189" s="46">
        <f t="shared" si="4"/>
        <v>9.8027202548707268E-2</v>
      </c>
      <c r="E189" s="14"/>
      <c r="G189" t="s">
        <v>231</v>
      </c>
      <c r="H189">
        <v>10</v>
      </c>
      <c r="I189" s="46">
        <f t="shared" si="5"/>
        <v>0.12288031457360531</v>
      </c>
      <c r="K189" s="14"/>
    </row>
    <row r="190" spans="2:11" x14ac:dyDescent="0.25">
      <c r="B190" t="s">
        <v>232</v>
      </c>
      <c r="C190">
        <v>46</v>
      </c>
      <c r="D190" s="46">
        <f t="shared" si="4"/>
        <v>0.56365641465506677</v>
      </c>
      <c r="E190" s="14"/>
      <c r="G190" t="s">
        <v>232</v>
      </c>
      <c r="H190">
        <v>45</v>
      </c>
      <c r="I190" s="46">
        <f t="shared" si="5"/>
        <v>0.55296141558122391</v>
      </c>
      <c r="K190" s="14"/>
    </row>
    <row r="191" spans="2:11" x14ac:dyDescent="0.25">
      <c r="B191" t="s">
        <v>233</v>
      </c>
      <c r="C191">
        <v>13</v>
      </c>
      <c r="D191" s="46">
        <f t="shared" si="4"/>
        <v>0.1592942041416493</v>
      </c>
      <c r="E191" s="14"/>
      <c r="G191" t="s">
        <v>233</v>
      </c>
      <c r="H191">
        <v>17</v>
      </c>
      <c r="I191" s="46">
        <f t="shared" si="5"/>
        <v>0.20889653477512901</v>
      </c>
      <c r="K191" s="14"/>
    </row>
    <row r="192" spans="2:11" x14ac:dyDescent="0.25">
      <c r="B192" t="s">
        <v>234</v>
      </c>
      <c r="C192">
        <v>0</v>
      </c>
      <c r="D192" s="46">
        <f t="shared" si="4"/>
        <v>0</v>
      </c>
      <c r="E192" s="14"/>
      <c r="G192" t="s">
        <v>234</v>
      </c>
      <c r="H192">
        <v>2</v>
      </c>
      <c r="I192" s="46">
        <f t="shared" si="5"/>
        <v>2.4576062914721062E-2</v>
      </c>
      <c r="K192" s="14"/>
    </row>
    <row r="193" spans="2:11" x14ac:dyDescent="0.25">
      <c r="B193" t="s">
        <v>235</v>
      </c>
      <c r="C193">
        <v>0</v>
      </c>
      <c r="D193" s="46">
        <f t="shared" si="4"/>
        <v>0</v>
      </c>
      <c r="E193" s="14"/>
      <c r="G193" t="s">
        <v>235</v>
      </c>
      <c r="H193">
        <v>0</v>
      </c>
      <c r="I193" s="46">
        <f t="shared" si="5"/>
        <v>0</v>
      </c>
      <c r="K193" s="14"/>
    </row>
    <row r="194" spans="2:11" x14ac:dyDescent="0.25">
      <c r="B194" t="s">
        <v>236</v>
      </c>
      <c r="C194">
        <v>0</v>
      </c>
      <c r="D194" s="46">
        <f t="shared" si="4"/>
        <v>0</v>
      </c>
      <c r="E194" s="14"/>
      <c r="G194" t="s">
        <v>236</v>
      </c>
      <c r="H194">
        <v>1</v>
      </c>
      <c r="I194" s="46">
        <f t="shared" si="5"/>
        <v>1.2288031457360531E-2</v>
      </c>
      <c r="K194" s="14"/>
    </row>
    <row r="195" spans="2:11" x14ac:dyDescent="0.25">
      <c r="B195" t="s">
        <v>237</v>
      </c>
      <c r="C195">
        <v>20</v>
      </c>
      <c r="D195" s="46">
        <f t="shared" si="4"/>
        <v>0.24506800637176818</v>
      </c>
      <c r="E195" s="14"/>
      <c r="G195" t="s">
        <v>237</v>
      </c>
      <c r="H195">
        <v>21</v>
      </c>
      <c r="I195" s="46">
        <f t="shared" si="5"/>
        <v>0.25804866060457116</v>
      </c>
      <c r="K195" s="14"/>
    </row>
    <row r="196" spans="2:11" x14ac:dyDescent="0.25">
      <c r="B196" t="s">
        <v>238</v>
      </c>
      <c r="C196">
        <v>0</v>
      </c>
      <c r="D196" s="46">
        <f t="shared" si="4"/>
        <v>0</v>
      </c>
      <c r="E196" s="14"/>
      <c r="G196" t="s">
        <v>238</v>
      </c>
      <c r="H196">
        <v>0</v>
      </c>
      <c r="I196" s="46">
        <f t="shared" si="5"/>
        <v>0</v>
      </c>
      <c r="K196" s="14"/>
    </row>
    <row r="197" spans="2:11" x14ac:dyDescent="0.25">
      <c r="B197" t="s">
        <v>239</v>
      </c>
      <c r="C197">
        <v>0</v>
      </c>
      <c r="D197" s="46">
        <f t="shared" si="4"/>
        <v>0</v>
      </c>
      <c r="E197" s="14"/>
      <c r="G197" t="s">
        <v>239</v>
      </c>
      <c r="H197">
        <v>3</v>
      </c>
      <c r="I197" s="46">
        <f t="shared" si="5"/>
        <v>3.6864094372081595E-2</v>
      </c>
      <c r="K197" s="14"/>
    </row>
    <row r="198" spans="2:11" x14ac:dyDescent="0.25">
      <c r="B198" t="s">
        <v>240</v>
      </c>
      <c r="C198">
        <v>0</v>
      </c>
      <c r="D198" s="46">
        <f t="shared" si="4"/>
        <v>0</v>
      </c>
      <c r="E198" s="14"/>
      <c r="G198" t="s">
        <v>240</v>
      </c>
      <c r="H198">
        <v>1</v>
      </c>
      <c r="I198" s="46">
        <f t="shared" si="5"/>
        <v>1.2288031457360531E-2</v>
      </c>
      <c r="K198" s="14"/>
    </row>
    <row r="199" spans="2:11" x14ac:dyDescent="0.25">
      <c r="B199" t="s">
        <v>241</v>
      </c>
      <c r="C199">
        <v>198</v>
      </c>
      <c r="D199" s="46">
        <f t="shared" ref="D199:D262" si="6">C199*100/$C$461</f>
        <v>2.4261732630805048</v>
      </c>
      <c r="E199" s="14"/>
      <c r="G199" t="s">
        <v>241</v>
      </c>
      <c r="H199">
        <v>160</v>
      </c>
      <c r="I199" s="46">
        <f t="shared" ref="I199:I262" si="7">H199*100/$H$461</f>
        <v>1.9660850331776849</v>
      </c>
      <c r="K199" s="14"/>
    </row>
    <row r="200" spans="2:11" x14ac:dyDescent="0.25">
      <c r="B200" t="s">
        <v>242</v>
      </c>
      <c r="C200">
        <v>416</v>
      </c>
      <c r="D200" s="46">
        <f t="shared" si="6"/>
        <v>5.0974145325327775</v>
      </c>
      <c r="E200" s="14"/>
      <c r="G200" t="s">
        <v>242</v>
      </c>
      <c r="H200">
        <v>416</v>
      </c>
      <c r="I200" s="46">
        <f t="shared" si="7"/>
        <v>5.1118210862619806</v>
      </c>
      <c r="K200" s="14"/>
    </row>
    <row r="201" spans="2:11" x14ac:dyDescent="0.25">
      <c r="B201" t="s">
        <v>243</v>
      </c>
      <c r="C201">
        <v>295</v>
      </c>
      <c r="D201" s="46">
        <f t="shared" si="6"/>
        <v>3.6147530939835804</v>
      </c>
      <c r="E201" s="14"/>
      <c r="G201" t="s">
        <v>243</v>
      </c>
      <c r="H201">
        <v>294</v>
      </c>
      <c r="I201" s="46">
        <f t="shared" si="7"/>
        <v>3.6126812484639959</v>
      </c>
      <c r="K201" s="14"/>
    </row>
    <row r="202" spans="2:11" x14ac:dyDescent="0.25">
      <c r="B202" t="s">
        <v>244</v>
      </c>
      <c r="C202">
        <v>19</v>
      </c>
      <c r="D202" s="46">
        <f t="shared" si="6"/>
        <v>0.23281460605317975</v>
      </c>
      <c r="E202" s="14"/>
      <c r="G202" t="s">
        <v>244</v>
      </c>
      <c r="H202">
        <v>19</v>
      </c>
      <c r="I202" s="46">
        <f t="shared" si="7"/>
        <v>0.2334725976898501</v>
      </c>
      <c r="K202" s="14"/>
    </row>
    <row r="203" spans="2:11" x14ac:dyDescent="0.25">
      <c r="B203" t="s">
        <v>245</v>
      </c>
      <c r="C203">
        <v>92</v>
      </c>
      <c r="D203" s="46">
        <f t="shared" si="6"/>
        <v>1.1273128293101335</v>
      </c>
      <c r="E203" s="14"/>
      <c r="G203" t="s">
        <v>245</v>
      </c>
      <c r="H203">
        <v>96</v>
      </c>
      <c r="I203" s="46">
        <f t="shared" si="7"/>
        <v>1.179651019906611</v>
      </c>
      <c r="K203" s="14"/>
    </row>
    <row r="204" spans="2:11" x14ac:dyDescent="0.25">
      <c r="B204" t="s">
        <v>246</v>
      </c>
      <c r="C204">
        <v>17</v>
      </c>
      <c r="D204" s="46">
        <f t="shared" si="6"/>
        <v>0.20830780541600294</v>
      </c>
      <c r="E204" s="14"/>
      <c r="G204" t="s">
        <v>246</v>
      </c>
      <c r="H204">
        <v>17</v>
      </c>
      <c r="I204" s="46">
        <f t="shared" si="7"/>
        <v>0.20889653477512901</v>
      </c>
      <c r="K204" s="14"/>
    </row>
    <row r="205" spans="2:11" x14ac:dyDescent="0.25">
      <c r="B205" t="s">
        <v>247</v>
      </c>
      <c r="C205">
        <v>0</v>
      </c>
      <c r="D205" s="46">
        <f t="shared" si="6"/>
        <v>0</v>
      </c>
      <c r="E205" s="14"/>
      <c r="G205" t="s">
        <v>247</v>
      </c>
      <c r="H205">
        <v>1</v>
      </c>
      <c r="I205" s="46">
        <f t="shared" si="7"/>
        <v>1.2288031457360531E-2</v>
      </c>
      <c r="K205" s="14"/>
    </row>
    <row r="206" spans="2:11" x14ac:dyDescent="0.25">
      <c r="B206" t="s">
        <v>248</v>
      </c>
      <c r="C206">
        <v>0</v>
      </c>
      <c r="D206" s="46">
        <f t="shared" si="6"/>
        <v>0</v>
      </c>
      <c r="E206" s="14"/>
      <c r="G206" t="s">
        <v>248</v>
      </c>
      <c r="H206">
        <v>0</v>
      </c>
      <c r="I206" s="46">
        <f t="shared" si="7"/>
        <v>0</v>
      </c>
      <c r="K206" s="14"/>
    </row>
    <row r="207" spans="2:11" x14ac:dyDescent="0.25">
      <c r="B207" t="s">
        <v>249</v>
      </c>
      <c r="C207">
        <v>3</v>
      </c>
      <c r="D207" s="46">
        <f t="shared" si="6"/>
        <v>3.6760200955765224E-2</v>
      </c>
      <c r="E207" s="14"/>
      <c r="G207" t="s">
        <v>249</v>
      </c>
      <c r="H207">
        <v>3</v>
      </c>
      <c r="I207" s="46">
        <f t="shared" si="7"/>
        <v>3.6864094372081595E-2</v>
      </c>
      <c r="K207" s="14"/>
    </row>
    <row r="208" spans="2:11" x14ac:dyDescent="0.25">
      <c r="B208" t="s">
        <v>250</v>
      </c>
      <c r="C208">
        <v>0</v>
      </c>
      <c r="D208" s="46">
        <f t="shared" si="6"/>
        <v>0</v>
      </c>
      <c r="E208" s="14"/>
      <c r="G208" t="s">
        <v>250</v>
      </c>
      <c r="H208">
        <v>1</v>
      </c>
      <c r="I208" s="46">
        <f t="shared" si="7"/>
        <v>1.2288031457360531E-2</v>
      </c>
      <c r="K208" s="14"/>
    </row>
    <row r="209" spans="2:11" x14ac:dyDescent="0.25">
      <c r="B209" t="s">
        <v>251</v>
      </c>
      <c r="C209">
        <v>6</v>
      </c>
      <c r="D209" s="46">
        <f t="shared" si="6"/>
        <v>7.3520401911530447E-2</v>
      </c>
      <c r="E209" s="14"/>
      <c r="G209" t="s">
        <v>251</v>
      </c>
      <c r="H209">
        <v>6</v>
      </c>
      <c r="I209" s="46">
        <f t="shared" si="7"/>
        <v>7.3728188744163189E-2</v>
      </c>
      <c r="K209" s="14"/>
    </row>
    <row r="210" spans="2:11" x14ac:dyDescent="0.25">
      <c r="B210" t="s">
        <v>252</v>
      </c>
      <c r="C210">
        <v>14</v>
      </c>
      <c r="D210" s="46">
        <f t="shared" si="6"/>
        <v>0.17154760446023773</v>
      </c>
      <c r="E210" s="14"/>
      <c r="G210" t="s">
        <v>252</v>
      </c>
      <c r="H210">
        <v>14</v>
      </c>
      <c r="I210" s="46">
        <f t="shared" si="7"/>
        <v>0.17203244040304744</v>
      </c>
      <c r="K210" s="14"/>
    </row>
    <row r="211" spans="2:11" x14ac:dyDescent="0.25">
      <c r="B211" t="s">
        <v>253</v>
      </c>
      <c r="C211">
        <v>22</v>
      </c>
      <c r="D211" s="46">
        <f t="shared" si="6"/>
        <v>0.26957480700894498</v>
      </c>
      <c r="E211" s="14"/>
      <c r="G211" t="s">
        <v>253</v>
      </c>
      <c r="H211">
        <v>22</v>
      </c>
      <c r="I211" s="46">
        <f t="shared" si="7"/>
        <v>0.27033669206193167</v>
      </c>
      <c r="K211" s="14"/>
    </row>
    <row r="212" spans="2:11" x14ac:dyDescent="0.25">
      <c r="B212" t="s">
        <v>254</v>
      </c>
      <c r="C212">
        <v>13</v>
      </c>
      <c r="D212" s="46">
        <f t="shared" si="6"/>
        <v>0.1592942041416493</v>
      </c>
      <c r="E212" s="14"/>
      <c r="G212" t="s">
        <v>254</v>
      </c>
      <c r="H212">
        <v>11</v>
      </c>
      <c r="I212" s="46">
        <f t="shared" si="7"/>
        <v>0.13516834603096584</v>
      </c>
      <c r="K212" s="14"/>
    </row>
    <row r="213" spans="2:11" x14ac:dyDescent="0.25">
      <c r="B213" t="s">
        <v>255</v>
      </c>
      <c r="C213">
        <v>0</v>
      </c>
      <c r="D213" s="46">
        <f t="shared" si="6"/>
        <v>0</v>
      </c>
      <c r="E213" s="14"/>
      <c r="G213" t="s">
        <v>255</v>
      </c>
      <c r="H213">
        <v>0</v>
      </c>
      <c r="I213" s="46">
        <f t="shared" si="7"/>
        <v>0</v>
      </c>
      <c r="K213" s="14"/>
    </row>
    <row r="214" spans="2:11" x14ac:dyDescent="0.25">
      <c r="B214" t="s">
        <v>256</v>
      </c>
      <c r="C214">
        <v>20</v>
      </c>
      <c r="D214" s="46">
        <f t="shared" si="6"/>
        <v>0.24506800637176818</v>
      </c>
      <c r="E214" s="14"/>
      <c r="G214" t="s">
        <v>256</v>
      </c>
      <c r="H214">
        <v>20</v>
      </c>
      <c r="I214" s="46">
        <f t="shared" si="7"/>
        <v>0.24576062914721061</v>
      </c>
      <c r="K214" s="14"/>
    </row>
    <row r="215" spans="2:11" x14ac:dyDescent="0.25">
      <c r="B215" t="s">
        <v>257</v>
      </c>
      <c r="C215">
        <v>8</v>
      </c>
      <c r="D215" s="46">
        <f t="shared" si="6"/>
        <v>9.8027202548707268E-2</v>
      </c>
      <c r="E215" s="14"/>
      <c r="G215" t="s">
        <v>257</v>
      </c>
      <c r="H215">
        <v>6</v>
      </c>
      <c r="I215" s="46">
        <f t="shared" si="7"/>
        <v>7.3728188744163189E-2</v>
      </c>
      <c r="K215" s="14"/>
    </row>
    <row r="216" spans="2:11" x14ac:dyDescent="0.25">
      <c r="B216" t="s">
        <v>258</v>
      </c>
      <c r="C216">
        <v>9</v>
      </c>
      <c r="D216" s="46">
        <f t="shared" si="6"/>
        <v>0.11028060286729567</v>
      </c>
      <c r="E216" s="14"/>
      <c r="G216" t="s">
        <v>258</v>
      </c>
      <c r="H216">
        <v>9</v>
      </c>
      <c r="I216" s="46">
        <f t="shared" si="7"/>
        <v>0.11059228311624478</v>
      </c>
      <c r="K216" s="14"/>
    </row>
    <row r="217" spans="2:11" x14ac:dyDescent="0.25">
      <c r="B217" t="s">
        <v>259</v>
      </c>
      <c r="C217">
        <v>13</v>
      </c>
      <c r="D217" s="46">
        <f t="shared" si="6"/>
        <v>0.1592942041416493</v>
      </c>
      <c r="E217" s="14"/>
      <c r="G217" t="s">
        <v>259</v>
      </c>
      <c r="H217">
        <v>11</v>
      </c>
      <c r="I217" s="46">
        <f t="shared" si="7"/>
        <v>0.13516834603096584</v>
      </c>
      <c r="K217" s="14"/>
    </row>
    <row r="218" spans="2:11" x14ac:dyDescent="0.25">
      <c r="B218" t="s">
        <v>260</v>
      </c>
      <c r="C218">
        <v>59</v>
      </c>
      <c r="D218" s="46">
        <f t="shared" si="6"/>
        <v>0.72295061879671607</v>
      </c>
      <c r="E218" s="14"/>
      <c r="G218" t="s">
        <v>260</v>
      </c>
      <c r="H218">
        <v>58</v>
      </c>
      <c r="I218" s="46">
        <f t="shared" si="7"/>
        <v>0.71270582452691078</v>
      </c>
      <c r="K218" s="14"/>
    </row>
    <row r="219" spans="2:11" x14ac:dyDescent="0.25">
      <c r="B219" t="s">
        <v>261</v>
      </c>
      <c r="C219">
        <v>0</v>
      </c>
      <c r="D219" s="46">
        <f t="shared" si="6"/>
        <v>0</v>
      </c>
      <c r="E219" s="14"/>
      <c r="G219" t="s">
        <v>261</v>
      </c>
      <c r="H219">
        <v>0</v>
      </c>
      <c r="I219" s="46">
        <f t="shared" si="7"/>
        <v>0</v>
      </c>
      <c r="K219" s="14"/>
    </row>
    <row r="220" spans="2:11" x14ac:dyDescent="0.25">
      <c r="B220" t="s">
        <v>262</v>
      </c>
      <c r="C220">
        <v>121</v>
      </c>
      <c r="D220" s="46">
        <f t="shared" si="6"/>
        <v>1.4826614385491974</v>
      </c>
      <c r="E220" s="14"/>
      <c r="G220" t="s">
        <v>262</v>
      </c>
      <c r="H220">
        <v>122</v>
      </c>
      <c r="I220" s="46">
        <f t="shared" si="7"/>
        <v>1.4991398377979848</v>
      </c>
      <c r="K220" s="14"/>
    </row>
    <row r="221" spans="2:11" x14ac:dyDescent="0.25">
      <c r="B221" t="s">
        <v>263</v>
      </c>
      <c r="C221">
        <v>14</v>
      </c>
      <c r="D221" s="46">
        <f t="shared" si="6"/>
        <v>0.17154760446023773</v>
      </c>
      <c r="E221" s="14"/>
      <c r="G221" t="s">
        <v>263</v>
      </c>
      <c r="H221">
        <v>14</v>
      </c>
      <c r="I221" s="46">
        <f t="shared" si="7"/>
        <v>0.17203244040304744</v>
      </c>
      <c r="K221" s="14"/>
    </row>
    <row r="222" spans="2:11" x14ac:dyDescent="0.25">
      <c r="B222" t="s">
        <v>264</v>
      </c>
      <c r="C222">
        <v>94</v>
      </c>
      <c r="D222" s="46">
        <f t="shared" si="6"/>
        <v>1.1518196299473105</v>
      </c>
      <c r="E222" s="14"/>
      <c r="G222" t="s">
        <v>264</v>
      </c>
      <c r="H222">
        <v>92</v>
      </c>
      <c r="I222" s="46">
        <f t="shared" si="7"/>
        <v>1.1304988940771687</v>
      </c>
      <c r="K222" s="14"/>
    </row>
    <row r="223" spans="2:11" x14ac:dyDescent="0.25">
      <c r="B223" t="s">
        <v>265</v>
      </c>
      <c r="C223">
        <v>0</v>
      </c>
      <c r="D223" s="46">
        <f t="shared" si="6"/>
        <v>0</v>
      </c>
      <c r="E223" s="14"/>
      <c r="G223" t="s">
        <v>265</v>
      </c>
      <c r="H223">
        <v>0</v>
      </c>
      <c r="I223" s="46">
        <f t="shared" si="7"/>
        <v>0</v>
      </c>
      <c r="K223" s="14"/>
    </row>
    <row r="224" spans="2:11" x14ac:dyDescent="0.25">
      <c r="B224" t="s">
        <v>266</v>
      </c>
      <c r="C224">
        <v>0</v>
      </c>
      <c r="D224" s="46">
        <f t="shared" si="6"/>
        <v>0</v>
      </c>
      <c r="E224" s="14"/>
      <c r="G224" t="s">
        <v>266</v>
      </c>
      <c r="H224">
        <v>0</v>
      </c>
      <c r="I224" s="46">
        <f t="shared" si="7"/>
        <v>0</v>
      </c>
      <c r="K224" s="14"/>
    </row>
    <row r="225" spans="2:11" x14ac:dyDescent="0.25">
      <c r="B225" t="s">
        <v>267</v>
      </c>
      <c r="C225">
        <v>0</v>
      </c>
      <c r="D225" s="46">
        <f t="shared" si="6"/>
        <v>0</v>
      </c>
      <c r="E225" s="14"/>
      <c r="G225" t="s">
        <v>267</v>
      </c>
      <c r="H225">
        <v>0</v>
      </c>
      <c r="I225" s="46">
        <f t="shared" si="7"/>
        <v>0</v>
      </c>
      <c r="K225" s="14"/>
    </row>
    <row r="226" spans="2:11" x14ac:dyDescent="0.25">
      <c r="B226" t="s">
        <v>268</v>
      </c>
      <c r="C226">
        <v>0</v>
      </c>
      <c r="D226" s="46">
        <f t="shared" si="6"/>
        <v>0</v>
      </c>
      <c r="E226" s="14"/>
      <c r="G226" t="s">
        <v>268</v>
      </c>
      <c r="H226">
        <v>0</v>
      </c>
      <c r="I226" s="46">
        <f t="shared" si="7"/>
        <v>0</v>
      </c>
      <c r="K226" s="14"/>
    </row>
    <row r="227" spans="2:11" x14ac:dyDescent="0.25">
      <c r="B227" t="s">
        <v>269</v>
      </c>
      <c r="C227">
        <v>0</v>
      </c>
      <c r="D227" s="46">
        <f t="shared" si="6"/>
        <v>0</v>
      </c>
      <c r="E227" s="14"/>
      <c r="G227" t="s">
        <v>269</v>
      </c>
      <c r="H227">
        <v>1</v>
      </c>
      <c r="I227" s="46">
        <f t="shared" si="7"/>
        <v>1.2288031457360531E-2</v>
      </c>
      <c r="K227" s="14"/>
    </row>
    <row r="228" spans="2:11" x14ac:dyDescent="0.25">
      <c r="B228" t="s">
        <v>270</v>
      </c>
      <c r="C228">
        <v>0</v>
      </c>
      <c r="D228" s="46">
        <f t="shared" si="6"/>
        <v>0</v>
      </c>
      <c r="E228" s="14"/>
      <c r="G228" t="s">
        <v>270</v>
      </c>
      <c r="H228">
        <v>0</v>
      </c>
      <c r="I228" s="46">
        <f t="shared" si="7"/>
        <v>0</v>
      </c>
      <c r="K228" s="14"/>
    </row>
    <row r="229" spans="2:11" x14ac:dyDescent="0.25">
      <c r="B229" t="s">
        <v>271</v>
      </c>
      <c r="C229">
        <v>0</v>
      </c>
      <c r="D229" s="46">
        <f t="shared" si="6"/>
        <v>0</v>
      </c>
      <c r="E229" s="14"/>
      <c r="G229" t="s">
        <v>271</v>
      </c>
      <c r="H229">
        <v>0</v>
      </c>
      <c r="I229" s="46">
        <f t="shared" si="7"/>
        <v>0</v>
      </c>
      <c r="K229" s="14"/>
    </row>
    <row r="230" spans="2:11" x14ac:dyDescent="0.25">
      <c r="B230" t="s">
        <v>272</v>
      </c>
      <c r="C230">
        <v>13</v>
      </c>
      <c r="D230" s="46">
        <f t="shared" si="6"/>
        <v>0.1592942041416493</v>
      </c>
      <c r="E230" s="14"/>
      <c r="G230" t="s">
        <v>272</v>
      </c>
      <c r="H230">
        <v>12</v>
      </c>
      <c r="I230" s="46">
        <f t="shared" si="7"/>
        <v>0.14745637748832638</v>
      </c>
      <c r="K230" s="14"/>
    </row>
    <row r="231" spans="2:11" x14ac:dyDescent="0.25">
      <c r="B231" t="s">
        <v>273</v>
      </c>
      <c r="C231">
        <v>0</v>
      </c>
      <c r="D231" s="46">
        <f t="shared" si="6"/>
        <v>0</v>
      </c>
      <c r="E231" s="14"/>
      <c r="G231" t="s">
        <v>273</v>
      </c>
      <c r="H231">
        <v>0</v>
      </c>
      <c r="I231" s="46">
        <f t="shared" si="7"/>
        <v>0</v>
      </c>
      <c r="K231" s="14"/>
    </row>
    <row r="232" spans="2:11" x14ac:dyDescent="0.25">
      <c r="B232" t="s">
        <v>274</v>
      </c>
      <c r="C232">
        <v>0</v>
      </c>
      <c r="D232" s="46">
        <f t="shared" si="6"/>
        <v>0</v>
      </c>
      <c r="E232" s="14"/>
      <c r="G232" t="s">
        <v>274</v>
      </c>
      <c r="H232">
        <v>0</v>
      </c>
      <c r="I232" s="46">
        <f t="shared" si="7"/>
        <v>0</v>
      </c>
      <c r="K232" s="14"/>
    </row>
    <row r="233" spans="2:11" x14ac:dyDescent="0.25">
      <c r="B233" t="s">
        <v>275</v>
      </c>
      <c r="C233">
        <v>0</v>
      </c>
      <c r="D233" s="46">
        <f t="shared" si="6"/>
        <v>0</v>
      </c>
      <c r="E233" s="14"/>
      <c r="G233" t="s">
        <v>275</v>
      </c>
      <c r="H233">
        <v>0</v>
      </c>
      <c r="I233" s="46">
        <f t="shared" si="7"/>
        <v>0</v>
      </c>
      <c r="K233" s="14"/>
    </row>
    <row r="234" spans="2:11" x14ac:dyDescent="0.25">
      <c r="B234" t="s">
        <v>276</v>
      </c>
      <c r="C234">
        <v>0</v>
      </c>
      <c r="D234" s="46">
        <f t="shared" si="6"/>
        <v>0</v>
      </c>
      <c r="E234" s="14"/>
      <c r="G234" t="s">
        <v>276</v>
      </c>
      <c r="H234">
        <v>2</v>
      </c>
      <c r="I234" s="46">
        <f t="shared" si="7"/>
        <v>2.4576062914721062E-2</v>
      </c>
      <c r="K234" s="14"/>
    </row>
    <row r="235" spans="2:11" x14ac:dyDescent="0.25">
      <c r="B235" t="s">
        <v>277</v>
      </c>
      <c r="C235">
        <v>0</v>
      </c>
      <c r="D235" s="46">
        <f t="shared" si="6"/>
        <v>0</v>
      </c>
      <c r="E235" s="14"/>
      <c r="G235" t="s">
        <v>277</v>
      </c>
      <c r="H235">
        <v>1</v>
      </c>
      <c r="I235" s="46">
        <f t="shared" si="7"/>
        <v>1.2288031457360531E-2</v>
      </c>
      <c r="K235" s="14"/>
    </row>
    <row r="236" spans="2:11" x14ac:dyDescent="0.25">
      <c r="B236" t="s">
        <v>278</v>
      </c>
      <c r="C236">
        <v>247</v>
      </c>
      <c r="D236" s="46">
        <f t="shared" si="6"/>
        <v>3.026589878691337</v>
      </c>
      <c r="E236" s="14"/>
      <c r="G236" t="s">
        <v>278</v>
      </c>
      <c r="H236">
        <v>245</v>
      </c>
      <c r="I236" s="46">
        <f t="shared" si="7"/>
        <v>3.0105677070533301</v>
      </c>
      <c r="K236" s="14"/>
    </row>
    <row r="237" spans="2:11" x14ac:dyDescent="0.25">
      <c r="B237" t="s">
        <v>279</v>
      </c>
      <c r="C237">
        <v>14</v>
      </c>
      <c r="D237" s="46">
        <f t="shared" si="6"/>
        <v>0.17154760446023773</v>
      </c>
      <c r="E237" s="14"/>
      <c r="G237" t="s">
        <v>279</v>
      </c>
      <c r="H237">
        <v>14</v>
      </c>
      <c r="I237" s="46">
        <f t="shared" si="7"/>
        <v>0.17203244040304744</v>
      </c>
      <c r="K237" s="14"/>
    </row>
    <row r="238" spans="2:11" x14ac:dyDescent="0.25">
      <c r="B238" t="s">
        <v>280</v>
      </c>
      <c r="C238">
        <v>0</v>
      </c>
      <c r="D238" s="46">
        <f t="shared" si="6"/>
        <v>0</v>
      </c>
      <c r="E238" s="14"/>
      <c r="G238" t="s">
        <v>280</v>
      </c>
      <c r="H238">
        <v>0</v>
      </c>
      <c r="I238" s="46">
        <f t="shared" si="7"/>
        <v>0</v>
      </c>
      <c r="K238" s="14"/>
    </row>
    <row r="239" spans="2:11" x14ac:dyDescent="0.25">
      <c r="B239" t="s">
        <v>281</v>
      </c>
      <c r="C239">
        <v>0</v>
      </c>
      <c r="D239" s="46">
        <f t="shared" si="6"/>
        <v>0</v>
      </c>
      <c r="E239" s="14"/>
      <c r="G239" t="s">
        <v>281</v>
      </c>
      <c r="H239">
        <v>0</v>
      </c>
      <c r="I239" s="46">
        <f t="shared" si="7"/>
        <v>0</v>
      </c>
      <c r="K239" s="14"/>
    </row>
    <row r="240" spans="2:11" x14ac:dyDescent="0.25">
      <c r="B240" t="s">
        <v>282</v>
      </c>
      <c r="C240">
        <v>0</v>
      </c>
      <c r="D240" s="46">
        <f t="shared" si="6"/>
        <v>0</v>
      </c>
      <c r="E240" s="14"/>
      <c r="G240" t="s">
        <v>282</v>
      </c>
      <c r="H240">
        <v>0</v>
      </c>
      <c r="I240" s="46">
        <f t="shared" si="7"/>
        <v>0</v>
      </c>
      <c r="K240" s="14"/>
    </row>
    <row r="241" spans="2:11" x14ac:dyDescent="0.25">
      <c r="B241" t="s">
        <v>283</v>
      </c>
      <c r="C241">
        <v>0</v>
      </c>
      <c r="D241" s="46">
        <f t="shared" si="6"/>
        <v>0</v>
      </c>
      <c r="E241" s="14"/>
      <c r="G241" t="s">
        <v>283</v>
      </c>
      <c r="H241">
        <v>0</v>
      </c>
      <c r="I241" s="46">
        <f t="shared" si="7"/>
        <v>0</v>
      </c>
      <c r="K241" s="14"/>
    </row>
    <row r="242" spans="2:11" x14ac:dyDescent="0.25">
      <c r="B242" t="s">
        <v>284</v>
      </c>
      <c r="C242">
        <v>14</v>
      </c>
      <c r="D242" s="46">
        <f t="shared" si="6"/>
        <v>0.17154760446023773</v>
      </c>
      <c r="E242" s="14"/>
      <c r="G242" t="s">
        <v>284</v>
      </c>
      <c r="H242">
        <v>14</v>
      </c>
      <c r="I242" s="46">
        <f t="shared" si="7"/>
        <v>0.17203244040304744</v>
      </c>
      <c r="K242" s="14"/>
    </row>
    <row r="243" spans="2:11" x14ac:dyDescent="0.25">
      <c r="B243" t="s">
        <v>285</v>
      </c>
      <c r="C243">
        <v>0</v>
      </c>
      <c r="D243" s="46">
        <f t="shared" si="6"/>
        <v>0</v>
      </c>
      <c r="E243" s="14"/>
      <c r="G243" t="s">
        <v>285</v>
      </c>
      <c r="H243">
        <v>0</v>
      </c>
      <c r="I243" s="46">
        <f t="shared" si="7"/>
        <v>0</v>
      </c>
      <c r="K243" s="14"/>
    </row>
    <row r="244" spans="2:11" x14ac:dyDescent="0.25">
      <c r="B244" t="s">
        <v>286</v>
      </c>
      <c r="C244">
        <v>0</v>
      </c>
      <c r="D244" s="46">
        <f t="shared" si="6"/>
        <v>0</v>
      </c>
      <c r="E244" s="14"/>
      <c r="G244" t="s">
        <v>286</v>
      </c>
      <c r="H244">
        <v>0</v>
      </c>
      <c r="I244" s="46">
        <f t="shared" si="7"/>
        <v>0</v>
      </c>
      <c r="K244" s="14"/>
    </row>
    <row r="245" spans="2:11" x14ac:dyDescent="0.25">
      <c r="B245" t="s">
        <v>287</v>
      </c>
      <c r="C245">
        <v>0</v>
      </c>
      <c r="D245" s="46">
        <f t="shared" si="6"/>
        <v>0</v>
      </c>
      <c r="E245" s="14"/>
      <c r="G245" t="s">
        <v>287</v>
      </c>
      <c r="H245">
        <v>0</v>
      </c>
      <c r="I245" s="46">
        <f t="shared" si="7"/>
        <v>0</v>
      </c>
      <c r="K245" s="14"/>
    </row>
    <row r="246" spans="2:11" x14ac:dyDescent="0.25">
      <c r="B246" t="s">
        <v>288</v>
      </c>
      <c r="C246">
        <v>0</v>
      </c>
      <c r="D246" s="46">
        <f t="shared" si="6"/>
        <v>0</v>
      </c>
      <c r="E246" s="14"/>
      <c r="G246" t="s">
        <v>288</v>
      </c>
      <c r="H246">
        <v>0</v>
      </c>
      <c r="I246" s="46">
        <f t="shared" si="7"/>
        <v>0</v>
      </c>
      <c r="K246" s="14"/>
    </row>
    <row r="247" spans="2:11" x14ac:dyDescent="0.25">
      <c r="B247" t="s">
        <v>289</v>
      </c>
      <c r="C247">
        <v>0</v>
      </c>
      <c r="D247" s="46">
        <f t="shared" si="6"/>
        <v>0</v>
      </c>
      <c r="E247" s="14"/>
      <c r="G247" t="s">
        <v>289</v>
      </c>
      <c r="H247">
        <v>0</v>
      </c>
      <c r="I247" s="46">
        <f t="shared" si="7"/>
        <v>0</v>
      </c>
      <c r="K247" s="14"/>
    </row>
    <row r="248" spans="2:11" x14ac:dyDescent="0.25">
      <c r="B248" t="s">
        <v>290</v>
      </c>
      <c r="C248">
        <v>190</v>
      </c>
      <c r="D248" s="46">
        <f t="shared" si="6"/>
        <v>2.3281460605317976</v>
      </c>
      <c r="E248" s="14"/>
      <c r="G248" t="s">
        <v>290</v>
      </c>
      <c r="H248">
        <v>188</v>
      </c>
      <c r="I248" s="46">
        <f t="shared" si="7"/>
        <v>2.3101499139837798</v>
      </c>
      <c r="K248" s="14"/>
    </row>
    <row r="249" spans="2:11" x14ac:dyDescent="0.25">
      <c r="B249" t="s">
        <v>291</v>
      </c>
      <c r="C249">
        <v>37</v>
      </c>
      <c r="D249" s="46">
        <f t="shared" si="6"/>
        <v>0.45337581178777109</v>
      </c>
      <c r="E249" s="14"/>
      <c r="G249" t="s">
        <v>291</v>
      </c>
      <c r="H249">
        <v>37</v>
      </c>
      <c r="I249" s="46">
        <f t="shared" si="7"/>
        <v>0.45465716392233962</v>
      </c>
      <c r="K249" s="14"/>
    </row>
    <row r="250" spans="2:11" x14ac:dyDescent="0.25">
      <c r="B250" t="s">
        <v>292</v>
      </c>
      <c r="C250">
        <v>4</v>
      </c>
      <c r="D250" s="46">
        <f t="shared" si="6"/>
        <v>4.9013601274353634E-2</v>
      </c>
      <c r="E250" s="14"/>
      <c r="G250" t="s">
        <v>292</v>
      </c>
      <c r="H250">
        <v>4</v>
      </c>
      <c r="I250" s="46">
        <f t="shared" si="7"/>
        <v>4.9152125829442124E-2</v>
      </c>
      <c r="K250" s="14"/>
    </row>
    <row r="251" spans="2:11" x14ac:dyDescent="0.25">
      <c r="B251" t="s">
        <v>293</v>
      </c>
      <c r="C251">
        <v>29</v>
      </c>
      <c r="D251" s="46">
        <f t="shared" si="6"/>
        <v>0.35534860923906386</v>
      </c>
      <c r="E251" s="14"/>
      <c r="G251" t="s">
        <v>293</v>
      </c>
      <c r="H251">
        <v>22</v>
      </c>
      <c r="I251" s="46">
        <f t="shared" si="7"/>
        <v>0.27033669206193167</v>
      </c>
      <c r="K251" s="14"/>
    </row>
    <row r="252" spans="2:11" x14ac:dyDescent="0.25">
      <c r="B252" t="s">
        <v>294</v>
      </c>
      <c r="C252">
        <v>0</v>
      </c>
      <c r="D252" s="46">
        <f t="shared" si="6"/>
        <v>0</v>
      </c>
      <c r="E252" s="14"/>
      <c r="G252" t="s">
        <v>294</v>
      </c>
      <c r="H252">
        <v>2</v>
      </c>
      <c r="I252" s="46">
        <f t="shared" si="7"/>
        <v>2.4576062914721062E-2</v>
      </c>
      <c r="K252" s="14"/>
    </row>
    <row r="253" spans="2:11" x14ac:dyDescent="0.25">
      <c r="B253" t="s">
        <v>295</v>
      </c>
      <c r="C253">
        <v>0</v>
      </c>
      <c r="D253" s="46">
        <f t="shared" si="6"/>
        <v>0</v>
      </c>
      <c r="E253" s="14"/>
      <c r="G253" t="s">
        <v>295</v>
      </c>
      <c r="H253">
        <v>0</v>
      </c>
      <c r="I253" s="46">
        <f t="shared" si="7"/>
        <v>0</v>
      </c>
      <c r="K253" s="14"/>
    </row>
    <row r="254" spans="2:11" x14ac:dyDescent="0.25">
      <c r="B254" t="s">
        <v>296</v>
      </c>
      <c r="C254">
        <v>107</v>
      </c>
      <c r="D254" s="46">
        <f t="shared" si="6"/>
        <v>1.3111138340889597</v>
      </c>
      <c r="E254" s="14"/>
      <c r="G254" t="s">
        <v>296</v>
      </c>
      <c r="H254">
        <v>112</v>
      </c>
      <c r="I254" s="46">
        <f t="shared" si="7"/>
        <v>1.3762595232243795</v>
      </c>
      <c r="K254" s="14"/>
    </row>
    <row r="255" spans="2:11" x14ac:dyDescent="0.25">
      <c r="B255" t="s">
        <v>297</v>
      </c>
      <c r="C255">
        <v>5</v>
      </c>
      <c r="D255" s="46">
        <f t="shared" si="6"/>
        <v>6.1267001592942044E-2</v>
      </c>
      <c r="E255" s="14"/>
      <c r="G255" t="s">
        <v>297</v>
      </c>
      <c r="H255">
        <v>2</v>
      </c>
      <c r="I255" s="46">
        <f t="shared" si="7"/>
        <v>2.4576062914721062E-2</v>
      </c>
      <c r="K255" s="14"/>
    </row>
    <row r="256" spans="2:11" x14ac:dyDescent="0.25">
      <c r="B256" t="s">
        <v>298</v>
      </c>
      <c r="C256">
        <v>8</v>
      </c>
      <c r="D256" s="46">
        <f t="shared" si="6"/>
        <v>9.8027202548707268E-2</v>
      </c>
      <c r="E256" s="14"/>
      <c r="G256" t="s">
        <v>298</v>
      </c>
      <c r="H256">
        <v>8</v>
      </c>
      <c r="I256" s="46">
        <f t="shared" si="7"/>
        <v>9.8304251658884248E-2</v>
      </c>
      <c r="K256" s="14"/>
    </row>
    <row r="257" spans="2:11" x14ac:dyDescent="0.25">
      <c r="B257" t="s">
        <v>299</v>
      </c>
      <c r="C257">
        <v>0</v>
      </c>
      <c r="D257" s="46">
        <f t="shared" si="6"/>
        <v>0</v>
      </c>
      <c r="E257" s="14"/>
      <c r="G257" t="s">
        <v>299</v>
      </c>
      <c r="H257">
        <v>1</v>
      </c>
      <c r="I257" s="46">
        <f t="shared" si="7"/>
        <v>1.2288031457360531E-2</v>
      </c>
      <c r="K257" s="14"/>
    </row>
    <row r="258" spans="2:11" x14ac:dyDescent="0.25">
      <c r="B258" t="s">
        <v>300</v>
      </c>
      <c r="C258">
        <v>43</v>
      </c>
      <c r="D258" s="46">
        <f t="shared" si="6"/>
        <v>0.52689621369930151</v>
      </c>
      <c r="E258" s="14"/>
      <c r="G258" t="s">
        <v>300</v>
      </c>
      <c r="H258">
        <v>43</v>
      </c>
      <c r="I258" s="46">
        <f t="shared" si="7"/>
        <v>0.52838535266650277</v>
      </c>
      <c r="K258" s="14"/>
    </row>
    <row r="259" spans="2:11" x14ac:dyDescent="0.25">
      <c r="B259" t="s">
        <v>301</v>
      </c>
      <c r="C259">
        <v>0</v>
      </c>
      <c r="D259" s="46">
        <f t="shared" si="6"/>
        <v>0</v>
      </c>
      <c r="E259" s="14"/>
      <c r="G259" t="s">
        <v>301</v>
      </c>
      <c r="H259">
        <v>0</v>
      </c>
      <c r="I259" s="46">
        <f t="shared" si="7"/>
        <v>0</v>
      </c>
      <c r="K259" s="14"/>
    </row>
    <row r="260" spans="2:11" x14ac:dyDescent="0.25">
      <c r="B260" t="s">
        <v>302</v>
      </c>
      <c r="C260">
        <v>0</v>
      </c>
      <c r="D260" s="46">
        <f t="shared" si="6"/>
        <v>0</v>
      </c>
      <c r="E260" s="14"/>
      <c r="G260" t="s">
        <v>302</v>
      </c>
      <c r="H260">
        <v>0</v>
      </c>
      <c r="I260" s="46">
        <f t="shared" si="7"/>
        <v>0</v>
      </c>
      <c r="K260" s="14"/>
    </row>
    <row r="261" spans="2:11" x14ac:dyDescent="0.25">
      <c r="B261" t="s">
        <v>303</v>
      </c>
      <c r="C261">
        <v>23</v>
      </c>
      <c r="D261" s="46">
        <f t="shared" si="6"/>
        <v>0.28182820732753339</v>
      </c>
      <c r="E261" s="14"/>
      <c r="G261" t="s">
        <v>303</v>
      </c>
      <c r="H261">
        <v>23</v>
      </c>
      <c r="I261" s="46">
        <f t="shared" si="7"/>
        <v>0.28262472351929219</v>
      </c>
      <c r="K261" s="14"/>
    </row>
    <row r="262" spans="2:11" x14ac:dyDescent="0.25">
      <c r="B262" t="s">
        <v>304</v>
      </c>
      <c r="C262">
        <v>1</v>
      </c>
      <c r="D262" s="46">
        <f t="shared" si="6"/>
        <v>1.2253400318588408E-2</v>
      </c>
      <c r="E262" s="14"/>
      <c r="G262" t="s">
        <v>304</v>
      </c>
      <c r="H262">
        <v>1</v>
      </c>
      <c r="I262" s="46">
        <f t="shared" si="7"/>
        <v>1.2288031457360531E-2</v>
      </c>
      <c r="K262" s="14"/>
    </row>
    <row r="263" spans="2:11" x14ac:dyDescent="0.25">
      <c r="B263" t="s">
        <v>305</v>
      </c>
      <c r="C263">
        <v>0</v>
      </c>
      <c r="D263" s="46">
        <f t="shared" ref="D263:D326" si="8">C263*100/$C$461</f>
        <v>0</v>
      </c>
      <c r="E263" s="14"/>
      <c r="G263" t="s">
        <v>305</v>
      </c>
      <c r="H263">
        <v>0</v>
      </c>
      <c r="I263" s="46">
        <f t="shared" ref="I263:I326" si="9">H263*100/$H$461</f>
        <v>0</v>
      </c>
      <c r="K263" s="14"/>
    </row>
    <row r="264" spans="2:11" x14ac:dyDescent="0.25">
      <c r="B264" t="s">
        <v>306</v>
      </c>
      <c r="C264">
        <v>0</v>
      </c>
      <c r="D264" s="46">
        <f t="shared" si="8"/>
        <v>0</v>
      </c>
      <c r="E264" s="14"/>
      <c r="G264" t="s">
        <v>306</v>
      </c>
      <c r="H264">
        <v>0</v>
      </c>
      <c r="I264" s="46">
        <f t="shared" si="9"/>
        <v>0</v>
      </c>
      <c r="K264" s="14"/>
    </row>
    <row r="265" spans="2:11" x14ac:dyDescent="0.25">
      <c r="B265" t="s">
        <v>307</v>
      </c>
      <c r="C265">
        <v>1</v>
      </c>
      <c r="D265" s="46">
        <f t="shared" si="8"/>
        <v>1.2253400318588408E-2</v>
      </c>
      <c r="E265" s="14"/>
      <c r="G265" t="s">
        <v>307</v>
      </c>
      <c r="H265">
        <v>1</v>
      </c>
      <c r="I265" s="46">
        <f t="shared" si="9"/>
        <v>1.2288031457360531E-2</v>
      </c>
      <c r="K265" s="14"/>
    </row>
    <row r="266" spans="2:11" x14ac:dyDescent="0.25">
      <c r="B266" t="s">
        <v>308</v>
      </c>
      <c r="C266">
        <v>0</v>
      </c>
      <c r="D266" s="46">
        <f t="shared" si="8"/>
        <v>0</v>
      </c>
      <c r="E266" s="14"/>
      <c r="G266" t="s">
        <v>308</v>
      </c>
      <c r="H266">
        <v>0</v>
      </c>
      <c r="I266" s="46">
        <f t="shared" si="9"/>
        <v>0</v>
      </c>
      <c r="K266" s="14"/>
    </row>
    <row r="267" spans="2:11" x14ac:dyDescent="0.25">
      <c r="B267" t="s">
        <v>309</v>
      </c>
      <c r="C267">
        <v>18</v>
      </c>
      <c r="D267" s="46">
        <f t="shared" si="8"/>
        <v>0.22056120573459134</v>
      </c>
      <c r="E267" s="14"/>
      <c r="G267" t="s">
        <v>309</v>
      </c>
      <c r="H267">
        <v>18</v>
      </c>
      <c r="I267" s="46">
        <f t="shared" si="9"/>
        <v>0.22118456623248955</v>
      </c>
      <c r="K267" s="14"/>
    </row>
    <row r="268" spans="2:11" x14ac:dyDescent="0.25">
      <c r="B268" t="s">
        <v>310</v>
      </c>
      <c r="C268">
        <v>302</v>
      </c>
      <c r="D268" s="46">
        <f t="shared" si="8"/>
        <v>3.7005268962136992</v>
      </c>
      <c r="E268" s="14"/>
      <c r="G268" t="s">
        <v>310</v>
      </c>
      <c r="H268">
        <v>270</v>
      </c>
      <c r="I268" s="46">
        <f t="shared" si="9"/>
        <v>3.3177684934873435</v>
      </c>
      <c r="K268" s="14"/>
    </row>
    <row r="269" spans="2:11" x14ac:dyDescent="0.25">
      <c r="B269" t="s">
        <v>311</v>
      </c>
      <c r="C269">
        <v>288</v>
      </c>
      <c r="D269" s="46">
        <f t="shared" si="8"/>
        <v>3.5289792917534615</v>
      </c>
      <c r="E269" s="14"/>
      <c r="G269" t="s">
        <v>311</v>
      </c>
      <c r="H269">
        <v>253</v>
      </c>
      <c r="I269" s="46">
        <f t="shared" si="9"/>
        <v>3.1088719587122142</v>
      </c>
      <c r="K269" s="14"/>
    </row>
    <row r="270" spans="2:11" x14ac:dyDescent="0.25">
      <c r="B270" t="s">
        <v>312</v>
      </c>
      <c r="C270">
        <v>26</v>
      </c>
      <c r="D270" s="46">
        <f t="shared" si="8"/>
        <v>0.3185884082832986</v>
      </c>
      <c r="E270" s="14"/>
      <c r="G270" t="s">
        <v>312</v>
      </c>
      <c r="H270">
        <v>26</v>
      </c>
      <c r="I270" s="46">
        <f t="shared" si="9"/>
        <v>0.31948881789137379</v>
      </c>
      <c r="K270" s="14"/>
    </row>
    <row r="271" spans="2:11" x14ac:dyDescent="0.25">
      <c r="B271" t="s">
        <v>313</v>
      </c>
      <c r="C271">
        <v>35</v>
      </c>
      <c r="D271" s="46">
        <f t="shared" si="8"/>
        <v>0.42886901115059428</v>
      </c>
      <c r="E271" s="14"/>
      <c r="G271" t="s">
        <v>313</v>
      </c>
      <c r="H271">
        <v>31</v>
      </c>
      <c r="I271" s="46">
        <f t="shared" si="9"/>
        <v>0.38092897517817648</v>
      </c>
      <c r="K271" s="14"/>
    </row>
    <row r="272" spans="2:11" x14ac:dyDescent="0.25">
      <c r="B272" t="s">
        <v>314</v>
      </c>
      <c r="C272">
        <v>152</v>
      </c>
      <c r="D272" s="46">
        <f t="shared" si="8"/>
        <v>1.862516848425438</v>
      </c>
      <c r="E272" s="14"/>
      <c r="G272" t="s">
        <v>314</v>
      </c>
      <c r="H272">
        <v>159</v>
      </c>
      <c r="I272" s="46">
        <f t="shared" si="9"/>
        <v>1.9537970017203243</v>
      </c>
      <c r="K272" s="14"/>
    </row>
    <row r="273" spans="2:11" x14ac:dyDescent="0.25">
      <c r="B273" t="s">
        <v>315</v>
      </c>
      <c r="C273">
        <v>0</v>
      </c>
      <c r="D273" s="46">
        <f t="shared" si="8"/>
        <v>0</v>
      </c>
      <c r="E273" s="14"/>
      <c r="G273" t="s">
        <v>315</v>
      </c>
      <c r="H273">
        <v>1</v>
      </c>
      <c r="I273" s="46">
        <f t="shared" si="9"/>
        <v>1.2288031457360531E-2</v>
      </c>
      <c r="K273" s="14"/>
    </row>
    <row r="274" spans="2:11" x14ac:dyDescent="0.25">
      <c r="B274" t="s">
        <v>316</v>
      </c>
      <c r="C274">
        <v>0</v>
      </c>
      <c r="D274" s="46">
        <f t="shared" si="8"/>
        <v>0</v>
      </c>
      <c r="E274" s="14"/>
      <c r="G274" t="s">
        <v>316</v>
      </c>
      <c r="H274">
        <v>1</v>
      </c>
      <c r="I274" s="46">
        <f t="shared" si="9"/>
        <v>1.2288031457360531E-2</v>
      </c>
      <c r="K274" s="14"/>
    </row>
    <row r="275" spans="2:11" x14ac:dyDescent="0.25">
      <c r="B275" t="s">
        <v>317</v>
      </c>
      <c r="C275">
        <v>0</v>
      </c>
      <c r="D275" s="46">
        <f t="shared" si="8"/>
        <v>0</v>
      </c>
      <c r="E275" s="14"/>
      <c r="G275" t="s">
        <v>317</v>
      </c>
      <c r="H275">
        <v>0</v>
      </c>
      <c r="I275" s="46">
        <f t="shared" si="9"/>
        <v>0</v>
      </c>
      <c r="K275" s="14"/>
    </row>
    <row r="276" spans="2:11" x14ac:dyDescent="0.25">
      <c r="B276" t="s">
        <v>318</v>
      </c>
      <c r="C276">
        <v>2</v>
      </c>
      <c r="D276" s="46">
        <f t="shared" si="8"/>
        <v>2.4506800637176817E-2</v>
      </c>
      <c r="E276" s="14"/>
      <c r="G276" t="s">
        <v>318</v>
      </c>
      <c r="H276">
        <v>2</v>
      </c>
      <c r="I276" s="46">
        <f t="shared" si="9"/>
        <v>2.4576062914721062E-2</v>
      </c>
      <c r="K276" s="14"/>
    </row>
    <row r="277" spans="2:11" x14ac:dyDescent="0.25">
      <c r="B277" t="s">
        <v>319</v>
      </c>
      <c r="C277">
        <v>0</v>
      </c>
      <c r="D277" s="46">
        <f t="shared" si="8"/>
        <v>0</v>
      </c>
      <c r="E277" s="14"/>
      <c r="G277" t="s">
        <v>319</v>
      </c>
      <c r="H277">
        <v>0</v>
      </c>
      <c r="I277" s="46">
        <f t="shared" si="9"/>
        <v>0</v>
      </c>
      <c r="K277" s="14"/>
    </row>
    <row r="278" spans="2:11" x14ac:dyDescent="0.25">
      <c r="B278" t="s">
        <v>320</v>
      </c>
      <c r="C278">
        <v>11</v>
      </c>
      <c r="D278" s="46">
        <f t="shared" si="8"/>
        <v>0.13478740350447249</v>
      </c>
      <c r="E278" s="14"/>
      <c r="G278" t="s">
        <v>320</v>
      </c>
      <c r="H278">
        <v>8</v>
      </c>
      <c r="I278" s="46">
        <f t="shared" si="9"/>
        <v>9.8304251658884248E-2</v>
      </c>
      <c r="K278" s="14"/>
    </row>
    <row r="279" spans="2:11" x14ac:dyDescent="0.25">
      <c r="B279" t="s">
        <v>321</v>
      </c>
      <c r="C279">
        <v>0</v>
      </c>
      <c r="D279" s="46">
        <f t="shared" si="8"/>
        <v>0</v>
      </c>
      <c r="E279" s="14"/>
      <c r="G279" t="s">
        <v>321</v>
      </c>
      <c r="H279">
        <v>0</v>
      </c>
      <c r="I279" s="46">
        <f t="shared" si="9"/>
        <v>0</v>
      </c>
      <c r="K279" s="14"/>
    </row>
    <row r="280" spans="2:11" x14ac:dyDescent="0.25">
      <c r="B280" t="s">
        <v>322</v>
      </c>
      <c r="C280">
        <v>6</v>
      </c>
      <c r="D280" s="46">
        <f t="shared" si="8"/>
        <v>7.3520401911530447E-2</v>
      </c>
      <c r="E280" s="14"/>
      <c r="G280" t="s">
        <v>322</v>
      </c>
      <c r="H280">
        <v>1</v>
      </c>
      <c r="I280" s="46">
        <f t="shared" si="9"/>
        <v>1.2288031457360531E-2</v>
      </c>
      <c r="K280" s="14"/>
    </row>
    <row r="281" spans="2:11" x14ac:dyDescent="0.25">
      <c r="B281" t="s">
        <v>323</v>
      </c>
      <c r="C281">
        <v>0</v>
      </c>
      <c r="D281" s="46">
        <f t="shared" si="8"/>
        <v>0</v>
      </c>
      <c r="E281" s="14"/>
      <c r="G281" t="s">
        <v>323</v>
      </c>
      <c r="H281">
        <v>0</v>
      </c>
      <c r="I281" s="46">
        <f t="shared" si="9"/>
        <v>0</v>
      </c>
      <c r="K281" s="14"/>
    </row>
    <row r="282" spans="2:11" x14ac:dyDescent="0.25">
      <c r="B282" t="s">
        <v>324</v>
      </c>
      <c r="C282">
        <v>56</v>
      </c>
      <c r="D282" s="46">
        <f t="shared" si="8"/>
        <v>0.68619041784095092</v>
      </c>
      <c r="E282" s="14"/>
      <c r="G282" t="s">
        <v>324</v>
      </c>
      <c r="H282">
        <v>23</v>
      </c>
      <c r="I282" s="46">
        <f t="shared" si="9"/>
        <v>0.28262472351929219</v>
      </c>
      <c r="K282" s="14"/>
    </row>
    <row r="283" spans="2:11" x14ac:dyDescent="0.25">
      <c r="B283" t="s">
        <v>325</v>
      </c>
      <c r="C283">
        <v>0</v>
      </c>
      <c r="D283" s="46">
        <f t="shared" si="8"/>
        <v>0</v>
      </c>
      <c r="E283" s="14"/>
      <c r="G283" t="s">
        <v>325</v>
      </c>
      <c r="H283">
        <v>1</v>
      </c>
      <c r="I283" s="46">
        <f t="shared" si="9"/>
        <v>1.2288031457360531E-2</v>
      </c>
      <c r="K283" s="14"/>
    </row>
    <row r="284" spans="2:11" x14ac:dyDescent="0.25">
      <c r="B284" t="s">
        <v>326</v>
      </c>
      <c r="C284">
        <v>0</v>
      </c>
      <c r="D284" s="46">
        <f t="shared" si="8"/>
        <v>0</v>
      </c>
      <c r="E284" s="14"/>
      <c r="G284" t="s">
        <v>326</v>
      </c>
      <c r="H284">
        <v>0</v>
      </c>
      <c r="I284" s="46">
        <f t="shared" si="9"/>
        <v>0</v>
      </c>
      <c r="K284" s="14"/>
    </row>
    <row r="285" spans="2:11" x14ac:dyDescent="0.25">
      <c r="B285" t="s">
        <v>327</v>
      </c>
      <c r="C285">
        <v>6</v>
      </c>
      <c r="D285" s="46">
        <f t="shared" si="8"/>
        <v>7.3520401911530447E-2</v>
      </c>
      <c r="E285" s="14"/>
      <c r="G285" t="s">
        <v>327</v>
      </c>
      <c r="H285">
        <v>7</v>
      </c>
      <c r="I285" s="46">
        <f t="shared" si="9"/>
        <v>8.6016220201523719E-2</v>
      </c>
      <c r="K285" s="14"/>
    </row>
    <row r="286" spans="2:11" x14ac:dyDescent="0.25">
      <c r="B286" t="s">
        <v>328</v>
      </c>
      <c r="C286">
        <v>0</v>
      </c>
      <c r="D286" s="46">
        <f t="shared" si="8"/>
        <v>0</v>
      </c>
      <c r="E286" s="14"/>
      <c r="G286" t="s">
        <v>328</v>
      </c>
      <c r="H286">
        <v>1</v>
      </c>
      <c r="I286" s="46">
        <f t="shared" si="9"/>
        <v>1.2288031457360531E-2</v>
      </c>
      <c r="K286" s="14"/>
    </row>
    <row r="287" spans="2:11" x14ac:dyDescent="0.25">
      <c r="B287" t="s">
        <v>329</v>
      </c>
      <c r="C287">
        <v>0</v>
      </c>
      <c r="D287" s="46">
        <f t="shared" si="8"/>
        <v>0</v>
      </c>
      <c r="E287" s="14"/>
      <c r="G287" t="s">
        <v>329</v>
      </c>
      <c r="H287">
        <v>0</v>
      </c>
      <c r="I287" s="46">
        <f t="shared" si="9"/>
        <v>0</v>
      </c>
      <c r="K287" s="14"/>
    </row>
    <row r="288" spans="2:11" x14ac:dyDescent="0.25">
      <c r="B288" t="s">
        <v>330</v>
      </c>
      <c r="C288">
        <v>1</v>
      </c>
      <c r="D288" s="46">
        <f t="shared" si="8"/>
        <v>1.2253400318588408E-2</v>
      </c>
      <c r="E288" s="14"/>
      <c r="G288" t="s">
        <v>330</v>
      </c>
      <c r="H288">
        <v>0</v>
      </c>
      <c r="I288" s="46">
        <f t="shared" si="9"/>
        <v>0</v>
      </c>
      <c r="K288" s="14"/>
    </row>
    <row r="289" spans="2:11" x14ac:dyDescent="0.25">
      <c r="B289" t="s">
        <v>331</v>
      </c>
      <c r="C289">
        <v>0</v>
      </c>
      <c r="D289" s="46">
        <f t="shared" si="8"/>
        <v>0</v>
      </c>
      <c r="E289" s="14"/>
      <c r="G289" t="s">
        <v>331</v>
      </c>
      <c r="H289">
        <v>1</v>
      </c>
      <c r="I289" s="46">
        <f t="shared" si="9"/>
        <v>1.2288031457360531E-2</v>
      </c>
      <c r="K289" s="14"/>
    </row>
    <row r="290" spans="2:11" x14ac:dyDescent="0.25">
      <c r="B290" t="s">
        <v>332</v>
      </c>
      <c r="C290">
        <v>0</v>
      </c>
      <c r="D290" s="46">
        <f t="shared" si="8"/>
        <v>0</v>
      </c>
      <c r="E290" s="14"/>
      <c r="G290" t="s">
        <v>332</v>
      </c>
      <c r="H290">
        <v>0</v>
      </c>
      <c r="I290" s="46">
        <f t="shared" si="9"/>
        <v>0</v>
      </c>
      <c r="K290" s="14"/>
    </row>
    <row r="291" spans="2:11" x14ac:dyDescent="0.25">
      <c r="B291" t="s">
        <v>333</v>
      </c>
      <c r="C291">
        <v>0</v>
      </c>
      <c r="D291" s="46">
        <f t="shared" si="8"/>
        <v>0</v>
      </c>
      <c r="E291" s="14"/>
      <c r="G291" t="s">
        <v>333</v>
      </c>
      <c r="H291">
        <v>0</v>
      </c>
      <c r="I291" s="46">
        <f t="shared" si="9"/>
        <v>0</v>
      </c>
      <c r="K291" s="14"/>
    </row>
    <row r="292" spans="2:11" x14ac:dyDescent="0.25">
      <c r="B292" t="s">
        <v>334</v>
      </c>
      <c r="C292">
        <v>0</v>
      </c>
      <c r="D292" s="46">
        <f t="shared" si="8"/>
        <v>0</v>
      </c>
      <c r="E292" s="14"/>
      <c r="G292" t="s">
        <v>334</v>
      </c>
      <c r="H292">
        <v>0</v>
      </c>
      <c r="I292" s="46">
        <f t="shared" si="9"/>
        <v>0</v>
      </c>
      <c r="K292" s="14"/>
    </row>
    <row r="293" spans="2:11" x14ac:dyDescent="0.25">
      <c r="B293" t="s">
        <v>335</v>
      </c>
      <c r="C293">
        <v>0</v>
      </c>
      <c r="D293" s="46">
        <f t="shared" si="8"/>
        <v>0</v>
      </c>
      <c r="E293" s="14"/>
      <c r="G293" t="s">
        <v>335</v>
      </c>
      <c r="H293">
        <v>0</v>
      </c>
      <c r="I293" s="46">
        <f t="shared" si="9"/>
        <v>0</v>
      </c>
      <c r="K293" s="14"/>
    </row>
    <row r="294" spans="2:11" x14ac:dyDescent="0.25">
      <c r="B294" t="s">
        <v>336</v>
      </c>
      <c r="C294">
        <v>5</v>
      </c>
      <c r="D294" s="46">
        <f t="shared" si="8"/>
        <v>6.1267001592942044E-2</v>
      </c>
      <c r="E294" s="14"/>
      <c r="G294" t="s">
        <v>336</v>
      </c>
      <c r="H294">
        <v>5</v>
      </c>
      <c r="I294" s="46">
        <f t="shared" si="9"/>
        <v>6.1440157286802653E-2</v>
      </c>
      <c r="K294" s="14"/>
    </row>
    <row r="295" spans="2:11" x14ac:dyDescent="0.25">
      <c r="B295" t="s">
        <v>337</v>
      </c>
      <c r="C295">
        <v>8</v>
      </c>
      <c r="D295" s="46">
        <f t="shared" si="8"/>
        <v>9.8027202548707268E-2</v>
      </c>
      <c r="E295" s="14"/>
      <c r="G295" t="s">
        <v>337</v>
      </c>
      <c r="H295">
        <v>10</v>
      </c>
      <c r="I295" s="46">
        <f t="shared" si="9"/>
        <v>0.12288031457360531</v>
      </c>
      <c r="K295" s="14"/>
    </row>
    <row r="296" spans="2:11" x14ac:dyDescent="0.25">
      <c r="B296" t="s">
        <v>338</v>
      </c>
      <c r="C296">
        <v>0</v>
      </c>
      <c r="D296" s="46">
        <f t="shared" si="8"/>
        <v>0</v>
      </c>
      <c r="E296" s="14"/>
      <c r="G296" t="s">
        <v>338</v>
      </c>
      <c r="H296">
        <v>0</v>
      </c>
      <c r="I296" s="46">
        <f t="shared" si="9"/>
        <v>0</v>
      </c>
      <c r="K296" s="14"/>
    </row>
    <row r="297" spans="2:11" x14ac:dyDescent="0.25">
      <c r="B297" t="s">
        <v>339</v>
      </c>
      <c r="C297">
        <v>0</v>
      </c>
      <c r="D297" s="46">
        <f t="shared" si="8"/>
        <v>0</v>
      </c>
      <c r="E297" s="14"/>
      <c r="G297" t="s">
        <v>339</v>
      </c>
      <c r="H297">
        <v>0</v>
      </c>
      <c r="I297" s="46">
        <f t="shared" si="9"/>
        <v>0</v>
      </c>
      <c r="K297" s="14"/>
    </row>
    <row r="298" spans="2:11" x14ac:dyDescent="0.25">
      <c r="B298" t="s">
        <v>340</v>
      </c>
      <c r="C298">
        <v>0</v>
      </c>
      <c r="D298" s="46">
        <f t="shared" si="8"/>
        <v>0</v>
      </c>
      <c r="E298" s="14"/>
      <c r="G298" t="s">
        <v>340</v>
      </c>
      <c r="H298">
        <v>0</v>
      </c>
      <c r="I298" s="46">
        <f t="shared" si="9"/>
        <v>0</v>
      </c>
      <c r="K298" s="14"/>
    </row>
    <row r="299" spans="2:11" x14ac:dyDescent="0.25">
      <c r="B299" t="s">
        <v>341</v>
      </c>
      <c r="C299">
        <v>0</v>
      </c>
      <c r="D299" s="46">
        <f t="shared" si="8"/>
        <v>0</v>
      </c>
      <c r="E299" s="14"/>
      <c r="G299" t="s">
        <v>341</v>
      </c>
      <c r="H299">
        <v>0</v>
      </c>
      <c r="I299" s="46">
        <f t="shared" si="9"/>
        <v>0</v>
      </c>
      <c r="K299" s="14"/>
    </row>
    <row r="300" spans="2:11" x14ac:dyDescent="0.25">
      <c r="B300" t="s">
        <v>342</v>
      </c>
      <c r="C300">
        <v>0</v>
      </c>
      <c r="D300" s="46">
        <f t="shared" si="8"/>
        <v>0</v>
      </c>
      <c r="E300" s="14"/>
      <c r="G300" t="s">
        <v>342</v>
      </c>
      <c r="H300">
        <v>0</v>
      </c>
      <c r="I300" s="46">
        <f t="shared" si="9"/>
        <v>0</v>
      </c>
      <c r="K300" s="14"/>
    </row>
    <row r="301" spans="2:11" x14ac:dyDescent="0.25">
      <c r="B301" t="s">
        <v>343</v>
      </c>
      <c r="C301">
        <v>0</v>
      </c>
      <c r="D301" s="46">
        <f t="shared" si="8"/>
        <v>0</v>
      </c>
      <c r="E301" s="14"/>
      <c r="G301" t="s">
        <v>343</v>
      </c>
      <c r="H301">
        <v>0</v>
      </c>
      <c r="I301" s="46">
        <f t="shared" si="9"/>
        <v>0</v>
      </c>
      <c r="K301" s="14"/>
    </row>
    <row r="302" spans="2:11" x14ac:dyDescent="0.25">
      <c r="B302" t="s">
        <v>344</v>
      </c>
      <c r="C302">
        <v>0</v>
      </c>
      <c r="D302" s="46">
        <f t="shared" si="8"/>
        <v>0</v>
      </c>
      <c r="E302" s="14"/>
      <c r="G302" t="s">
        <v>344</v>
      </c>
      <c r="H302">
        <v>1</v>
      </c>
      <c r="I302" s="46">
        <f t="shared" si="9"/>
        <v>1.2288031457360531E-2</v>
      </c>
      <c r="K302" s="14"/>
    </row>
    <row r="303" spans="2:11" x14ac:dyDescent="0.25">
      <c r="B303" t="s">
        <v>345</v>
      </c>
      <c r="C303">
        <v>0</v>
      </c>
      <c r="D303" s="46">
        <f t="shared" si="8"/>
        <v>0</v>
      </c>
      <c r="E303" s="14"/>
      <c r="G303" t="s">
        <v>345</v>
      </c>
      <c r="H303">
        <v>1</v>
      </c>
      <c r="I303" s="46">
        <f t="shared" si="9"/>
        <v>1.2288031457360531E-2</v>
      </c>
      <c r="K303" s="14"/>
    </row>
    <row r="304" spans="2:11" x14ac:dyDescent="0.25">
      <c r="B304" t="s">
        <v>346</v>
      </c>
      <c r="C304">
        <v>7</v>
      </c>
      <c r="D304" s="46">
        <f t="shared" si="8"/>
        <v>8.5773802230118865E-2</v>
      </c>
      <c r="E304" s="14"/>
      <c r="G304" t="s">
        <v>346</v>
      </c>
      <c r="H304">
        <v>7</v>
      </c>
      <c r="I304" s="46">
        <f t="shared" si="9"/>
        <v>8.6016220201523719E-2</v>
      </c>
      <c r="K304" s="14"/>
    </row>
    <row r="305" spans="2:11" x14ac:dyDescent="0.25">
      <c r="B305" t="s">
        <v>347</v>
      </c>
      <c r="C305">
        <v>0</v>
      </c>
      <c r="D305" s="46">
        <f t="shared" si="8"/>
        <v>0</v>
      </c>
      <c r="E305" s="14"/>
      <c r="G305" t="s">
        <v>347</v>
      </c>
      <c r="H305">
        <v>0</v>
      </c>
      <c r="I305" s="46">
        <f t="shared" si="9"/>
        <v>0</v>
      </c>
      <c r="K305" s="14"/>
    </row>
    <row r="306" spans="2:11" x14ac:dyDescent="0.25">
      <c r="B306" t="s">
        <v>348</v>
      </c>
      <c r="C306">
        <v>1</v>
      </c>
      <c r="D306" s="46">
        <f t="shared" si="8"/>
        <v>1.2253400318588408E-2</v>
      </c>
      <c r="E306" s="14"/>
      <c r="G306" t="s">
        <v>348</v>
      </c>
      <c r="H306">
        <v>1</v>
      </c>
      <c r="I306" s="46">
        <f t="shared" si="9"/>
        <v>1.2288031457360531E-2</v>
      </c>
      <c r="K306" s="14"/>
    </row>
    <row r="307" spans="2:11" x14ac:dyDescent="0.25">
      <c r="B307" t="s">
        <v>349</v>
      </c>
      <c r="C307">
        <v>0</v>
      </c>
      <c r="D307" s="46">
        <f t="shared" si="8"/>
        <v>0</v>
      </c>
      <c r="E307" s="14"/>
      <c r="G307" t="s">
        <v>349</v>
      </c>
      <c r="H307">
        <v>0</v>
      </c>
      <c r="I307" s="46">
        <f t="shared" si="9"/>
        <v>0</v>
      </c>
      <c r="K307" s="14"/>
    </row>
    <row r="308" spans="2:11" x14ac:dyDescent="0.25">
      <c r="B308" t="s">
        <v>350</v>
      </c>
      <c r="C308">
        <v>206</v>
      </c>
      <c r="D308" s="46">
        <f t="shared" si="8"/>
        <v>2.5242004656292121</v>
      </c>
      <c r="E308" s="14"/>
      <c r="G308" t="s">
        <v>350</v>
      </c>
      <c r="H308">
        <v>213</v>
      </c>
      <c r="I308" s="46">
        <f t="shared" si="9"/>
        <v>2.6173507004177932</v>
      </c>
      <c r="K308" s="14"/>
    </row>
    <row r="309" spans="2:11" x14ac:dyDescent="0.25">
      <c r="B309" t="s">
        <v>351</v>
      </c>
      <c r="C309">
        <v>14</v>
      </c>
      <c r="D309" s="46">
        <f t="shared" si="8"/>
        <v>0.17154760446023773</v>
      </c>
      <c r="E309" s="14"/>
      <c r="G309" t="s">
        <v>351</v>
      </c>
      <c r="H309">
        <v>17</v>
      </c>
      <c r="I309" s="46">
        <f t="shared" si="9"/>
        <v>0.20889653477512901</v>
      </c>
      <c r="K309" s="14"/>
    </row>
    <row r="310" spans="2:11" x14ac:dyDescent="0.25">
      <c r="B310" t="s">
        <v>352</v>
      </c>
      <c r="C310">
        <v>0</v>
      </c>
      <c r="D310" s="46">
        <f t="shared" si="8"/>
        <v>0</v>
      </c>
      <c r="E310" s="14"/>
      <c r="G310" t="s">
        <v>352</v>
      </c>
      <c r="H310">
        <v>0</v>
      </c>
      <c r="I310" s="46">
        <f t="shared" si="9"/>
        <v>0</v>
      </c>
      <c r="K310" s="14"/>
    </row>
    <row r="311" spans="2:11" x14ac:dyDescent="0.25">
      <c r="B311" t="s">
        <v>353</v>
      </c>
      <c r="C311">
        <v>0</v>
      </c>
      <c r="D311" s="46">
        <f t="shared" si="8"/>
        <v>0</v>
      </c>
      <c r="E311" s="14"/>
      <c r="G311" t="s">
        <v>353</v>
      </c>
      <c r="H311">
        <v>1</v>
      </c>
      <c r="I311" s="46">
        <f t="shared" si="9"/>
        <v>1.2288031457360531E-2</v>
      </c>
      <c r="K311" s="14"/>
    </row>
    <row r="312" spans="2:11" x14ac:dyDescent="0.25">
      <c r="B312" t="s">
        <v>354</v>
      </c>
      <c r="C312">
        <v>0</v>
      </c>
      <c r="D312" s="46">
        <f t="shared" si="8"/>
        <v>0</v>
      </c>
      <c r="E312" s="14"/>
      <c r="G312" t="s">
        <v>354</v>
      </c>
      <c r="H312">
        <v>3</v>
      </c>
      <c r="I312" s="46">
        <f t="shared" si="9"/>
        <v>3.6864094372081595E-2</v>
      </c>
      <c r="K312" s="14"/>
    </row>
    <row r="313" spans="2:11" x14ac:dyDescent="0.25">
      <c r="B313" t="s">
        <v>355</v>
      </c>
      <c r="C313">
        <v>0</v>
      </c>
      <c r="D313" s="46">
        <f t="shared" si="8"/>
        <v>0</v>
      </c>
      <c r="E313" s="14"/>
      <c r="G313" t="s">
        <v>355</v>
      </c>
      <c r="H313">
        <v>0</v>
      </c>
      <c r="I313" s="46">
        <f t="shared" si="9"/>
        <v>0</v>
      </c>
      <c r="K313" s="14"/>
    </row>
    <row r="314" spans="2:11" x14ac:dyDescent="0.25">
      <c r="B314" t="s">
        <v>356</v>
      </c>
      <c r="C314">
        <v>0</v>
      </c>
      <c r="D314" s="46">
        <f t="shared" si="8"/>
        <v>0</v>
      </c>
      <c r="E314" s="14"/>
      <c r="G314" t="s">
        <v>356</v>
      </c>
      <c r="H314">
        <v>0</v>
      </c>
      <c r="I314" s="46">
        <f t="shared" si="9"/>
        <v>0</v>
      </c>
      <c r="K314" s="14"/>
    </row>
    <row r="315" spans="2:11" x14ac:dyDescent="0.25">
      <c r="B315" t="s">
        <v>357</v>
      </c>
      <c r="C315">
        <v>0</v>
      </c>
      <c r="D315" s="46">
        <f t="shared" si="8"/>
        <v>0</v>
      </c>
      <c r="E315" s="14"/>
      <c r="G315" t="s">
        <v>357</v>
      </c>
      <c r="H315">
        <v>0</v>
      </c>
      <c r="I315" s="46">
        <f t="shared" si="9"/>
        <v>0</v>
      </c>
      <c r="K315" s="14"/>
    </row>
    <row r="316" spans="2:11" x14ac:dyDescent="0.25">
      <c r="B316" t="s">
        <v>358</v>
      </c>
      <c r="C316">
        <v>14</v>
      </c>
      <c r="D316" s="46">
        <f t="shared" si="8"/>
        <v>0.17154760446023773</v>
      </c>
      <c r="E316" s="14"/>
      <c r="G316" t="s">
        <v>358</v>
      </c>
      <c r="H316">
        <v>13</v>
      </c>
      <c r="I316" s="46">
        <f t="shared" si="9"/>
        <v>0.15974440894568689</v>
      </c>
      <c r="K316" s="14"/>
    </row>
    <row r="317" spans="2:11" x14ac:dyDescent="0.25">
      <c r="B317" t="s">
        <v>359</v>
      </c>
      <c r="C317">
        <v>0</v>
      </c>
      <c r="D317" s="46">
        <f t="shared" si="8"/>
        <v>0</v>
      </c>
      <c r="E317" s="14"/>
      <c r="G317" t="s">
        <v>359</v>
      </c>
      <c r="H317">
        <v>0</v>
      </c>
      <c r="I317" s="46">
        <f t="shared" si="9"/>
        <v>0</v>
      </c>
      <c r="K317" s="14"/>
    </row>
    <row r="318" spans="2:11" x14ac:dyDescent="0.25">
      <c r="B318" t="s">
        <v>360</v>
      </c>
      <c r="C318">
        <v>0</v>
      </c>
      <c r="D318" s="46">
        <f t="shared" si="8"/>
        <v>0</v>
      </c>
      <c r="E318" s="14"/>
      <c r="G318" t="s">
        <v>360</v>
      </c>
      <c r="H318">
        <v>0</v>
      </c>
      <c r="I318" s="46">
        <f t="shared" si="9"/>
        <v>0</v>
      </c>
      <c r="K318" s="14"/>
    </row>
    <row r="319" spans="2:11" x14ac:dyDescent="0.25">
      <c r="B319" t="s">
        <v>361</v>
      </c>
      <c r="C319">
        <v>0</v>
      </c>
      <c r="D319" s="46">
        <f t="shared" si="8"/>
        <v>0</v>
      </c>
      <c r="E319" s="14"/>
      <c r="G319" t="s">
        <v>361</v>
      </c>
      <c r="H319">
        <v>0</v>
      </c>
      <c r="I319" s="46">
        <f t="shared" si="9"/>
        <v>0</v>
      </c>
      <c r="K319" s="14"/>
    </row>
    <row r="320" spans="2:11" x14ac:dyDescent="0.25">
      <c r="B320" t="s">
        <v>362</v>
      </c>
      <c r="C320">
        <v>0</v>
      </c>
      <c r="D320" s="46">
        <f t="shared" si="8"/>
        <v>0</v>
      </c>
      <c r="E320" s="14"/>
      <c r="G320" t="s">
        <v>362</v>
      </c>
      <c r="H320">
        <v>0</v>
      </c>
      <c r="I320" s="46">
        <f t="shared" si="9"/>
        <v>0</v>
      </c>
      <c r="K320" s="14"/>
    </row>
    <row r="321" spans="2:11" x14ac:dyDescent="0.25">
      <c r="B321" t="s">
        <v>363</v>
      </c>
      <c r="C321">
        <v>0</v>
      </c>
      <c r="D321" s="46">
        <f t="shared" si="8"/>
        <v>0</v>
      </c>
      <c r="E321" s="14"/>
      <c r="G321" t="s">
        <v>363</v>
      </c>
      <c r="H321">
        <v>0</v>
      </c>
      <c r="I321" s="46">
        <f t="shared" si="9"/>
        <v>0</v>
      </c>
      <c r="K321" s="14"/>
    </row>
    <row r="322" spans="2:11" x14ac:dyDescent="0.25">
      <c r="B322" t="s">
        <v>364</v>
      </c>
      <c r="C322">
        <v>0</v>
      </c>
      <c r="D322" s="46">
        <f t="shared" si="8"/>
        <v>0</v>
      </c>
      <c r="E322" s="14"/>
      <c r="G322" t="s">
        <v>364</v>
      </c>
      <c r="H322">
        <v>0</v>
      </c>
      <c r="I322" s="46">
        <f t="shared" si="9"/>
        <v>0</v>
      </c>
      <c r="K322" s="14"/>
    </row>
    <row r="323" spans="2:11" x14ac:dyDescent="0.25">
      <c r="B323" t="s">
        <v>365</v>
      </c>
      <c r="C323">
        <v>0</v>
      </c>
      <c r="D323" s="46">
        <f t="shared" si="8"/>
        <v>0</v>
      </c>
      <c r="E323" s="14"/>
      <c r="G323" t="s">
        <v>365</v>
      </c>
      <c r="H323">
        <v>0</v>
      </c>
      <c r="I323" s="46">
        <f t="shared" si="9"/>
        <v>0</v>
      </c>
      <c r="K323" s="14"/>
    </row>
    <row r="324" spans="2:11" x14ac:dyDescent="0.25">
      <c r="B324" t="s">
        <v>366</v>
      </c>
      <c r="C324">
        <v>0</v>
      </c>
      <c r="D324" s="46">
        <f t="shared" si="8"/>
        <v>0</v>
      </c>
      <c r="E324" s="14"/>
      <c r="G324" t="s">
        <v>366</v>
      </c>
      <c r="H324">
        <v>0</v>
      </c>
      <c r="I324" s="46">
        <f t="shared" si="9"/>
        <v>0</v>
      </c>
      <c r="K324" s="14"/>
    </row>
    <row r="325" spans="2:11" x14ac:dyDescent="0.25">
      <c r="B325" t="s">
        <v>367</v>
      </c>
      <c r="C325">
        <v>0</v>
      </c>
      <c r="D325" s="46">
        <f t="shared" si="8"/>
        <v>0</v>
      </c>
      <c r="E325" s="14"/>
      <c r="G325" t="s">
        <v>367</v>
      </c>
      <c r="H325">
        <v>0</v>
      </c>
      <c r="I325" s="46">
        <f t="shared" si="9"/>
        <v>0</v>
      </c>
      <c r="K325" s="14"/>
    </row>
    <row r="326" spans="2:11" x14ac:dyDescent="0.25">
      <c r="B326" t="s">
        <v>368</v>
      </c>
      <c r="C326">
        <v>0</v>
      </c>
      <c r="D326" s="46">
        <f t="shared" si="8"/>
        <v>0</v>
      </c>
      <c r="E326" s="14"/>
      <c r="G326" t="s">
        <v>368</v>
      </c>
      <c r="H326">
        <v>0</v>
      </c>
      <c r="I326" s="46">
        <f t="shared" si="9"/>
        <v>0</v>
      </c>
      <c r="K326" s="14"/>
    </row>
    <row r="327" spans="2:11" x14ac:dyDescent="0.25">
      <c r="B327" t="s">
        <v>369</v>
      </c>
      <c r="C327">
        <v>0</v>
      </c>
      <c r="D327" s="46">
        <f t="shared" ref="D327:D390" si="10">C327*100/$C$461</f>
        <v>0</v>
      </c>
      <c r="E327" s="14"/>
      <c r="G327" t="s">
        <v>369</v>
      </c>
      <c r="H327">
        <v>0</v>
      </c>
      <c r="I327" s="46">
        <f t="shared" ref="I327:I390" si="11">H327*100/$H$461</f>
        <v>0</v>
      </c>
      <c r="K327" s="14"/>
    </row>
    <row r="328" spans="2:11" x14ac:dyDescent="0.25">
      <c r="B328" t="s">
        <v>370</v>
      </c>
      <c r="C328">
        <v>0</v>
      </c>
      <c r="D328" s="46">
        <f t="shared" si="10"/>
        <v>0</v>
      </c>
      <c r="E328" s="14"/>
      <c r="G328" t="s">
        <v>370</v>
      </c>
      <c r="H328">
        <v>0</v>
      </c>
      <c r="I328" s="46">
        <f t="shared" si="11"/>
        <v>0</v>
      </c>
      <c r="K328" s="14"/>
    </row>
    <row r="329" spans="2:11" x14ac:dyDescent="0.25">
      <c r="B329" t="s">
        <v>371</v>
      </c>
      <c r="C329">
        <v>0</v>
      </c>
      <c r="D329" s="46">
        <f t="shared" si="10"/>
        <v>0</v>
      </c>
      <c r="E329" s="14"/>
      <c r="G329" t="s">
        <v>371</v>
      </c>
      <c r="H329">
        <v>0</v>
      </c>
      <c r="I329" s="46">
        <f t="shared" si="11"/>
        <v>0</v>
      </c>
      <c r="K329" s="14"/>
    </row>
    <row r="330" spans="2:11" x14ac:dyDescent="0.25">
      <c r="B330" t="s">
        <v>372</v>
      </c>
      <c r="C330">
        <v>0</v>
      </c>
      <c r="D330" s="46">
        <f t="shared" si="10"/>
        <v>0</v>
      </c>
      <c r="E330" s="14"/>
      <c r="G330" t="s">
        <v>372</v>
      </c>
      <c r="H330">
        <v>0</v>
      </c>
      <c r="I330" s="46">
        <f t="shared" si="11"/>
        <v>0</v>
      </c>
      <c r="K330" s="14"/>
    </row>
    <row r="331" spans="2:11" x14ac:dyDescent="0.25">
      <c r="B331" t="s">
        <v>373</v>
      </c>
      <c r="C331">
        <v>49</v>
      </c>
      <c r="D331" s="46">
        <f t="shared" si="10"/>
        <v>0.60041661561083204</v>
      </c>
      <c r="E331" s="14"/>
      <c r="G331" t="s">
        <v>373</v>
      </c>
      <c r="H331">
        <v>52</v>
      </c>
      <c r="I331" s="46">
        <f t="shared" si="11"/>
        <v>0.63897763578274758</v>
      </c>
      <c r="K331" s="14"/>
    </row>
    <row r="332" spans="2:11" x14ac:dyDescent="0.25">
      <c r="B332" t="s">
        <v>374</v>
      </c>
      <c r="C332">
        <v>0</v>
      </c>
      <c r="D332" s="46">
        <f t="shared" si="10"/>
        <v>0</v>
      </c>
      <c r="E332" s="14"/>
      <c r="G332" t="s">
        <v>374</v>
      </c>
      <c r="H332">
        <v>0</v>
      </c>
      <c r="I332" s="46">
        <f t="shared" si="11"/>
        <v>0</v>
      </c>
      <c r="K332" s="14"/>
    </row>
    <row r="333" spans="2:11" x14ac:dyDescent="0.25">
      <c r="B333" t="s">
        <v>375</v>
      </c>
      <c r="C333">
        <v>29</v>
      </c>
      <c r="D333" s="46">
        <f t="shared" si="10"/>
        <v>0.35534860923906386</v>
      </c>
      <c r="E333" s="14"/>
      <c r="G333" t="s">
        <v>375</v>
      </c>
      <c r="H333">
        <v>29</v>
      </c>
      <c r="I333" s="46">
        <f t="shared" si="11"/>
        <v>0.35635291226345539</v>
      </c>
      <c r="K333" s="14"/>
    </row>
    <row r="334" spans="2:11" x14ac:dyDescent="0.25">
      <c r="B334" t="s">
        <v>376</v>
      </c>
      <c r="C334">
        <v>0</v>
      </c>
      <c r="D334" s="46">
        <f t="shared" si="10"/>
        <v>0</v>
      </c>
      <c r="E334" s="14"/>
      <c r="G334" t="s">
        <v>376</v>
      </c>
      <c r="H334">
        <v>1</v>
      </c>
      <c r="I334" s="46">
        <f t="shared" si="11"/>
        <v>1.2288031457360531E-2</v>
      </c>
      <c r="K334" s="14"/>
    </row>
    <row r="335" spans="2:11" x14ac:dyDescent="0.25">
      <c r="B335" t="s">
        <v>377</v>
      </c>
      <c r="C335">
        <v>0</v>
      </c>
      <c r="D335" s="46">
        <f t="shared" si="10"/>
        <v>0</v>
      </c>
      <c r="E335" s="14"/>
      <c r="G335" t="s">
        <v>377</v>
      </c>
      <c r="H335">
        <v>0</v>
      </c>
      <c r="I335" s="46">
        <f t="shared" si="11"/>
        <v>0</v>
      </c>
      <c r="K335" s="14"/>
    </row>
    <row r="336" spans="2:11" x14ac:dyDescent="0.25">
      <c r="B336" t="s">
        <v>378</v>
      </c>
      <c r="C336">
        <v>0</v>
      </c>
      <c r="D336" s="46">
        <f t="shared" si="10"/>
        <v>0</v>
      </c>
      <c r="E336" s="14"/>
      <c r="G336" t="s">
        <v>378</v>
      </c>
      <c r="H336">
        <v>0</v>
      </c>
      <c r="I336" s="46">
        <f t="shared" si="11"/>
        <v>0</v>
      </c>
      <c r="K336" s="14"/>
    </row>
    <row r="337" spans="2:11" x14ac:dyDescent="0.25">
      <c r="B337" t="s">
        <v>379</v>
      </c>
      <c r="C337">
        <v>19</v>
      </c>
      <c r="D337" s="46">
        <f t="shared" si="10"/>
        <v>0.23281460605317975</v>
      </c>
      <c r="E337" s="14"/>
      <c r="G337" t="s">
        <v>379</v>
      </c>
      <c r="H337">
        <v>19</v>
      </c>
      <c r="I337" s="46">
        <f t="shared" si="11"/>
        <v>0.2334725976898501</v>
      </c>
      <c r="K337" s="14"/>
    </row>
    <row r="338" spans="2:11" x14ac:dyDescent="0.25">
      <c r="B338" t="s">
        <v>380</v>
      </c>
      <c r="C338">
        <v>0</v>
      </c>
      <c r="D338" s="46">
        <f t="shared" si="10"/>
        <v>0</v>
      </c>
      <c r="E338" s="14"/>
      <c r="G338" t="s">
        <v>380</v>
      </c>
      <c r="H338">
        <v>0</v>
      </c>
      <c r="I338" s="46">
        <f t="shared" si="11"/>
        <v>0</v>
      </c>
      <c r="K338" s="14"/>
    </row>
    <row r="339" spans="2:11" x14ac:dyDescent="0.25">
      <c r="B339" t="s">
        <v>381</v>
      </c>
      <c r="C339">
        <v>0</v>
      </c>
      <c r="D339" s="46">
        <f t="shared" si="10"/>
        <v>0</v>
      </c>
      <c r="E339" s="14"/>
      <c r="G339" t="s">
        <v>381</v>
      </c>
      <c r="H339">
        <v>0</v>
      </c>
      <c r="I339" s="46">
        <f t="shared" si="11"/>
        <v>0</v>
      </c>
      <c r="K339" s="14"/>
    </row>
    <row r="340" spans="2:11" x14ac:dyDescent="0.25">
      <c r="B340" t="s">
        <v>382</v>
      </c>
      <c r="C340">
        <v>1</v>
      </c>
      <c r="D340" s="46">
        <f t="shared" si="10"/>
        <v>1.2253400318588408E-2</v>
      </c>
      <c r="E340" s="14"/>
      <c r="G340" t="s">
        <v>382</v>
      </c>
      <c r="H340">
        <v>0</v>
      </c>
      <c r="I340" s="46">
        <f t="shared" si="11"/>
        <v>0</v>
      </c>
      <c r="K340" s="14"/>
    </row>
    <row r="341" spans="2:11" x14ac:dyDescent="0.25">
      <c r="B341" t="s">
        <v>383</v>
      </c>
      <c r="C341">
        <v>0</v>
      </c>
      <c r="D341" s="46">
        <f t="shared" si="10"/>
        <v>0</v>
      </c>
      <c r="E341" s="14"/>
      <c r="G341" t="s">
        <v>383</v>
      </c>
      <c r="H341">
        <v>0</v>
      </c>
      <c r="I341" s="46">
        <f t="shared" si="11"/>
        <v>0</v>
      </c>
      <c r="K341" s="14"/>
    </row>
    <row r="342" spans="2:11" x14ac:dyDescent="0.25">
      <c r="B342" t="s">
        <v>384</v>
      </c>
      <c r="C342">
        <v>0</v>
      </c>
      <c r="D342" s="46">
        <f t="shared" si="10"/>
        <v>0</v>
      </c>
      <c r="E342" s="14"/>
      <c r="G342" t="s">
        <v>384</v>
      </c>
      <c r="H342">
        <v>0</v>
      </c>
      <c r="I342" s="46">
        <f t="shared" si="11"/>
        <v>0</v>
      </c>
      <c r="K342" s="14"/>
    </row>
    <row r="343" spans="2:11" x14ac:dyDescent="0.25">
      <c r="B343" t="s">
        <v>385</v>
      </c>
      <c r="C343">
        <v>0</v>
      </c>
      <c r="D343" s="46">
        <f t="shared" si="10"/>
        <v>0</v>
      </c>
      <c r="E343" s="14"/>
      <c r="G343" t="s">
        <v>385</v>
      </c>
      <c r="H343">
        <v>0</v>
      </c>
      <c r="I343" s="46">
        <f t="shared" si="11"/>
        <v>0</v>
      </c>
      <c r="K343" s="14"/>
    </row>
    <row r="344" spans="2:11" x14ac:dyDescent="0.25">
      <c r="B344" t="s">
        <v>386</v>
      </c>
      <c r="C344">
        <v>0</v>
      </c>
      <c r="D344" s="46">
        <f t="shared" si="10"/>
        <v>0</v>
      </c>
      <c r="E344" s="14"/>
      <c r="G344" t="s">
        <v>386</v>
      </c>
      <c r="H344">
        <v>0</v>
      </c>
      <c r="I344" s="46">
        <f t="shared" si="11"/>
        <v>0</v>
      </c>
      <c r="K344" s="14"/>
    </row>
    <row r="345" spans="2:11" x14ac:dyDescent="0.25">
      <c r="B345" t="s">
        <v>387</v>
      </c>
      <c r="C345">
        <v>0</v>
      </c>
      <c r="D345" s="46">
        <f t="shared" si="10"/>
        <v>0</v>
      </c>
      <c r="E345" s="14"/>
      <c r="G345" t="s">
        <v>387</v>
      </c>
      <c r="H345">
        <v>0</v>
      </c>
      <c r="I345" s="46">
        <f t="shared" si="11"/>
        <v>0</v>
      </c>
      <c r="K345" s="14"/>
    </row>
    <row r="346" spans="2:11" x14ac:dyDescent="0.25">
      <c r="B346" t="s">
        <v>388</v>
      </c>
      <c r="C346">
        <v>0</v>
      </c>
      <c r="D346" s="46">
        <f t="shared" si="10"/>
        <v>0</v>
      </c>
      <c r="E346" s="14"/>
      <c r="G346" t="s">
        <v>388</v>
      </c>
      <c r="H346">
        <v>0</v>
      </c>
      <c r="I346" s="46">
        <f t="shared" si="11"/>
        <v>0</v>
      </c>
      <c r="K346" s="14"/>
    </row>
    <row r="347" spans="2:11" x14ac:dyDescent="0.25">
      <c r="B347" t="s">
        <v>389</v>
      </c>
      <c r="C347">
        <v>0</v>
      </c>
      <c r="D347" s="46">
        <f t="shared" si="10"/>
        <v>0</v>
      </c>
      <c r="E347" s="14"/>
      <c r="G347" t="s">
        <v>389</v>
      </c>
      <c r="H347">
        <v>0</v>
      </c>
      <c r="I347" s="46">
        <f t="shared" si="11"/>
        <v>0</v>
      </c>
      <c r="K347" s="14"/>
    </row>
    <row r="348" spans="2:11" x14ac:dyDescent="0.25">
      <c r="B348" t="s">
        <v>390</v>
      </c>
      <c r="C348">
        <v>0</v>
      </c>
      <c r="D348" s="46">
        <f t="shared" si="10"/>
        <v>0</v>
      </c>
      <c r="E348" s="14"/>
      <c r="G348" t="s">
        <v>390</v>
      </c>
      <c r="H348">
        <v>0</v>
      </c>
      <c r="I348" s="46">
        <f t="shared" si="11"/>
        <v>0</v>
      </c>
      <c r="K348" s="14"/>
    </row>
    <row r="349" spans="2:11" x14ac:dyDescent="0.25">
      <c r="B349" t="s">
        <v>391</v>
      </c>
      <c r="C349">
        <v>0</v>
      </c>
      <c r="D349" s="46">
        <f t="shared" si="10"/>
        <v>0</v>
      </c>
      <c r="E349" s="14"/>
      <c r="G349" t="s">
        <v>391</v>
      </c>
      <c r="H349">
        <v>2</v>
      </c>
      <c r="I349" s="46">
        <f t="shared" si="11"/>
        <v>2.4576062914721062E-2</v>
      </c>
      <c r="K349" s="14"/>
    </row>
    <row r="350" spans="2:11" x14ac:dyDescent="0.25">
      <c r="B350" t="s">
        <v>392</v>
      </c>
      <c r="C350">
        <v>0</v>
      </c>
      <c r="D350" s="46">
        <f t="shared" si="10"/>
        <v>0</v>
      </c>
      <c r="E350" s="14"/>
      <c r="G350" t="s">
        <v>392</v>
      </c>
      <c r="H350">
        <v>0</v>
      </c>
      <c r="I350" s="46">
        <f t="shared" si="11"/>
        <v>0</v>
      </c>
      <c r="K350" s="14"/>
    </row>
    <row r="351" spans="2:11" x14ac:dyDescent="0.25">
      <c r="B351" t="s">
        <v>393</v>
      </c>
      <c r="C351">
        <v>0</v>
      </c>
      <c r="D351" s="46">
        <f t="shared" si="10"/>
        <v>0</v>
      </c>
      <c r="E351" s="14"/>
      <c r="G351" t="s">
        <v>393</v>
      </c>
      <c r="H351">
        <v>0</v>
      </c>
      <c r="I351" s="46">
        <f t="shared" si="11"/>
        <v>0</v>
      </c>
      <c r="K351" s="14"/>
    </row>
    <row r="352" spans="2:11" x14ac:dyDescent="0.25">
      <c r="B352" t="s">
        <v>394</v>
      </c>
      <c r="C352">
        <v>0</v>
      </c>
      <c r="D352" s="46">
        <f t="shared" si="10"/>
        <v>0</v>
      </c>
      <c r="E352" s="14"/>
      <c r="G352" t="s">
        <v>394</v>
      </c>
      <c r="H352">
        <v>0</v>
      </c>
      <c r="I352" s="46">
        <f t="shared" si="11"/>
        <v>0</v>
      </c>
      <c r="K352" s="14"/>
    </row>
    <row r="353" spans="2:11" x14ac:dyDescent="0.25">
      <c r="B353" t="s">
        <v>395</v>
      </c>
      <c r="C353">
        <v>0</v>
      </c>
      <c r="D353" s="46">
        <f t="shared" si="10"/>
        <v>0</v>
      </c>
      <c r="E353" s="14"/>
      <c r="G353" t="s">
        <v>395</v>
      </c>
      <c r="H353">
        <v>1</v>
      </c>
      <c r="I353" s="46">
        <f t="shared" si="11"/>
        <v>1.2288031457360531E-2</v>
      </c>
      <c r="K353" s="14"/>
    </row>
    <row r="354" spans="2:11" x14ac:dyDescent="0.25">
      <c r="B354" t="s">
        <v>396</v>
      </c>
      <c r="C354">
        <v>0</v>
      </c>
      <c r="D354" s="46">
        <f t="shared" si="10"/>
        <v>0</v>
      </c>
      <c r="E354" s="14"/>
      <c r="G354" t="s">
        <v>396</v>
      </c>
      <c r="H354">
        <v>0</v>
      </c>
      <c r="I354" s="46">
        <f t="shared" si="11"/>
        <v>0</v>
      </c>
      <c r="K354" s="14"/>
    </row>
    <row r="355" spans="2:11" x14ac:dyDescent="0.25">
      <c r="B355" t="s">
        <v>397</v>
      </c>
      <c r="C355">
        <v>0</v>
      </c>
      <c r="D355" s="46">
        <f t="shared" si="10"/>
        <v>0</v>
      </c>
      <c r="E355" s="14"/>
      <c r="G355" t="s">
        <v>397</v>
      </c>
      <c r="H355">
        <v>0</v>
      </c>
      <c r="I355" s="46">
        <f t="shared" si="11"/>
        <v>0</v>
      </c>
      <c r="K355" s="14"/>
    </row>
    <row r="356" spans="2:11" x14ac:dyDescent="0.25">
      <c r="B356" t="s">
        <v>398</v>
      </c>
      <c r="C356">
        <v>0</v>
      </c>
      <c r="D356" s="46">
        <f t="shared" si="10"/>
        <v>0</v>
      </c>
      <c r="E356" s="14"/>
      <c r="G356" t="s">
        <v>398</v>
      </c>
      <c r="H356">
        <v>0</v>
      </c>
      <c r="I356" s="46">
        <f t="shared" si="11"/>
        <v>0</v>
      </c>
      <c r="K356" s="14"/>
    </row>
    <row r="357" spans="2:11" x14ac:dyDescent="0.25">
      <c r="B357" t="s">
        <v>399</v>
      </c>
      <c r="C357">
        <v>0</v>
      </c>
      <c r="D357" s="46">
        <f t="shared" si="10"/>
        <v>0</v>
      </c>
      <c r="E357" s="14"/>
      <c r="G357" t="s">
        <v>399</v>
      </c>
      <c r="H357">
        <v>0</v>
      </c>
      <c r="I357" s="46">
        <f t="shared" si="11"/>
        <v>0</v>
      </c>
      <c r="K357" s="14"/>
    </row>
    <row r="358" spans="2:11" x14ac:dyDescent="0.25">
      <c r="B358" t="s">
        <v>400</v>
      </c>
      <c r="C358">
        <v>0</v>
      </c>
      <c r="D358" s="46">
        <f t="shared" si="10"/>
        <v>0</v>
      </c>
      <c r="E358" s="14"/>
      <c r="G358" t="s">
        <v>400</v>
      </c>
      <c r="H358">
        <v>0</v>
      </c>
      <c r="I358" s="46">
        <f t="shared" si="11"/>
        <v>0</v>
      </c>
      <c r="K358" s="14"/>
    </row>
    <row r="359" spans="2:11" x14ac:dyDescent="0.25">
      <c r="B359" t="s">
        <v>401</v>
      </c>
      <c r="C359">
        <v>0</v>
      </c>
      <c r="D359" s="46">
        <f t="shared" si="10"/>
        <v>0</v>
      </c>
      <c r="E359" s="14"/>
      <c r="G359" t="s">
        <v>401</v>
      </c>
      <c r="H359">
        <v>0</v>
      </c>
      <c r="I359" s="46">
        <f t="shared" si="11"/>
        <v>0</v>
      </c>
      <c r="K359" s="14"/>
    </row>
    <row r="360" spans="2:11" x14ac:dyDescent="0.25">
      <c r="B360" t="s">
        <v>402</v>
      </c>
      <c r="C360">
        <v>0</v>
      </c>
      <c r="D360" s="46">
        <f t="shared" si="10"/>
        <v>0</v>
      </c>
      <c r="E360" s="14"/>
      <c r="G360" t="s">
        <v>402</v>
      </c>
      <c r="H360">
        <v>0</v>
      </c>
      <c r="I360" s="46">
        <f t="shared" si="11"/>
        <v>0</v>
      </c>
      <c r="K360" s="14"/>
    </row>
    <row r="361" spans="2:11" x14ac:dyDescent="0.25">
      <c r="B361" t="s">
        <v>403</v>
      </c>
      <c r="C361">
        <v>0</v>
      </c>
      <c r="D361" s="46">
        <f t="shared" si="10"/>
        <v>0</v>
      </c>
      <c r="E361" s="14"/>
      <c r="G361" t="s">
        <v>403</v>
      </c>
      <c r="H361">
        <v>0</v>
      </c>
      <c r="I361" s="46">
        <f t="shared" si="11"/>
        <v>0</v>
      </c>
      <c r="K361" s="14"/>
    </row>
    <row r="362" spans="2:11" x14ac:dyDescent="0.25">
      <c r="B362" t="s">
        <v>404</v>
      </c>
      <c r="C362">
        <v>0</v>
      </c>
      <c r="D362" s="46">
        <f t="shared" si="10"/>
        <v>0</v>
      </c>
      <c r="E362" s="14"/>
      <c r="G362" t="s">
        <v>404</v>
      </c>
      <c r="H362">
        <v>0</v>
      </c>
      <c r="I362" s="46">
        <f t="shared" si="11"/>
        <v>0</v>
      </c>
      <c r="K362" s="14"/>
    </row>
    <row r="363" spans="2:11" x14ac:dyDescent="0.25">
      <c r="B363" t="s">
        <v>405</v>
      </c>
      <c r="C363">
        <v>0</v>
      </c>
      <c r="D363" s="46">
        <f t="shared" si="10"/>
        <v>0</v>
      </c>
      <c r="E363" s="14"/>
      <c r="G363" t="s">
        <v>405</v>
      </c>
      <c r="H363">
        <v>0</v>
      </c>
      <c r="I363" s="46">
        <f t="shared" si="11"/>
        <v>0</v>
      </c>
      <c r="K363" s="14"/>
    </row>
    <row r="364" spans="2:11" x14ac:dyDescent="0.25">
      <c r="B364" t="s">
        <v>406</v>
      </c>
      <c r="C364">
        <v>0</v>
      </c>
      <c r="D364" s="46">
        <f t="shared" si="10"/>
        <v>0</v>
      </c>
      <c r="E364" s="14"/>
      <c r="G364" t="s">
        <v>406</v>
      </c>
      <c r="H364">
        <v>0</v>
      </c>
      <c r="I364" s="46">
        <f t="shared" si="11"/>
        <v>0</v>
      </c>
      <c r="K364" s="14"/>
    </row>
    <row r="365" spans="2:11" x14ac:dyDescent="0.25">
      <c r="B365" t="s">
        <v>407</v>
      </c>
      <c r="C365">
        <v>0</v>
      </c>
      <c r="D365" s="46">
        <f t="shared" si="10"/>
        <v>0</v>
      </c>
      <c r="E365" s="14"/>
      <c r="G365" t="s">
        <v>407</v>
      </c>
      <c r="H365">
        <v>0</v>
      </c>
      <c r="I365" s="46">
        <f t="shared" si="11"/>
        <v>0</v>
      </c>
      <c r="K365" s="14"/>
    </row>
    <row r="366" spans="2:11" x14ac:dyDescent="0.25">
      <c r="B366" t="s">
        <v>408</v>
      </c>
      <c r="C366">
        <v>0</v>
      </c>
      <c r="D366" s="46">
        <f t="shared" si="10"/>
        <v>0</v>
      </c>
      <c r="E366" s="14"/>
      <c r="G366" t="s">
        <v>408</v>
      </c>
      <c r="H366">
        <v>0</v>
      </c>
      <c r="I366" s="46">
        <f t="shared" si="11"/>
        <v>0</v>
      </c>
      <c r="K366" s="14"/>
    </row>
    <row r="367" spans="2:11" x14ac:dyDescent="0.25">
      <c r="B367" t="s">
        <v>409</v>
      </c>
      <c r="C367">
        <v>143</v>
      </c>
      <c r="D367" s="46">
        <f t="shared" si="10"/>
        <v>1.7522362455581424</v>
      </c>
      <c r="E367" s="14"/>
      <c r="G367" t="s">
        <v>409</v>
      </c>
      <c r="H367">
        <v>144</v>
      </c>
      <c r="I367" s="46">
        <f t="shared" si="11"/>
        <v>1.7694765298599164</v>
      </c>
      <c r="K367" s="14"/>
    </row>
    <row r="368" spans="2:11" x14ac:dyDescent="0.25">
      <c r="B368" t="s">
        <v>410</v>
      </c>
      <c r="C368">
        <v>0</v>
      </c>
      <c r="D368" s="46">
        <f t="shared" si="10"/>
        <v>0</v>
      </c>
      <c r="E368" s="14"/>
      <c r="G368" t="s">
        <v>410</v>
      </c>
      <c r="H368">
        <v>0</v>
      </c>
      <c r="I368" s="46">
        <f t="shared" si="11"/>
        <v>0</v>
      </c>
      <c r="K368" s="14"/>
    </row>
    <row r="369" spans="2:11" x14ac:dyDescent="0.25">
      <c r="B369" t="s">
        <v>411</v>
      </c>
      <c r="C369">
        <v>0</v>
      </c>
      <c r="D369" s="46">
        <f t="shared" si="10"/>
        <v>0</v>
      </c>
      <c r="E369" s="14"/>
      <c r="G369" t="s">
        <v>411</v>
      </c>
      <c r="H369">
        <v>1</v>
      </c>
      <c r="I369" s="46">
        <f t="shared" si="11"/>
        <v>1.2288031457360531E-2</v>
      </c>
      <c r="K369" s="14"/>
    </row>
    <row r="370" spans="2:11" x14ac:dyDescent="0.25">
      <c r="B370" t="s">
        <v>412</v>
      </c>
      <c r="C370">
        <v>0</v>
      </c>
      <c r="D370" s="46">
        <f t="shared" si="10"/>
        <v>0</v>
      </c>
      <c r="E370" s="14"/>
      <c r="G370" t="s">
        <v>412</v>
      </c>
      <c r="H370">
        <v>0</v>
      </c>
      <c r="I370" s="46">
        <f t="shared" si="11"/>
        <v>0</v>
      </c>
      <c r="K370" s="14"/>
    </row>
    <row r="371" spans="2:11" x14ac:dyDescent="0.25">
      <c r="B371" t="s">
        <v>413</v>
      </c>
      <c r="C371">
        <v>0</v>
      </c>
      <c r="D371" s="46">
        <f t="shared" si="10"/>
        <v>0</v>
      </c>
      <c r="E371" s="14"/>
      <c r="G371" t="s">
        <v>413</v>
      </c>
      <c r="H371">
        <v>0</v>
      </c>
      <c r="I371" s="46">
        <f t="shared" si="11"/>
        <v>0</v>
      </c>
      <c r="K371" s="14"/>
    </row>
    <row r="372" spans="2:11" x14ac:dyDescent="0.25">
      <c r="B372" t="s">
        <v>414</v>
      </c>
      <c r="C372">
        <v>0</v>
      </c>
      <c r="D372" s="46">
        <f t="shared" si="10"/>
        <v>0</v>
      </c>
      <c r="E372" s="14"/>
      <c r="G372" t="s">
        <v>414</v>
      </c>
      <c r="H372">
        <v>0</v>
      </c>
      <c r="I372" s="46">
        <f t="shared" si="11"/>
        <v>0</v>
      </c>
      <c r="K372" s="14"/>
    </row>
    <row r="373" spans="2:11" x14ac:dyDescent="0.25">
      <c r="B373" t="s">
        <v>415</v>
      </c>
      <c r="C373">
        <v>0</v>
      </c>
      <c r="D373" s="46">
        <f t="shared" si="10"/>
        <v>0</v>
      </c>
      <c r="E373" s="14"/>
      <c r="G373" t="s">
        <v>415</v>
      </c>
      <c r="H373">
        <v>0</v>
      </c>
      <c r="I373" s="46">
        <f t="shared" si="11"/>
        <v>0</v>
      </c>
      <c r="K373" s="14"/>
    </row>
    <row r="374" spans="2:11" x14ac:dyDescent="0.25">
      <c r="B374" t="s">
        <v>416</v>
      </c>
      <c r="C374">
        <v>2</v>
      </c>
      <c r="D374" s="46">
        <f t="shared" si="10"/>
        <v>2.4506800637176817E-2</v>
      </c>
      <c r="E374" s="14"/>
      <c r="G374" t="s">
        <v>416</v>
      </c>
      <c r="H374">
        <v>3</v>
      </c>
      <c r="I374" s="46">
        <f t="shared" si="11"/>
        <v>3.6864094372081595E-2</v>
      </c>
      <c r="K374" s="14"/>
    </row>
    <row r="375" spans="2:11" x14ac:dyDescent="0.25">
      <c r="B375" t="s">
        <v>417</v>
      </c>
      <c r="C375">
        <v>0</v>
      </c>
      <c r="D375" s="46">
        <f t="shared" si="10"/>
        <v>0</v>
      </c>
      <c r="E375" s="14"/>
      <c r="G375" t="s">
        <v>417</v>
      </c>
      <c r="H375">
        <v>0</v>
      </c>
      <c r="I375" s="46">
        <f t="shared" si="11"/>
        <v>0</v>
      </c>
      <c r="K375" s="14"/>
    </row>
    <row r="376" spans="2:11" x14ac:dyDescent="0.25">
      <c r="B376" t="s">
        <v>418</v>
      </c>
      <c r="C376">
        <v>0</v>
      </c>
      <c r="D376" s="46">
        <f t="shared" si="10"/>
        <v>0</v>
      </c>
      <c r="E376" s="14"/>
      <c r="G376" t="s">
        <v>418</v>
      </c>
      <c r="H376">
        <v>0</v>
      </c>
      <c r="I376" s="46">
        <f t="shared" si="11"/>
        <v>0</v>
      </c>
      <c r="K376" s="14"/>
    </row>
    <row r="377" spans="2:11" x14ac:dyDescent="0.25">
      <c r="B377" t="s">
        <v>419</v>
      </c>
      <c r="C377">
        <v>0</v>
      </c>
      <c r="D377" s="46">
        <f t="shared" si="10"/>
        <v>0</v>
      </c>
      <c r="E377" s="14"/>
      <c r="G377" t="s">
        <v>419</v>
      </c>
      <c r="H377">
        <v>0</v>
      </c>
      <c r="I377" s="46">
        <f t="shared" si="11"/>
        <v>0</v>
      </c>
      <c r="K377" s="14"/>
    </row>
    <row r="378" spans="2:11" x14ac:dyDescent="0.25">
      <c r="B378" t="s">
        <v>420</v>
      </c>
      <c r="C378">
        <v>0</v>
      </c>
      <c r="D378" s="46">
        <f t="shared" si="10"/>
        <v>0</v>
      </c>
      <c r="E378" s="14"/>
      <c r="G378" t="s">
        <v>420</v>
      </c>
      <c r="H378">
        <v>0</v>
      </c>
      <c r="I378" s="46">
        <f t="shared" si="11"/>
        <v>0</v>
      </c>
      <c r="K378" s="14"/>
    </row>
    <row r="379" spans="2:11" x14ac:dyDescent="0.25">
      <c r="B379" t="s">
        <v>421</v>
      </c>
      <c r="C379">
        <v>0</v>
      </c>
      <c r="D379" s="46">
        <f t="shared" si="10"/>
        <v>0</v>
      </c>
      <c r="E379" s="14"/>
      <c r="G379" t="s">
        <v>421</v>
      </c>
      <c r="H379">
        <v>0</v>
      </c>
      <c r="I379" s="46">
        <f t="shared" si="11"/>
        <v>0</v>
      </c>
      <c r="K379" s="14"/>
    </row>
    <row r="380" spans="2:11" x14ac:dyDescent="0.25">
      <c r="B380" t="s">
        <v>422</v>
      </c>
      <c r="C380">
        <v>0</v>
      </c>
      <c r="D380" s="46">
        <f t="shared" si="10"/>
        <v>0</v>
      </c>
      <c r="E380" s="14"/>
      <c r="G380" t="s">
        <v>422</v>
      </c>
      <c r="H380">
        <v>0</v>
      </c>
      <c r="I380" s="46">
        <f t="shared" si="11"/>
        <v>0</v>
      </c>
      <c r="K380" s="14"/>
    </row>
    <row r="381" spans="2:11" x14ac:dyDescent="0.25">
      <c r="B381" t="s">
        <v>423</v>
      </c>
      <c r="C381">
        <v>0</v>
      </c>
      <c r="D381" s="46">
        <f t="shared" si="10"/>
        <v>0</v>
      </c>
      <c r="E381" s="14"/>
      <c r="G381" t="s">
        <v>423</v>
      </c>
      <c r="H381">
        <v>0</v>
      </c>
      <c r="I381" s="46">
        <f t="shared" si="11"/>
        <v>0</v>
      </c>
      <c r="K381" s="14"/>
    </row>
    <row r="382" spans="2:11" x14ac:dyDescent="0.25">
      <c r="B382" t="s">
        <v>424</v>
      </c>
      <c r="C382">
        <v>8</v>
      </c>
      <c r="D382" s="46">
        <f t="shared" si="10"/>
        <v>9.8027202548707268E-2</v>
      </c>
      <c r="E382" s="14"/>
      <c r="G382" t="s">
        <v>424</v>
      </c>
      <c r="H382">
        <v>8</v>
      </c>
      <c r="I382" s="46">
        <f t="shared" si="11"/>
        <v>9.8304251658884248E-2</v>
      </c>
      <c r="K382" s="14"/>
    </row>
    <row r="383" spans="2:11" x14ac:dyDescent="0.25">
      <c r="B383" t="s">
        <v>425</v>
      </c>
      <c r="C383">
        <v>7</v>
      </c>
      <c r="D383" s="46">
        <f t="shared" si="10"/>
        <v>8.5773802230118865E-2</v>
      </c>
      <c r="E383" s="14"/>
      <c r="G383" t="s">
        <v>425</v>
      </c>
      <c r="H383">
        <v>7</v>
      </c>
      <c r="I383" s="46">
        <f t="shared" si="11"/>
        <v>8.6016220201523719E-2</v>
      </c>
      <c r="K383" s="14"/>
    </row>
    <row r="384" spans="2:11" x14ac:dyDescent="0.25">
      <c r="B384" t="s">
        <v>426</v>
      </c>
      <c r="C384">
        <v>0</v>
      </c>
      <c r="D384" s="46">
        <f t="shared" si="10"/>
        <v>0</v>
      </c>
      <c r="E384" s="14"/>
      <c r="G384" t="s">
        <v>426</v>
      </c>
      <c r="H384">
        <v>0</v>
      </c>
      <c r="I384" s="46">
        <f t="shared" si="11"/>
        <v>0</v>
      </c>
      <c r="K384" s="14"/>
    </row>
    <row r="385" spans="2:11" x14ac:dyDescent="0.25">
      <c r="B385" t="s">
        <v>427</v>
      </c>
      <c r="C385">
        <v>0</v>
      </c>
      <c r="D385" s="46">
        <f t="shared" si="10"/>
        <v>0</v>
      </c>
      <c r="E385" s="14"/>
      <c r="G385" t="s">
        <v>427</v>
      </c>
      <c r="H385">
        <v>0</v>
      </c>
      <c r="I385" s="46">
        <f t="shared" si="11"/>
        <v>0</v>
      </c>
      <c r="K385" s="14"/>
    </row>
    <row r="386" spans="2:11" x14ac:dyDescent="0.25">
      <c r="B386" t="s">
        <v>428</v>
      </c>
      <c r="C386">
        <v>126</v>
      </c>
      <c r="D386" s="46">
        <f t="shared" si="10"/>
        <v>1.5439284401421394</v>
      </c>
      <c r="E386" s="14"/>
      <c r="G386" t="s">
        <v>428</v>
      </c>
      <c r="H386">
        <v>125</v>
      </c>
      <c r="I386" s="46">
        <f t="shared" si="11"/>
        <v>1.5360039321700663</v>
      </c>
      <c r="K386" s="14"/>
    </row>
    <row r="387" spans="2:11" x14ac:dyDescent="0.25">
      <c r="B387" t="s">
        <v>429</v>
      </c>
      <c r="C387">
        <v>1676</v>
      </c>
      <c r="D387" s="46">
        <f t="shared" si="10"/>
        <v>20.536698933954174</v>
      </c>
      <c r="E387" s="14"/>
      <c r="G387" t="s">
        <v>429</v>
      </c>
      <c r="H387">
        <v>1676</v>
      </c>
      <c r="I387" s="46">
        <f t="shared" si="11"/>
        <v>20.594740722536251</v>
      </c>
      <c r="K387" s="14"/>
    </row>
    <row r="388" spans="2:11" x14ac:dyDescent="0.25">
      <c r="B388" t="s">
        <v>430</v>
      </c>
      <c r="C388">
        <v>122</v>
      </c>
      <c r="D388" s="46">
        <f t="shared" si="10"/>
        <v>1.4949148388677858</v>
      </c>
      <c r="E388" s="14"/>
      <c r="G388" t="s">
        <v>430</v>
      </c>
      <c r="H388">
        <v>139</v>
      </c>
      <c r="I388" s="46">
        <f t="shared" si="11"/>
        <v>1.7080363725731138</v>
      </c>
      <c r="K388" s="14"/>
    </row>
    <row r="389" spans="2:11" x14ac:dyDescent="0.25">
      <c r="B389" t="s">
        <v>431</v>
      </c>
      <c r="C389">
        <v>0</v>
      </c>
      <c r="D389" s="46">
        <f t="shared" si="10"/>
        <v>0</v>
      </c>
      <c r="E389" s="14"/>
      <c r="G389" t="s">
        <v>431</v>
      </c>
      <c r="H389">
        <v>0</v>
      </c>
      <c r="I389" s="46">
        <f t="shared" si="11"/>
        <v>0</v>
      </c>
      <c r="K389" s="14"/>
    </row>
    <row r="390" spans="2:11" x14ac:dyDescent="0.25">
      <c r="B390" t="s">
        <v>432</v>
      </c>
      <c r="C390">
        <v>10</v>
      </c>
      <c r="D390" s="46">
        <f t="shared" si="10"/>
        <v>0.12253400318588409</v>
      </c>
      <c r="E390" s="14"/>
      <c r="G390" t="s">
        <v>432</v>
      </c>
      <c r="H390">
        <v>10</v>
      </c>
      <c r="I390" s="46">
        <f t="shared" si="11"/>
        <v>0.12288031457360531</v>
      </c>
      <c r="K390" s="14"/>
    </row>
    <row r="391" spans="2:11" x14ac:dyDescent="0.25">
      <c r="B391" t="s">
        <v>433</v>
      </c>
      <c r="C391">
        <v>36</v>
      </c>
      <c r="D391" s="46">
        <f t="shared" ref="D391:D454" si="12">C391*100/$C$461</f>
        <v>0.44112241146918268</v>
      </c>
      <c r="E391" s="14"/>
      <c r="G391" t="s">
        <v>433</v>
      </c>
      <c r="H391">
        <v>52</v>
      </c>
      <c r="I391" s="46">
        <f t="shared" ref="I391:I454" si="13">H391*100/$H$461</f>
        <v>0.63897763578274758</v>
      </c>
      <c r="K391" s="14"/>
    </row>
    <row r="392" spans="2:11" x14ac:dyDescent="0.25">
      <c r="B392" t="s">
        <v>434</v>
      </c>
      <c r="C392">
        <v>0</v>
      </c>
      <c r="D392" s="46">
        <f t="shared" si="12"/>
        <v>0</v>
      </c>
      <c r="E392" s="14"/>
      <c r="G392" t="s">
        <v>434</v>
      </c>
      <c r="H392">
        <v>0</v>
      </c>
      <c r="I392" s="46">
        <f t="shared" si="13"/>
        <v>0</v>
      </c>
      <c r="K392" s="14"/>
    </row>
    <row r="393" spans="2:11" x14ac:dyDescent="0.25">
      <c r="B393" t="s">
        <v>435</v>
      </c>
      <c r="C393">
        <v>23</v>
      </c>
      <c r="D393" s="46">
        <f t="shared" si="12"/>
        <v>0.28182820732753339</v>
      </c>
      <c r="E393" s="14"/>
      <c r="G393" t="s">
        <v>435</v>
      </c>
      <c r="H393">
        <v>23</v>
      </c>
      <c r="I393" s="46">
        <f t="shared" si="13"/>
        <v>0.28262472351929219</v>
      </c>
      <c r="K393" s="14"/>
    </row>
    <row r="394" spans="2:11" x14ac:dyDescent="0.25">
      <c r="B394" t="s">
        <v>436</v>
      </c>
      <c r="C394">
        <v>53</v>
      </c>
      <c r="D394" s="46">
        <f t="shared" si="12"/>
        <v>0.64943021688518565</v>
      </c>
      <c r="E394" s="14"/>
      <c r="G394" t="s">
        <v>436</v>
      </c>
      <c r="H394">
        <v>53</v>
      </c>
      <c r="I394" s="46">
        <f t="shared" si="13"/>
        <v>0.65126566724010815</v>
      </c>
      <c r="K394" s="14"/>
    </row>
    <row r="395" spans="2:11" x14ac:dyDescent="0.25">
      <c r="B395" t="s">
        <v>437</v>
      </c>
      <c r="C395">
        <v>0</v>
      </c>
      <c r="D395" s="46">
        <f t="shared" si="12"/>
        <v>0</v>
      </c>
      <c r="E395" s="14"/>
      <c r="G395" t="s">
        <v>437</v>
      </c>
      <c r="H395">
        <v>0</v>
      </c>
      <c r="I395" s="46">
        <f t="shared" si="13"/>
        <v>0</v>
      </c>
      <c r="K395" s="14"/>
    </row>
    <row r="396" spans="2:11" x14ac:dyDescent="0.25">
      <c r="B396" t="s">
        <v>438</v>
      </c>
      <c r="C396">
        <v>0</v>
      </c>
      <c r="D396" s="46">
        <f t="shared" si="12"/>
        <v>0</v>
      </c>
      <c r="E396" s="14"/>
      <c r="G396" t="s">
        <v>438</v>
      </c>
      <c r="H396">
        <v>1</v>
      </c>
      <c r="I396" s="46">
        <f t="shared" si="13"/>
        <v>1.2288031457360531E-2</v>
      </c>
      <c r="K396" s="14"/>
    </row>
    <row r="397" spans="2:11" x14ac:dyDescent="0.25">
      <c r="B397" t="s">
        <v>439</v>
      </c>
      <c r="C397">
        <v>1094</v>
      </c>
      <c r="D397" s="46">
        <f t="shared" si="12"/>
        <v>13.405219948535718</v>
      </c>
      <c r="E397" s="14"/>
      <c r="F397" s="14"/>
      <c r="G397" t="s">
        <v>439</v>
      </c>
      <c r="H397">
        <v>1087</v>
      </c>
      <c r="I397" s="46">
        <f t="shared" si="13"/>
        <v>13.357090194150897</v>
      </c>
      <c r="K397" s="14"/>
    </row>
    <row r="398" spans="2:11" x14ac:dyDescent="0.25">
      <c r="B398" t="s">
        <v>440</v>
      </c>
      <c r="C398">
        <v>22</v>
      </c>
      <c r="D398" s="46">
        <f t="shared" si="12"/>
        <v>0.26957480700894498</v>
      </c>
      <c r="G398" t="s">
        <v>440</v>
      </c>
      <c r="H398">
        <v>24</v>
      </c>
      <c r="I398" s="46">
        <f t="shared" si="13"/>
        <v>0.29491275497665276</v>
      </c>
    </row>
    <row r="399" spans="2:11" x14ac:dyDescent="0.25">
      <c r="B399" t="s">
        <v>441</v>
      </c>
      <c r="C399">
        <v>16</v>
      </c>
      <c r="D399" s="46">
        <f t="shared" si="12"/>
        <v>0.19605440509741454</v>
      </c>
      <c r="G399" t="s">
        <v>441</v>
      </c>
      <c r="H399">
        <v>16</v>
      </c>
      <c r="I399" s="46">
        <f t="shared" si="13"/>
        <v>0.1966085033177685</v>
      </c>
    </row>
    <row r="400" spans="2:11" x14ac:dyDescent="0.25">
      <c r="B400" t="s">
        <v>442</v>
      </c>
      <c r="C400">
        <v>0</v>
      </c>
      <c r="D400" s="46">
        <f t="shared" si="12"/>
        <v>0</v>
      </c>
      <c r="G400" t="s">
        <v>442</v>
      </c>
      <c r="H400">
        <v>0</v>
      </c>
      <c r="I400" s="46">
        <f t="shared" si="13"/>
        <v>0</v>
      </c>
    </row>
    <row r="401" spans="2:11" x14ac:dyDescent="0.25">
      <c r="B401" t="s">
        <v>443</v>
      </c>
      <c r="C401">
        <v>61</v>
      </c>
      <c r="D401" s="46">
        <f t="shared" si="12"/>
        <v>0.74745741943389288</v>
      </c>
      <c r="G401" t="s">
        <v>443</v>
      </c>
      <c r="H401">
        <v>62</v>
      </c>
      <c r="I401" s="46">
        <f t="shared" si="13"/>
        <v>0.76185795035635295</v>
      </c>
    </row>
    <row r="402" spans="2:11" x14ac:dyDescent="0.25">
      <c r="B402" t="s">
        <v>444</v>
      </c>
      <c r="C402">
        <v>28</v>
      </c>
      <c r="D402" s="46">
        <f t="shared" si="12"/>
        <v>0.34309520892047546</v>
      </c>
      <c r="G402" t="s">
        <v>444</v>
      </c>
      <c r="H402">
        <v>26</v>
      </c>
      <c r="I402" s="46">
        <f t="shared" si="13"/>
        <v>0.31948881789137379</v>
      </c>
    </row>
    <row r="403" spans="2:11" x14ac:dyDescent="0.25">
      <c r="B403" t="s">
        <v>445</v>
      </c>
      <c r="C403">
        <v>25</v>
      </c>
      <c r="D403" s="46">
        <f t="shared" si="12"/>
        <v>0.30633500796471019</v>
      </c>
      <c r="G403" t="s">
        <v>445</v>
      </c>
      <c r="H403">
        <v>26</v>
      </c>
      <c r="I403" s="46">
        <f t="shared" si="13"/>
        <v>0.31948881789137379</v>
      </c>
    </row>
    <row r="404" spans="2:11" x14ac:dyDescent="0.25">
      <c r="B404" t="s">
        <v>446</v>
      </c>
      <c r="C404">
        <v>64</v>
      </c>
      <c r="D404" s="46">
        <f t="shared" si="12"/>
        <v>0.78421762038965814</v>
      </c>
      <c r="G404" t="s">
        <v>446</v>
      </c>
      <c r="H404">
        <v>62</v>
      </c>
      <c r="I404" s="46">
        <f t="shared" si="13"/>
        <v>0.76185795035635295</v>
      </c>
    </row>
    <row r="405" spans="2:11" x14ac:dyDescent="0.25">
      <c r="B405" t="s">
        <v>447</v>
      </c>
      <c r="C405">
        <v>42</v>
      </c>
      <c r="D405" s="46">
        <f t="shared" si="12"/>
        <v>0.51464281338071316</v>
      </c>
      <c r="G405" t="s">
        <v>447</v>
      </c>
      <c r="H405">
        <v>38</v>
      </c>
      <c r="I405" s="46">
        <f t="shared" si="13"/>
        <v>0.4669451953797002</v>
      </c>
    </row>
    <row r="406" spans="2:11" x14ac:dyDescent="0.25">
      <c r="B406" t="s">
        <v>448</v>
      </c>
      <c r="C406">
        <v>15</v>
      </c>
      <c r="D406" s="46">
        <f t="shared" si="12"/>
        <v>0.18380100477882613</v>
      </c>
      <c r="G406" t="s">
        <v>448</v>
      </c>
      <c r="H406">
        <v>20</v>
      </c>
      <c r="I406" s="46">
        <f t="shared" si="13"/>
        <v>0.24576062914721061</v>
      </c>
    </row>
    <row r="407" spans="2:11" x14ac:dyDescent="0.25">
      <c r="B407" t="s">
        <v>449</v>
      </c>
      <c r="C407">
        <v>54</v>
      </c>
      <c r="D407" s="46">
        <f t="shared" si="12"/>
        <v>0.661683617203774</v>
      </c>
      <c r="G407" t="s">
        <v>449</v>
      </c>
      <c r="H407">
        <v>55</v>
      </c>
      <c r="I407" s="46">
        <f t="shared" si="13"/>
        <v>0.67584173015482918</v>
      </c>
    </row>
    <row r="408" spans="2:11" x14ac:dyDescent="0.25">
      <c r="B408" t="s">
        <v>450</v>
      </c>
      <c r="C408">
        <v>606</v>
      </c>
      <c r="D408" s="46">
        <f t="shared" si="12"/>
        <v>7.4255605930645752</v>
      </c>
      <c r="G408" t="s">
        <v>450</v>
      </c>
      <c r="H408">
        <v>581</v>
      </c>
      <c r="I408" s="46">
        <f t="shared" si="13"/>
        <v>7.1393462767264682</v>
      </c>
    </row>
    <row r="409" spans="2:11" x14ac:dyDescent="0.25">
      <c r="B409" t="s">
        <v>451</v>
      </c>
      <c r="C409">
        <v>3</v>
      </c>
      <c r="D409" s="46">
        <f t="shared" si="12"/>
        <v>3.6760200955765224E-2</v>
      </c>
      <c r="G409" t="s">
        <v>451</v>
      </c>
      <c r="H409">
        <v>3</v>
      </c>
      <c r="I409" s="46">
        <f t="shared" si="13"/>
        <v>3.6864094372081595E-2</v>
      </c>
    </row>
    <row r="410" spans="2:11" x14ac:dyDescent="0.25">
      <c r="B410" t="s">
        <v>452</v>
      </c>
      <c r="C410">
        <v>23</v>
      </c>
      <c r="D410" s="46">
        <f t="shared" si="12"/>
        <v>0.28182820732753339</v>
      </c>
      <c r="G410" t="s">
        <v>452</v>
      </c>
      <c r="H410">
        <v>33</v>
      </c>
      <c r="I410" s="46">
        <f t="shared" si="13"/>
        <v>0.40550503809289751</v>
      </c>
    </row>
    <row r="411" spans="2:11" x14ac:dyDescent="0.25">
      <c r="B411" t="s">
        <v>453</v>
      </c>
      <c r="C411">
        <v>54</v>
      </c>
      <c r="D411" s="46">
        <f t="shared" si="12"/>
        <v>0.661683617203774</v>
      </c>
      <c r="E411" s="7"/>
      <c r="F411" s="7"/>
      <c r="G411" t="s">
        <v>453</v>
      </c>
      <c r="H411">
        <v>50</v>
      </c>
      <c r="I411" s="46">
        <f t="shared" si="13"/>
        <v>0.61440157286802655</v>
      </c>
      <c r="J411" s="7"/>
    </row>
    <row r="412" spans="2:11" x14ac:dyDescent="0.25">
      <c r="B412" t="s">
        <v>454</v>
      </c>
      <c r="C412">
        <v>32</v>
      </c>
      <c r="D412" s="46">
        <f t="shared" si="12"/>
        <v>0.39210881019482907</v>
      </c>
      <c r="E412" s="14"/>
      <c r="G412" t="s">
        <v>454</v>
      </c>
      <c r="H412">
        <v>32</v>
      </c>
      <c r="I412" s="46">
        <f t="shared" si="13"/>
        <v>0.39321700663553699</v>
      </c>
      <c r="K412" s="14"/>
    </row>
    <row r="413" spans="2:11" x14ac:dyDescent="0.25">
      <c r="B413" t="s">
        <v>455</v>
      </c>
      <c r="C413">
        <v>1</v>
      </c>
      <c r="D413" s="46">
        <f t="shared" si="12"/>
        <v>1.2253400318588408E-2</v>
      </c>
      <c r="E413" s="14"/>
      <c r="G413" t="s">
        <v>455</v>
      </c>
      <c r="H413">
        <v>1</v>
      </c>
      <c r="I413" s="46">
        <f t="shared" si="13"/>
        <v>1.2288031457360531E-2</v>
      </c>
      <c r="K413" s="14"/>
    </row>
    <row r="414" spans="2:11" x14ac:dyDescent="0.25">
      <c r="B414" t="s">
        <v>456</v>
      </c>
      <c r="C414">
        <v>0</v>
      </c>
      <c r="D414" s="46">
        <f t="shared" si="12"/>
        <v>0</v>
      </c>
      <c r="E414" s="14"/>
      <c r="G414" t="s">
        <v>456</v>
      </c>
      <c r="H414">
        <v>0</v>
      </c>
      <c r="I414" s="46">
        <f t="shared" si="13"/>
        <v>0</v>
      </c>
      <c r="K414" s="14"/>
    </row>
    <row r="415" spans="2:11" x14ac:dyDescent="0.25">
      <c r="B415" t="s">
        <v>457</v>
      </c>
      <c r="C415">
        <v>21</v>
      </c>
      <c r="D415" s="46">
        <f t="shared" si="12"/>
        <v>0.25732140669035658</v>
      </c>
      <c r="E415" s="14"/>
      <c r="G415" t="s">
        <v>457</v>
      </c>
      <c r="H415">
        <v>21</v>
      </c>
      <c r="I415" s="46">
        <f t="shared" si="13"/>
        <v>0.25804866060457116</v>
      </c>
      <c r="K415" s="14"/>
    </row>
    <row r="416" spans="2:11" x14ac:dyDescent="0.25">
      <c r="B416" t="s">
        <v>458</v>
      </c>
      <c r="C416">
        <v>0</v>
      </c>
      <c r="D416" s="46">
        <f t="shared" si="12"/>
        <v>0</v>
      </c>
      <c r="E416" s="14"/>
      <c r="G416" t="s">
        <v>458</v>
      </c>
      <c r="H416">
        <v>0</v>
      </c>
      <c r="I416" s="46">
        <f t="shared" si="13"/>
        <v>0</v>
      </c>
      <c r="K416" s="14"/>
    </row>
    <row r="417" spans="2:11" x14ac:dyDescent="0.25">
      <c r="B417" t="s">
        <v>459</v>
      </c>
      <c r="C417">
        <v>10</v>
      </c>
      <c r="D417" s="46">
        <f t="shared" si="12"/>
        <v>0.12253400318588409</v>
      </c>
      <c r="E417" s="14"/>
      <c r="G417" t="s">
        <v>459</v>
      </c>
      <c r="H417">
        <v>9</v>
      </c>
      <c r="I417" s="46">
        <f t="shared" si="13"/>
        <v>0.11059228311624478</v>
      </c>
      <c r="K417" s="14"/>
    </row>
    <row r="418" spans="2:11" x14ac:dyDescent="0.25">
      <c r="B418" t="s">
        <v>460</v>
      </c>
      <c r="C418">
        <v>13</v>
      </c>
      <c r="D418" s="46">
        <f t="shared" si="12"/>
        <v>0.1592942041416493</v>
      </c>
      <c r="E418" s="14"/>
      <c r="G418" t="s">
        <v>460</v>
      </c>
      <c r="H418">
        <v>15</v>
      </c>
      <c r="I418" s="46">
        <f t="shared" si="13"/>
        <v>0.18432047186040795</v>
      </c>
      <c r="K418" s="14"/>
    </row>
    <row r="419" spans="2:11" x14ac:dyDescent="0.25">
      <c r="B419" t="s">
        <v>461</v>
      </c>
      <c r="C419">
        <v>4</v>
      </c>
      <c r="D419" s="46">
        <f t="shared" si="12"/>
        <v>4.9013601274353634E-2</v>
      </c>
      <c r="E419" s="14"/>
      <c r="G419" t="s">
        <v>461</v>
      </c>
      <c r="H419">
        <v>13</v>
      </c>
      <c r="I419" s="46">
        <f t="shared" si="13"/>
        <v>0.15974440894568689</v>
      </c>
      <c r="K419" s="14"/>
    </row>
    <row r="420" spans="2:11" x14ac:dyDescent="0.25">
      <c r="B420" t="s">
        <v>462</v>
      </c>
      <c r="C420">
        <v>277</v>
      </c>
      <c r="D420" s="46">
        <f t="shared" si="12"/>
        <v>3.3941918882489892</v>
      </c>
      <c r="E420" s="14"/>
      <c r="G420" t="s">
        <v>462</v>
      </c>
      <c r="H420">
        <v>265</v>
      </c>
      <c r="I420" s="46">
        <f t="shared" si="13"/>
        <v>3.2563283362005406</v>
      </c>
      <c r="K420" s="14"/>
    </row>
    <row r="421" spans="2:11" x14ac:dyDescent="0.25">
      <c r="B421" t="s">
        <v>463</v>
      </c>
      <c r="C421">
        <v>0</v>
      </c>
      <c r="D421" s="46">
        <f t="shared" si="12"/>
        <v>0</v>
      </c>
      <c r="E421" s="14"/>
      <c r="G421" t="s">
        <v>463</v>
      </c>
      <c r="H421">
        <v>0</v>
      </c>
      <c r="I421" s="46">
        <f t="shared" si="13"/>
        <v>0</v>
      </c>
      <c r="K421" s="14"/>
    </row>
    <row r="422" spans="2:11" x14ac:dyDescent="0.25">
      <c r="B422" t="s">
        <v>464</v>
      </c>
      <c r="C422">
        <v>0</v>
      </c>
      <c r="D422" s="46">
        <f t="shared" si="12"/>
        <v>0</v>
      </c>
      <c r="E422" s="14"/>
      <c r="G422" t="s">
        <v>464</v>
      </c>
      <c r="H422">
        <v>0</v>
      </c>
      <c r="I422" s="46">
        <f t="shared" si="13"/>
        <v>0</v>
      </c>
      <c r="K422" s="14"/>
    </row>
    <row r="423" spans="2:11" x14ac:dyDescent="0.25">
      <c r="B423" t="s">
        <v>465</v>
      </c>
      <c r="C423">
        <v>0</v>
      </c>
      <c r="D423" s="46">
        <f t="shared" si="12"/>
        <v>0</v>
      </c>
      <c r="E423" s="14"/>
      <c r="G423" t="s">
        <v>465</v>
      </c>
      <c r="H423">
        <v>1</v>
      </c>
      <c r="I423" s="46">
        <f t="shared" si="13"/>
        <v>1.2288031457360531E-2</v>
      </c>
      <c r="K423" s="14"/>
    </row>
    <row r="424" spans="2:11" x14ac:dyDescent="0.25">
      <c r="B424" t="s">
        <v>466</v>
      </c>
      <c r="C424">
        <v>0</v>
      </c>
      <c r="D424" s="46">
        <f t="shared" si="12"/>
        <v>0</v>
      </c>
      <c r="E424" s="14"/>
      <c r="G424" t="s">
        <v>466</v>
      </c>
      <c r="H424">
        <v>0</v>
      </c>
      <c r="I424" s="46">
        <f t="shared" si="13"/>
        <v>0</v>
      </c>
      <c r="K424" s="14"/>
    </row>
    <row r="425" spans="2:11" x14ac:dyDescent="0.25">
      <c r="B425" t="s">
        <v>467</v>
      </c>
      <c r="C425">
        <v>0</v>
      </c>
      <c r="D425" s="46">
        <f t="shared" si="12"/>
        <v>0</v>
      </c>
      <c r="E425" s="14"/>
      <c r="G425" t="s">
        <v>467</v>
      </c>
      <c r="H425">
        <v>0</v>
      </c>
      <c r="I425" s="46">
        <f t="shared" si="13"/>
        <v>0</v>
      </c>
      <c r="K425" s="14"/>
    </row>
    <row r="426" spans="2:11" x14ac:dyDescent="0.25">
      <c r="B426" t="s">
        <v>468</v>
      </c>
      <c r="C426">
        <v>0</v>
      </c>
      <c r="D426" s="46">
        <f t="shared" si="12"/>
        <v>0</v>
      </c>
      <c r="E426" s="14"/>
      <c r="G426" t="s">
        <v>468</v>
      </c>
      <c r="H426">
        <v>0</v>
      </c>
      <c r="I426" s="46">
        <f t="shared" si="13"/>
        <v>0</v>
      </c>
      <c r="K426" s="14"/>
    </row>
    <row r="427" spans="2:11" x14ac:dyDescent="0.25">
      <c r="B427" t="s">
        <v>469</v>
      </c>
      <c r="C427">
        <v>0</v>
      </c>
      <c r="D427" s="46">
        <f t="shared" si="12"/>
        <v>0</v>
      </c>
      <c r="E427" s="14"/>
      <c r="G427" t="s">
        <v>469</v>
      </c>
      <c r="H427">
        <v>0</v>
      </c>
      <c r="I427" s="46">
        <f t="shared" si="13"/>
        <v>0</v>
      </c>
      <c r="K427" s="14"/>
    </row>
    <row r="428" spans="2:11" x14ac:dyDescent="0.25">
      <c r="B428" t="s">
        <v>470</v>
      </c>
      <c r="C428">
        <v>0</v>
      </c>
      <c r="D428" s="46">
        <f t="shared" si="12"/>
        <v>0</v>
      </c>
      <c r="E428" s="14"/>
      <c r="G428" t="s">
        <v>470</v>
      </c>
      <c r="H428">
        <v>8</v>
      </c>
      <c r="I428" s="46">
        <f t="shared" si="13"/>
        <v>9.8304251658884248E-2</v>
      </c>
      <c r="K428" s="14"/>
    </row>
    <row r="429" spans="2:11" x14ac:dyDescent="0.25">
      <c r="B429" t="s">
        <v>471</v>
      </c>
      <c r="C429">
        <v>151</v>
      </c>
      <c r="D429" s="46">
        <f t="shared" si="12"/>
        <v>1.8502634481068496</v>
      </c>
      <c r="E429" s="14"/>
      <c r="G429" t="s">
        <v>471</v>
      </c>
      <c r="H429">
        <v>113</v>
      </c>
      <c r="I429" s="46">
        <f t="shared" si="13"/>
        <v>1.3885475546817401</v>
      </c>
      <c r="K429" s="14"/>
    </row>
    <row r="430" spans="2:11" x14ac:dyDescent="0.25">
      <c r="B430" t="s">
        <v>472</v>
      </c>
      <c r="C430">
        <v>0</v>
      </c>
      <c r="D430" s="46">
        <f t="shared" si="12"/>
        <v>0</v>
      </c>
      <c r="E430" s="14"/>
      <c r="G430" t="s">
        <v>472</v>
      </c>
      <c r="H430">
        <v>0</v>
      </c>
      <c r="I430" s="46">
        <f t="shared" si="13"/>
        <v>0</v>
      </c>
      <c r="K430" s="14"/>
    </row>
    <row r="431" spans="2:11" x14ac:dyDescent="0.25">
      <c r="B431" t="s">
        <v>473</v>
      </c>
      <c r="C431">
        <v>0</v>
      </c>
      <c r="D431" s="46">
        <f t="shared" si="12"/>
        <v>0</v>
      </c>
      <c r="E431" s="14"/>
      <c r="G431" t="s">
        <v>473</v>
      </c>
      <c r="H431">
        <v>0</v>
      </c>
      <c r="I431" s="46">
        <f t="shared" si="13"/>
        <v>0</v>
      </c>
      <c r="K431" s="14"/>
    </row>
    <row r="432" spans="2:11" x14ac:dyDescent="0.25">
      <c r="B432" t="s">
        <v>474</v>
      </c>
      <c r="C432">
        <v>0</v>
      </c>
      <c r="D432" s="46">
        <f t="shared" si="12"/>
        <v>0</v>
      </c>
      <c r="E432" s="14"/>
      <c r="G432" t="s">
        <v>474</v>
      </c>
      <c r="H432">
        <v>0</v>
      </c>
      <c r="I432" s="46">
        <f t="shared" si="13"/>
        <v>0</v>
      </c>
      <c r="K432" s="14"/>
    </row>
    <row r="433" spans="2:11" x14ac:dyDescent="0.25">
      <c r="B433" t="s">
        <v>475</v>
      </c>
      <c r="C433">
        <v>0</v>
      </c>
      <c r="D433" s="46">
        <f t="shared" si="12"/>
        <v>0</v>
      </c>
      <c r="E433" s="14"/>
      <c r="G433" t="s">
        <v>475</v>
      </c>
      <c r="H433">
        <v>8</v>
      </c>
      <c r="I433" s="46">
        <f t="shared" si="13"/>
        <v>9.8304251658884248E-2</v>
      </c>
      <c r="K433" s="14"/>
    </row>
    <row r="434" spans="2:11" x14ac:dyDescent="0.25">
      <c r="B434" t="s">
        <v>476</v>
      </c>
      <c r="C434">
        <v>0</v>
      </c>
      <c r="D434" s="46">
        <f t="shared" si="12"/>
        <v>0</v>
      </c>
      <c r="E434" s="14"/>
      <c r="G434" t="s">
        <v>476</v>
      </c>
      <c r="H434">
        <v>0</v>
      </c>
      <c r="I434" s="46">
        <f t="shared" si="13"/>
        <v>0</v>
      </c>
      <c r="K434" s="14"/>
    </row>
    <row r="435" spans="2:11" x14ac:dyDescent="0.25">
      <c r="B435" t="s">
        <v>477</v>
      </c>
      <c r="C435">
        <v>0</v>
      </c>
      <c r="D435" s="46">
        <f t="shared" si="12"/>
        <v>0</v>
      </c>
      <c r="E435" s="14"/>
      <c r="G435" t="s">
        <v>477</v>
      </c>
      <c r="H435">
        <v>0</v>
      </c>
      <c r="I435" s="46">
        <f t="shared" si="13"/>
        <v>0</v>
      </c>
      <c r="K435" s="14"/>
    </row>
    <row r="436" spans="2:11" x14ac:dyDescent="0.25">
      <c r="B436" t="s">
        <v>478</v>
      </c>
      <c r="C436">
        <v>0</v>
      </c>
      <c r="D436" s="46">
        <f t="shared" si="12"/>
        <v>0</v>
      </c>
      <c r="E436" s="14"/>
      <c r="G436" t="s">
        <v>478</v>
      </c>
      <c r="H436">
        <v>0</v>
      </c>
      <c r="I436" s="46">
        <f t="shared" si="13"/>
        <v>0</v>
      </c>
      <c r="K436" s="14"/>
    </row>
    <row r="437" spans="2:11" x14ac:dyDescent="0.25">
      <c r="B437" t="s">
        <v>479</v>
      </c>
      <c r="C437">
        <v>2</v>
      </c>
      <c r="D437" s="46">
        <f t="shared" si="12"/>
        <v>2.4506800637176817E-2</v>
      </c>
      <c r="E437" s="14"/>
      <c r="G437" t="s">
        <v>479</v>
      </c>
      <c r="H437">
        <v>4</v>
      </c>
      <c r="I437" s="46">
        <f t="shared" si="13"/>
        <v>4.9152125829442124E-2</v>
      </c>
      <c r="K437" s="14"/>
    </row>
    <row r="438" spans="2:11" x14ac:dyDescent="0.25">
      <c r="B438" t="s">
        <v>480</v>
      </c>
      <c r="C438">
        <v>66</v>
      </c>
      <c r="D438" s="46">
        <f t="shared" si="12"/>
        <v>0.80872442102683495</v>
      </c>
      <c r="E438" s="14"/>
      <c r="G438" t="s">
        <v>480</v>
      </c>
      <c r="H438">
        <v>71</v>
      </c>
      <c r="I438" s="46">
        <f t="shared" si="13"/>
        <v>0.87245023347259765</v>
      </c>
      <c r="K438" s="14"/>
    </row>
    <row r="439" spans="2:11" x14ac:dyDescent="0.25">
      <c r="B439" t="s">
        <v>481</v>
      </c>
      <c r="C439">
        <v>0</v>
      </c>
      <c r="D439" s="46">
        <f t="shared" si="12"/>
        <v>0</v>
      </c>
      <c r="E439" s="14"/>
      <c r="G439" t="s">
        <v>481</v>
      </c>
      <c r="H439">
        <v>2</v>
      </c>
      <c r="I439" s="46">
        <f t="shared" si="13"/>
        <v>2.4576062914721062E-2</v>
      </c>
      <c r="K439" s="14"/>
    </row>
    <row r="440" spans="2:11" x14ac:dyDescent="0.25">
      <c r="B440" t="s">
        <v>482</v>
      </c>
      <c r="C440">
        <v>0</v>
      </c>
      <c r="D440" s="46">
        <f t="shared" si="12"/>
        <v>0</v>
      </c>
      <c r="E440" s="14"/>
      <c r="G440" t="s">
        <v>482</v>
      </c>
      <c r="H440">
        <v>0</v>
      </c>
      <c r="I440" s="46">
        <f t="shared" si="13"/>
        <v>0</v>
      </c>
      <c r="K440" s="14"/>
    </row>
    <row r="441" spans="2:11" x14ac:dyDescent="0.25">
      <c r="B441" t="s">
        <v>483</v>
      </c>
      <c r="C441">
        <v>1</v>
      </c>
      <c r="D441" s="46">
        <f t="shared" si="12"/>
        <v>1.2253400318588408E-2</v>
      </c>
      <c r="E441" s="14"/>
      <c r="G441" t="s">
        <v>483</v>
      </c>
      <c r="H441">
        <v>1</v>
      </c>
      <c r="I441" s="46">
        <f t="shared" si="13"/>
        <v>1.2288031457360531E-2</v>
      </c>
      <c r="K441" s="14"/>
    </row>
    <row r="442" spans="2:11" x14ac:dyDescent="0.25">
      <c r="B442" t="s">
        <v>484</v>
      </c>
      <c r="C442">
        <v>0</v>
      </c>
      <c r="D442" s="46">
        <f t="shared" si="12"/>
        <v>0</v>
      </c>
      <c r="E442" s="14"/>
      <c r="G442" t="s">
        <v>484</v>
      </c>
      <c r="H442">
        <v>0</v>
      </c>
      <c r="I442" s="46">
        <f t="shared" si="13"/>
        <v>0</v>
      </c>
      <c r="K442" s="14"/>
    </row>
    <row r="443" spans="2:11" x14ac:dyDescent="0.25">
      <c r="B443" t="s">
        <v>485</v>
      </c>
      <c r="C443">
        <v>54</v>
      </c>
      <c r="D443" s="46">
        <f t="shared" si="12"/>
        <v>0.661683617203774</v>
      </c>
      <c r="E443" s="14"/>
      <c r="G443" t="s">
        <v>485</v>
      </c>
      <c r="H443">
        <v>54</v>
      </c>
      <c r="I443" s="46">
        <f t="shared" si="13"/>
        <v>0.66355369869746872</v>
      </c>
      <c r="K443" s="14"/>
    </row>
    <row r="444" spans="2:11" x14ac:dyDescent="0.25">
      <c r="B444" t="s">
        <v>486</v>
      </c>
      <c r="C444">
        <v>3</v>
      </c>
      <c r="D444" s="46">
        <f t="shared" si="12"/>
        <v>3.6760200955765224E-2</v>
      </c>
      <c r="E444" s="14"/>
      <c r="G444" t="s">
        <v>486</v>
      </c>
      <c r="H444">
        <v>3</v>
      </c>
      <c r="I444" s="46">
        <f t="shared" si="13"/>
        <v>3.6864094372081595E-2</v>
      </c>
      <c r="K444" s="14"/>
    </row>
    <row r="445" spans="2:11" x14ac:dyDescent="0.25">
      <c r="B445" t="s">
        <v>487</v>
      </c>
      <c r="C445">
        <v>0</v>
      </c>
      <c r="D445" s="46">
        <f t="shared" si="12"/>
        <v>0</v>
      </c>
      <c r="E445" s="14"/>
      <c r="G445" t="s">
        <v>487</v>
      </c>
      <c r="H445">
        <v>0</v>
      </c>
      <c r="I445" s="46">
        <f t="shared" si="13"/>
        <v>0</v>
      </c>
      <c r="K445" s="14"/>
    </row>
    <row r="446" spans="2:11" x14ac:dyDescent="0.25">
      <c r="B446" t="s">
        <v>488</v>
      </c>
      <c r="C446">
        <v>0</v>
      </c>
      <c r="D446" s="46">
        <f t="shared" si="12"/>
        <v>0</v>
      </c>
      <c r="E446" s="14"/>
      <c r="G446" t="s">
        <v>488</v>
      </c>
      <c r="H446">
        <v>0</v>
      </c>
      <c r="I446" s="46">
        <f t="shared" si="13"/>
        <v>0</v>
      </c>
      <c r="K446" s="14"/>
    </row>
    <row r="447" spans="2:11" x14ac:dyDescent="0.25">
      <c r="B447" t="s">
        <v>489</v>
      </c>
      <c r="C447">
        <v>183</v>
      </c>
      <c r="D447" s="46">
        <f t="shared" si="12"/>
        <v>2.2423722583016787</v>
      </c>
      <c r="E447" s="14"/>
      <c r="G447" t="s">
        <v>489</v>
      </c>
      <c r="H447">
        <v>185</v>
      </c>
      <c r="I447" s="46">
        <f t="shared" si="13"/>
        <v>2.2732858196116981</v>
      </c>
      <c r="K447" s="14"/>
    </row>
    <row r="448" spans="2:11" x14ac:dyDescent="0.25">
      <c r="B448" t="s">
        <v>490</v>
      </c>
      <c r="C448">
        <v>8</v>
      </c>
      <c r="D448" s="46">
        <f t="shared" si="12"/>
        <v>9.8027202548707268E-2</v>
      </c>
      <c r="E448" s="14"/>
      <c r="G448" t="s">
        <v>490</v>
      </c>
      <c r="H448">
        <v>8</v>
      </c>
      <c r="I448" s="46">
        <f t="shared" si="13"/>
        <v>9.8304251658884248E-2</v>
      </c>
      <c r="K448" s="14"/>
    </row>
    <row r="449" spans="2:11" x14ac:dyDescent="0.25">
      <c r="B449" t="s">
        <v>491</v>
      </c>
      <c r="C449">
        <v>14</v>
      </c>
      <c r="D449" s="46">
        <f t="shared" si="12"/>
        <v>0.17154760446023773</v>
      </c>
      <c r="E449" s="14"/>
      <c r="G449" t="s">
        <v>491</v>
      </c>
      <c r="H449">
        <v>14</v>
      </c>
      <c r="I449" s="46">
        <f t="shared" si="13"/>
        <v>0.17203244040304744</v>
      </c>
      <c r="K449" s="14"/>
    </row>
    <row r="450" spans="2:11" x14ac:dyDescent="0.25">
      <c r="B450" t="s">
        <v>492</v>
      </c>
      <c r="C450">
        <v>57</v>
      </c>
      <c r="D450" s="46">
        <f t="shared" si="12"/>
        <v>0.69844381815953926</v>
      </c>
      <c r="E450" s="14"/>
      <c r="G450" t="s">
        <v>492</v>
      </c>
      <c r="H450">
        <v>57</v>
      </c>
      <c r="I450" s="46">
        <f t="shared" si="13"/>
        <v>0.70041779306955021</v>
      </c>
      <c r="K450" s="14"/>
    </row>
    <row r="451" spans="2:11" x14ac:dyDescent="0.25">
      <c r="B451" t="s">
        <v>493</v>
      </c>
      <c r="C451">
        <v>23</v>
      </c>
      <c r="D451" s="46">
        <f t="shared" si="12"/>
        <v>0.28182820732753339</v>
      </c>
      <c r="E451" s="14"/>
      <c r="G451" t="s">
        <v>493</v>
      </c>
      <c r="H451">
        <v>21</v>
      </c>
      <c r="I451" s="46">
        <f t="shared" si="13"/>
        <v>0.25804866060457116</v>
      </c>
      <c r="K451" s="14"/>
    </row>
    <row r="452" spans="2:11" x14ac:dyDescent="0.25">
      <c r="B452" t="s">
        <v>494</v>
      </c>
      <c r="C452">
        <v>8</v>
      </c>
      <c r="D452" s="46">
        <f t="shared" si="12"/>
        <v>9.8027202548707268E-2</v>
      </c>
      <c r="E452" s="14"/>
      <c r="G452" t="s">
        <v>494</v>
      </c>
      <c r="H452">
        <v>9</v>
      </c>
      <c r="I452" s="46">
        <f t="shared" si="13"/>
        <v>0.11059228311624478</v>
      </c>
      <c r="K452" s="14"/>
    </row>
    <row r="453" spans="2:11" x14ac:dyDescent="0.25">
      <c r="B453" t="s">
        <v>495</v>
      </c>
      <c r="C453">
        <v>0</v>
      </c>
      <c r="D453" s="46">
        <f t="shared" si="12"/>
        <v>0</v>
      </c>
      <c r="E453" s="14"/>
      <c r="G453" t="s">
        <v>495</v>
      </c>
      <c r="H453">
        <v>0</v>
      </c>
      <c r="I453" s="46">
        <f t="shared" si="13"/>
        <v>0</v>
      </c>
      <c r="K453" s="14"/>
    </row>
    <row r="454" spans="2:11" x14ac:dyDescent="0.25">
      <c r="B454" t="s">
        <v>496</v>
      </c>
      <c r="C454">
        <v>16</v>
      </c>
      <c r="D454" s="46">
        <f t="shared" si="12"/>
        <v>0.19605440509741454</v>
      </c>
      <c r="E454" s="14"/>
      <c r="G454" t="s">
        <v>496</v>
      </c>
      <c r="H454">
        <v>16</v>
      </c>
      <c r="I454" s="46">
        <f t="shared" si="13"/>
        <v>0.1966085033177685</v>
      </c>
      <c r="K454" s="14"/>
    </row>
    <row r="455" spans="2:11" x14ac:dyDescent="0.25">
      <c r="B455" t="s">
        <v>497</v>
      </c>
      <c r="C455">
        <v>0</v>
      </c>
      <c r="D455" s="46">
        <f t="shared" ref="D455:D461" si="14">C455*100/$C$461</f>
        <v>0</v>
      </c>
      <c r="E455" s="14"/>
      <c r="G455" t="s">
        <v>497</v>
      </c>
      <c r="H455">
        <v>0</v>
      </c>
      <c r="I455" s="46">
        <f t="shared" ref="I455:I461" si="15">H455*100/$H$461</f>
        <v>0</v>
      </c>
      <c r="K455" s="14"/>
    </row>
    <row r="456" spans="2:11" x14ac:dyDescent="0.25">
      <c r="B456" t="s">
        <v>498</v>
      </c>
      <c r="C456">
        <v>22</v>
      </c>
      <c r="D456" s="46">
        <f t="shared" si="14"/>
        <v>0.26957480700894498</v>
      </c>
      <c r="E456" s="14"/>
      <c r="G456" t="s">
        <v>498</v>
      </c>
      <c r="H456">
        <v>24</v>
      </c>
      <c r="I456" s="46">
        <f t="shared" si="15"/>
        <v>0.29491275497665276</v>
      </c>
      <c r="K456" s="14"/>
    </row>
    <row r="457" spans="2:11" x14ac:dyDescent="0.25">
      <c r="B457" t="s">
        <v>499</v>
      </c>
      <c r="C457">
        <v>35</v>
      </c>
      <c r="D457" s="46">
        <f t="shared" si="14"/>
        <v>0.42886901115059428</v>
      </c>
      <c r="E457" s="14"/>
      <c r="G457" t="s">
        <v>499</v>
      </c>
      <c r="H457">
        <v>28</v>
      </c>
      <c r="I457" s="46">
        <f t="shared" si="15"/>
        <v>0.34406488080609487</v>
      </c>
      <c r="K457" s="14"/>
    </row>
    <row r="458" spans="2:11" x14ac:dyDescent="0.25">
      <c r="B458" t="s">
        <v>500</v>
      </c>
      <c r="C458">
        <v>0</v>
      </c>
      <c r="D458" s="46">
        <f t="shared" si="14"/>
        <v>0</v>
      </c>
      <c r="E458" s="14"/>
      <c r="G458" t="s">
        <v>500</v>
      </c>
      <c r="H458">
        <v>3</v>
      </c>
      <c r="I458" s="46">
        <f t="shared" si="15"/>
        <v>3.6864094372081595E-2</v>
      </c>
      <c r="K458" s="14"/>
    </row>
    <row r="459" spans="2:11" x14ac:dyDescent="0.25">
      <c r="B459" t="s">
        <v>501</v>
      </c>
      <c r="C459">
        <v>0</v>
      </c>
      <c r="D459" s="46">
        <f t="shared" si="14"/>
        <v>0</v>
      </c>
      <c r="E459" s="14"/>
      <c r="G459" t="s">
        <v>501</v>
      </c>
      <c r="H459">
        <v>5</v>
      </c>
      <c r="I459" s="46">
        <f t="shared" si="15"/>
        <v>6.1440157286802653E-2</v>
      </c>
      <c r="K459" s="14"/>
    </row>
    <row r="460" spans="2:11" x14ac:dyDescent="0.25">
      <c r="B460" t="s">
        <v>502</v>
      </c>
      <c r="C460">
        <v>0</v>
      </c>
      <c r="D460" s="46">
        <f t="shared" si="14"/>
        <v>0</v>
      </c>
      <c r="E460" s="14"/>
      <c r="G460" t="s">
        <v>502</v>
      </c>
      <c r="H460">
        <v>0</v>
      </c>
      <c r="I460" s="46">
        <f t="shared" si="15"/>
        <v>0</v>
      </c>
      <c r="K460" s="14"/>
    </row>
    <row r="461" spans="2:11" x14ac:dyDescent="0.25">
      <c r="B461" t="s">
        <v>8</v>
      </c>
      <c r="C461">
        <v>8161</v>
      </c>
      <c r="D461" s="46">
        <f t="shared" si="14"/>
        <v>100</v>
      </c>
      <c r="E461" s="14"/>
      <c r="G461" t="s">
        <v>8</v>
      </c>
      <c r="H461">
        <v>8138</v>
      </c>
      <c r="I461" s="46">
        <f t="shared" si="15"/>
        <v>100</v>
      </c>
      <c r="K461" s="14"/>
    </row>
    <row r="462" spans="2:11" x14ac:dyDescent="0.25">
      <c r="D462" s="46"/>
      <c r="E462" s="14"/>
      <c r="I462" s="46"/>
      <c r="K462" s="14"/>
    </row>
    <row r="463" spans="2:11" x14ac:dyDescent="0.25">
      <c r="D463" s="46"/>
      <c r="E463" s="14"/>
      <c r="I463" s="46"/>
      <c r="K463" s="14"/>
    </row>
    <row r="464" spans="2:11" x14ac:dyDescent="0.25">
      <c r="D464" s="46"/>
      <c r="E464" s="14"/>
      <c r="I464" s="46"/>
      <c r="K464" s="14"/>
    </row>
    <row r="465" spans="1:11" x14ac:dyDescent="0.25">
      <c r="D465" s="46"/>
      <c r="E465" s="14"/>
      <c r="I465" s="46"/>
      <c r="K465" s="14"/>
    </row>
    <row r="466" spans="1:11" x14ac:dyDescent="0.25">
      <c r="D466" s="46"/>
      <c r="E466" s="14"/>
      <c r="I466" s="46"/>
      <c r="K466" s="14"/>
    </row>
    <row r="467" spans="1:11" x14ac:dyDescent="0.25">
      <c r="D467" s="46"/>
      <c r="E467" s="14"/>
      <c r="I467" s="46"/>
      <c r="K467" s="14"/>
    </row>
    <row r="468" spans="1:11" x14ac:dyDescent="0.25">
      <c r="D468" s="46"/>
      <c r="E468" s="14"/>
      <c r="I468" s="46"/>
      <c r="K468" s="14"/>
    </row>
    <row r="469" spans="1:11" x14ac:dyDescent="0.25">
      <c r="B469" t="s">
        <v>9</v>
      </c>
      <c r="G469" t="s">
        <v>9</v>
      </c>
      <c r="K469" s="14"/>
    </row>
    <row r="470" spans="1:11" x14ac:dyDescent="0.25">
      <c r="B470" t="s">
        <v>4882</v>
      </c>
      <c r="G470" t="s">
        <v>4883</v>
      </c>
      <c r="K470" s="14"/>
    </row>
    <row r="471" spans="1:11" x14ac:dyDescent="0.25">
      <c r="B471" t="s">
        <v>4761</v>
      </c>
      <c r="G471" t="s">
        <v>4761</v>
      </c>
      <c r="K471" s="14"/>
    </row>
    <row r="472" spans="1:11" x14ac:dyDescent="0.25">
      <c r="A472" t="s">
        <v>4747</v>
      </c>
      <c r="B472" t="s">
        <v>27</v>
      </c>
      <c r="C472" t="s">
        <v>1</v>
      </c>
      <c r="D472" s="24" t="s">
        <v>0</v>
      </c>
      <c r="E472" s="7"/>
      <c r="F472" s="7" t="s">
        <v>4748</v>
      </c>
      <c r="G472" t="s">
        <v>39</v>
      </c>
      <c r="H472" t="s">
        <v>1</v>
      </c>
      <c r="I472" s="45" t="s">
        <v>0</v>
      </c>
      <c r="J472" s="7"/>
      <c r="K472" s="14"/>
    </row>
    <row r="473" spans="1:11" x14ac:dyDescent="0.25">
      <c r="A473" t="str">
        <f t="shared" ref="A473:A536" si="16">MID(B473,8,30)</f>
        <v>Salvador</v>
      </c>
      <c r="B473" t="s">
        <v>37</v>
      </c>
      <c r="C473">
        <v>2877</v>
      </c>
      <c r="D473" s="46">
        <f t="shared" ref="D473:D536" si="17">C473*100/C$891</f>
        <v>35.253032716578851</v>
      </c>
      <c r="E473" s="14"/>
      <c r="F473" t="str">
        <f t="shared" ref="F473:F536" si="18">MID(G473,8,30)</f>
        <v>Salvador</v>
      </c>
      <c r="G473" t="s">
        <v>37</v>
      </c>
      <c r="H473">
        <v>2834</v>
      </c>
      <c r="I473" s="46">
        <f t="shared" ref="I473:I536" si="19">H473*100/H$891</f>
        <v>34.824281150159742</v>
      </c>
      <c r="K473" s="14"/>
    </row>
    <row r="474" spans="1:11" x14ac:dyDescent="0.25">
      <c r="A474" t="str">
        <f t="shared" si="16"/>
        <v>Itabuna</v>
      </c>
      <c r="B474" t="s">
        <v>677</v>
      </c>
      <c r="C474">
        <v>606</v>
      </c>
      <c r="D474" s="46">
        <f t="shared" si="17"/>
        <v>7.4255605930645752</v>
      </c>
      <c r="E474" s="14"/>
      <c r="F474" t="str">
        <f t="shared" si="18"/>
        <v>Itabuna</v>
      </c>
      <c r="G474" t="s">
        <v>677</v>
      </c>
      <c r="H474">
        <v>581</v>
      </c>
      <c r="I474" s="46">
        <f t="shared" si="19"/>
        <v>7.1393462767264682</v>
      </c>
      <c r="K474" s="14"/>
    </row>
    <row r="475" spans="1:11" x14ac:dyDescent="0.25">
      <c r="A475" t="str">
        <f t="shared" si="16"/>
        <v>Simões Filho</v>
      </c>
      <c r="B475" t="s">
        <v>868</v>
      </c>
      <c r="C475">
        <v>218</v>
      </c>
      <c r="D475" s="46">
        <f t="shared" si="17"/>
        <v>2.6712412694522731</v>
      </c>
      <c r="E475" s="14"/>
      <c r="F475" t="str">
        <f t="shared" si="18"/>
        <v>Feira de Santana</v>
      </c>
      <c r="G475" t="s">
        <v>632</v>
      </c>
      <c r="H475">
        <v>216</v>
      </c>
      <c r="I475" s="46">
        <f t="shared" si="19"/>
        <v>2.6542147947898749</v>
      </c>
      <c r="K475" s="14"/>
    </row>
    <row r="476" spans="1:11" x14ac:dyDescent="0.25">
      <c r="A476" t="str">
        <f t="shared" si="16"/>
        <v>Conceição do Coité</v>
      </c>
      <c r="B476" t="s">
        <v>603</v>
      </c>
      <c r="C476">
        <v>201</v>
      </c>
      <c r="D476" s="46">
        <f t="shared" si="17"/>
        <v>2.4629334640362699</v>
      </c>
      <c r="E476" s="14"/>
      <c r="F476" t="str">
        <f t="shared" si="18"/>
        <v>Simões Filho</v>
      </c>
      <c r="G476" t="s">
        <v>868</v>
      </c>
      <c r="H476">
        <v>216</v>
      </c>
      <c r="I476" s="46">
        <f t="shared" si="19"/>
        <v>2.6542147947898749</v>
      </c>
      <c r="K476" s="14"/>
    </row>
    <row r="477" spans="1:11" x14ac:dyDescent="0.25">
      <c r="A477" t="str">
        <f t="shared" si="16"/>
        <v>Santo Antônio de Jesus</v>
      </c>
      <c r="B477" t="s">
        <v>842</v>
      </c>
      <c r="C477">
        <v>198</v>
      </c>
      <c r="D477" s="46">
        <f t="shared" si="17"/>
        <v>2.4261732630805048</v>
      </c>
      <c r="E477" s="14"/>
      <c r="F477" t="str">
        <f t="shared" si="18"/>
        <v>Conceição do Coité</v>
      </c>
      <c r="G477" t="s">
        <v>603</v>
      </c>
      <c r="H477">
        <v>199</v>
      </c>
      <c r="I477" s="46">
        <f t="shared" si="19"/>
        <v>2.4453182600147456</v>
      </c>
      <c r="K477" s="14"/>
    </row>
    <row r="478" spans="1:11" x14ac:dyDescent="0.25">
      <c r="A478" t="str">
        <f t="shared" si="16"/>
        <v>Feira de Santana</v>
      </c>
      <c r="B478" t="s">
        <v>632</v>
      </c>
      <c r="C478">
        <v>191</v>
      </c>
      <c r="D478" s="46">
        <f t="shared" si="17"/>
        <v>2.340399460850386</v>
      </c>
      <c r="E478" s="14"/>
      <c r="F478" t="str">
        <f t="shared" si="18"/>
        <v>Santo Antônio de Jesus</v>
      </c>
      <c r="G478" t="s">
        <v>842</v>
      </c>
      <c r="H478">
        <v>160</v>
      </c>
      <c r="I478" s="46">
        <f t="shared" si="19"/>
        <v>1.9660850331776849</v>
      </c>
      <c r="K478" s="14"/>
    </row>
    <row r="479" spans="1:11" x14ac:dyDescent="0.25">
      <c r="A479" t="str">
        <f t="shared" si="16"/>
        <v>Barreiras</v>
      </c>
      <c r="B479" t="s">
        <v>541</v>
      </c>
      <c r="C479">
        <v>152</v>
      </c>
      <c r="D479" s="46">
        <f t="shared" si="17"/>
        <v>1.862516848425438</v>
      </c>
      <c r="E479" s="14"/>
      <c r="F479" t="str">
        <f t="shared" si="18"/>
        <v>Barreiras</v>
      </c>
      <c r="G479" t="s">
        <v>541</v>
      </c>
      <c r="H479">
        <v>159</v>
      </c>
      <c r="I479" s="46">
        <f t="shared" si="19"/>
        <v>1.9537970017203243</v>
      </c>
      <c r="K479" s="14"/>
    </row>
    <row r="480" spans="1:11" x14ac:dyDescent="0.25">
      <c r="A480" t="str">
        <f t="shared" si="16"/>
        <v>Ipiaú</v>
      </c>
      <c r="B480" t="s">
        <v>667</v>
      </c>
      <c r="C480">
        <v>151</v>
      </c>
      <c r="D480" s="46">
        <f t="shared" si="17"/>
        <v>1.8502634481068496</v>
      </c>
      <c r="E480" s="14"/>
      <c r="F480" t="str">
        <f t="shared" si="18"/>
        <v>Ibirapuã</v>
      </c>
      <c r="G480" t="s">
        <v>655</v>
      </c>
      <c r="H480">
        <v>130</v>
      </c>
      <c r="I480" s="46">
        <f t="shared" si="19"/>
        <v>1.5974440894568691</v>
      </c>
      <c r="K480" s="14"/>
    </row>
    <row r="481" spans="1:11" x14ac:dyDescent="0.25">
      <c r="A481" t="str">
        <f t="shared" si="16"/>
        <v>Ibirapuã</v>
      </c>
      <c r="B481" t="s">
        <v>655</v>
      </c>
      <c r="C481">
        <v>131</v>
      </c>
      <c r="D481" s="46">
        <f t="shared" si="17"/>
        <v>1.6051954417350816</v>
      </c>
      <c r="E481" s="14"/>
      <c r="F481" t="str">
        <f t="shared" si="18"/>
        <v>Vitória da Conquista</v>
      </c>
      <c r="G481" t="s">
        <v>903</v>
      </c>
      <c r="H481">
        <v>125</v>
      </c>
      <c r="I481" s="46">
        <f t="shared" si="19"/>
        <v>1.5360039321700663</v>
      </c>
      <c r="K481" s="14"/>
    </row>
    <row r="482" spans="1:11" x14ac:dyDescent="0.25">
      <c r="A482" t="str">
        <f t="shared" si="16"/>
        <v>Vitória da Conquista</v>
      </c>
      <c r="B482" t="s">
        <v>903</v>
      </c>
      <c r="C482">
        <v>126</v>
      </c>
      <c r="D482" s="46">
        <f t="shared" si="17"/>
        <v>1.5439284401421394</v>
      </c>
      <c r="E482" s="14"/>
      <c r="F482" t="str">
        <f t="shared" si="18"/>
        <v>Ipiaú</v>
      </c>
      <c r="G482" t="s">
        <v>667</v>
      </c>
      <c r="H482">
        <v>113</v>
      </c>
      <c r="I482" s="46">
        <f t="shared" si="19"/>
        <v>1.3885475546817401</v>
      </c>
      <c r="K482" s="14"/>
    </row>
    <row r="483" spans="1:11" x14ac:dyDescent="0.25">
      <c r="A483" t="str">
        <f t="shared" si="16"/>
        <v>Paulo Afonso</v>
      </c>
      <c r="B483" t="s">
        <v>791</v>
      </c>
      <c r="C483">
        <v>107</v>
      </c>
      <c r="D483" s="46">
        <f t="shared" si="17"/>
        <v>1.3111138340889597</v>
      </c>
      <c r="E483" s="14"/>
      <c r="F483" t="str">
        <f t="shared" si="18"/>
        <v>Paulo Afonso</v>
      </c>
      <c r="G483" t="s">
        <v>791</v>
      </c>
      <c r="H483">
        <v>112</v>
      </c>
      <c r="I483" s="46">
        <f t="shared" si="19"/>
        <v>1.3762595232243795</v>
      </c>
      <c r="K483" s="14"/>
    </row>
    <row r="484" spans="1:11" x14ac:dyDescent="0.25">
      <c r="A484" t="str">
        <f t="shared" si="16"/>
        <v>Itaberaba</v>
      </c>
      <c r="B484" t="s">
        <v>676</v>
      </c>
      <c r="C484">
        <v>106</v>
      </c>
      <c r="D484" s="46">
        <f t="shared" si="17"/>
        <v>1.2988604337703713</v>
      </c>
      <c r="E484" s="14"/>
      <c r="F484" t="str">
        <f t="shared" si="18"/>
        <v>Medeiros Neto</v>
      </c>
      <c r="G484" t="s">
        <v>753</v>
      </c>
      <c r="H484">
        <v>108</v>
      </c>
      <c r="I484" s="46">
        <f t="shared" si="19"/>
        <v>1.3271073973949374</v>
      </c>
      <c r="K484" s="14"/>
    </row>
    <row r="485" spans="1:11" x14ac:dyDescent="0.25">
      <c r="A485" t="str">
        <f t="shared" si="16"/>
        <v>Medeiros Neto</v>
      </c>
      <c r="B485" t="s">
        <v>753</v>
      </c>
      <c r="C485">
        <v>106</v>
      </c>
      <c r="D485" s="46">
        <f t="shared" si="17"/>
        <v>1.2988604337703713</v>
      </c>
      <c r="E485" s="14"/>
      <c r="F485" t="str">
        <f t="shared" si="18"/>
        <v>Itaberaba</v>
      </c>
      <c r="G485" t="s">
        <v>676</v>
      </c>
      <c r="H485">
        <v>107</v>
      </c>
      <c r="I485" s="46">
        <f t="shared" si="19"/>
        <v>1.3148193659375769</v>
      </c>
      <c r="K485" s="14"/>
    </row>
    <row r="486" spans="1:11" x14ac:dyDescent="0.25">
      <c r="A486" t="str">
        <f t="shared" si="16"/>
        <v>Antas</v>
      </c>
      <c r="B486" t="s">
        <v>521</v>
      </c>
      <c r="C486">
        <v>94</v>
      </c>
      <c r="D486" s="46">
        <f t="shared" si="17"/>
        <v>1.1518196299473105</v>
      </c>
      <c r="E486" s="14"/>
      <c r="F486" t="str">
        <f t="shared" si="18"/>
        <v>Alagoinhas</v>
      </c>
      <c r="G486" t="s">
        <v>510</v>
      </c>
      <c r="H486">
        <v>96</v>
      </c>
      <c r="I486" s="46">
        <f t="shared" si="19"/>
        <v>1.179651019906611</v>
      </c>
      <c r="K486" s="14"/>
    </row>
    <row r="487" spans="1:11" x14ac:dyDescent="0.25">
      <c r="A487" t="str">
        <f t="shared" si="16"/>
        <v>Alagoinhas</v>
      </c>
      <c r="B487" t="s">
        <v>510</v>
      </c>
      <c r="C487">
        <v>92</v>
      </c>
      <c r="D487" s="46">
        <f t="shared" si="17"/>
        <v>1.1273128293101335</v>
      </c>
      <c r="E487" s="14"/>
      <c r="F487" t="str">
        <f t="shared" si="18"/>
        <v>Antas</v>
      </c>
      <c r="G487" t="s">
        <v>521</v>
      </c>
      <c r="H487">
        <v>92</v>
      </c>
      <c r="I487" s="46">
        <f t="shared" si="19"/>
        <v>1.1304988940771687</v>
      </c>
      <c r="K487" s="14"/>
    </row>
    <row r="488" spans="1:11" x14ac:dyDescent="0.25">
      <c r="A488" t="str">
        <f t="shared" si="16"/>
        <v>Iaçu</v>
      </c>
      <c r="B488" t="s">
        <v>30</v>
      </c>
      <c r="C488">
        <v>75</v>
      </c>
      <c r="D488" s="46">
        <f t="shared" si="17"/>
        <v>0.91900502389413063</v>
      </c>
      <c r="E488" s="14"/>
      <c r="F488" t="str">
        <f t="shared" si="18"/>
        <v>Iaçu</v>
      </c>
      <c r="G488" t="s">
        <v>30</v>
      </c>
      <c r="H488">
        <v>76</v>
      </c>
      <c r="I488" s="46">
        <f t="shared" si="19"/>
        <v>0.93389039075940039</v>
      </c>
      <c r="K488" s="14"/>
    </row>
    <row r="489" spans="1:11" x14ac:dyDescent="0.25">
      <c r="A489" t="str">
        <f t="shared" si="16"/>
        <v>Teixeira de Freitas</v>
      </c>
      <c r="B489" t="s">
        <v>878</v>
      </c>
      <c r="C489">
        <v>68</v>
      </c>
      <c r="D489" s="46">
        <f t="shared" si="17"/>
        <v>0.83323122166401176</v>
      </c>
      <c r="E489" s="14"/>
      <c r="F489" t="str">
        <f t="shared" si="18"/>
        <v>Jequié</v>
      </c>
      <c r="G489" t="s">
        <v>712</v>
      </c>
      <c r="H489">
        <v>71</v>
      </c>
      <c r="I489" s="46">
        <f t="shared" si="19"/>
        <v>0.87245023347259765</v>
      </c>
      <c r="K489" s="14"/>
    </row>
    <row r="490" spans="1:11" x14ac:dyDescent="0.25">
      <c r="A490" t="str">
        <f t="shared" si="16"/>
        <v>Jequié</v>
      </c>
      <c r="B490" t="s">
        <v>712</v>
      </c>
      <c r="C490">
        <v>66</v>
      </c>
      <c r="D490" s="46">
        <f t="shared" si="17"/>
        <v>0.80872442102683495</v>
      </c>
      <c r="E490" s="14"/>
      <c r="F490" t="str">
        <f t="shared" si="18"/>
        <v>Teixeira de Freitas</v>
      </c>
      <c r="G490" t="s">
        <v>878</v>
      </c>
      <c r="H490">
        <v>70</v>
      </c>
      <c r="I490" s="46">
        <f t="shared" si="19"/>
        <v>0.86016220201523719</v>
      </c>
      <c r="K490" s="14"/>
    </row>
    <row r="491" spans="1:11" x14ac:dyDescent="0.25">
      <c r="A491" t="str">
        <f t="shared" si="16"/>
        <v>Floresta Azul</v>
      </c>
      <c r="B491" t="s">
        <v>635</v>
      </c>
      <c r="C491">
        <v>64</v>
      </c>
      <c r="D491" s="46">
        <f t="shared" si="17"/>
        <v>0.78421762038965814</v>
      </c>
      <c r="E491" s="14"/>
      <c r="F491" t="str">
        <f t="shared" si="18"/>
        <v>Buerarema</v>
      </c>
      <c r="G491" t="s">
        <v>560</v>
      </c>
      <c r="H491">
        <v>62</v>
      </c>
      <c r="I491" s="46">
        <f t="shared" si="19"/>
        <v>0.76185795035635295</v>
      </c>
      <c r="K491" s="14"/>
    </row>
    <row r="492" spans="1:11" x14ac:dyDescent="0.25">
      <c r="A492" t="str">
        <f t="shared" si="16"/>
        <v>Buerarema</v>
      </c>
      <c r="B492" t="s">
        <v>560</v>
      </c>
      <c r="C492">
        <v>61</v>
      </c>
      <c r="D492" s="46">
        <f t="shared" si="17"/>
        <v>0.74745741943389288</v>
      </c>
      <c r="E492" s="14"/>
      <c r="F492" t="str">
        <f t="shared" si="18"/>
        <v>Floresta Azul</v>
      </c>
      <c r="G492" t="s">
        <v>635</v>
      </c>
      <c r="H492">
        <v>62</v>
      </c>
      <c r="I492" s="46">
        <f t="shared" si="19"/>
        <v>0.76185795035635295</v>
      </c>
      <c r="K492" s="14"/>
    </row>
    <row r="493" spans="1:11" x14ac:dyDescent="0.25">
      <c r="A493" t="str">
        <f t="shared" si="16"/>
        <v>Rio Real</v>
      </c>
      <c r="B493" t="s">
        <v>825</v>
      </c>
      <c r="C493">
        <v>59</v>
      </c>
      <c r="D493" s="46">
        <f t="shared" si="17"/>
        <v>0.72295061879671607</v>
      </c>
      <c r="E493" s="14"/>
      <c r="F493" t="str">
        <f t="shared" si="18"/>
        <v>Rio Real</v>
      </c>
      <c r="G493" t="s">
        <v>825</v>
      </c>
      <c r="H493">
        <v>58</v>
      </c>
      <c r="I493" s="46">
        <f t="shared" si="19"/>
        <v>0.71270582452691078</v>
      </c>
      <c r="K493" s="14"/>
    </row>
    <row r="494" spans="1:11" x14ac:dyDescent="0.25">
      <c r="A494" t="str">
        <f t="shared" si="16"/>
        <v>Gandu</v>
      </c>
      <c r="B494" t="s">
        <v>637</v>
      </c>
      <c r="C494">
        <v>57</v>
      </c>
      <c r="D494" s="46">
        <f t="shared" si="17"/>
        <v>0.69844381815953926</v>
      </c>
      <c r="E494" s="14"/>
      <c r="F494" t="str">
        <f t="shared" si="18"/>
        <v>Gandu</v>
      </c>
      <c r="G494" t="s">
        <v>637</v>
      </c>
      <c r="H494">
        <v>57</v>
      </c>
      <c r="I494" s="46">
        <f t="shared" si="19"/>
        <v>0.70041779306955021</v>
      </c>
      <c r="K494" s="14"/>
    </row>
    <row r="495" spans="1:11" x14ac:dyDescent="0.25">
      <c r="A495" t="str">
        <f t="shared" si="16"/>
        <v>São Desidério</v>
      </c>
      <c r="B495" t="s">
        <v>38</v>
      </c>
      <c r="C495">
        <v>56</v>
      </c>
      <c r="D495" s="46">
        <f t="shared" si="17"/>
        <v>0.68619041784095092</v>
      </c>
      <c r="E495" s="14"/>
      <c r="F495" t="str">
        <f t="shared" si="18"/>
        <v>Ibirapitanga</v>
      </c>
      <c r="G495" t="s">
        <v>654</v>
      </c>
      <c r="H495">
        <v>55</v>
      </c>
      <c r="I495" s="46">
        <f t="shared" si="19"/>
        <v>0.67584173015482918</v>
      </c>
      <c r="K495" s="14"/>
    </row>
    <row r="496" spans="1:11" x14ac:dyDescent="0.25">
      <c r="A496" t="str">
        <f t="shared" si="16"/>
        <v>Terra Nova</v>
      </c>
      <c r="B496" t="s">
        <v>882</v>
      </c>
      <c r="C496">
        <v>56</v>
      </c>
      <c r="D496" s="46">
        <f t="shared" si="17"/>
        <v>0.68619041784095092</v>
      </c>
      <c r="E496" s="14"/>
      <c r="F496" t="str">
        <f t="shared" si="18"/>
        <v>Maracás</v>
      </c>
      <c r="G496" t="s">
        <v>746</v>
      </c>
      <c r="H496">
        <v>54</v>
      </c>
      <c r="I496" s="46">
        <f t="shared" si="19"/>
        <v>0.66355369869746872</v>
      </c>
      <c r="K496" s="14"/>
    </row>
    <row r="497" spans="1:11" x14ac:dyDescent="0.25">
      <c r="A497" t="str">
        <f t="shared" si="16"/>
        <v>Ibirapitanga</v>
      </c>
      <c r="B497" t="s">
        <v>654</v>
      </c>
      <c r="C497">
        <v>54</v>
      </c>
      <c r="D497" s="46">
        <f t="shared" si="17"/>
        <v>0.661683617203774</v>
      </c>
      <c r="E497" s="14"/>
      <c r="F497" t="str">
        <f t="shared" si="18"/>
        <v>Iraquara</v>
      </c>
      <c r="G497" t="s">
        <v>672</v>
      </c>
      <c r="H497">
        <v>53</v>
      </c>
      <c r="I497" s="46">
        <f t="shared" si="19"/>
        <v>0.65126566724010815</v>
      </c>
      <c r="K497" s="14"/>
    </row>
    <row r="498" spans="1:11" x14ac:dyDescent="0.25">
      <c r="A498" t="str">
        <f t="shared" si="16"/>
        <v>Itapé</v>
      </c>
      <c r="B498" t="s">
        <v>692</v>
      </c>
      <c r="C498">
        <v>54</v>
      </c>
      <c r="D498" s="46">
        <f t="shared" si="17"/>
        <v>0.661683617203774</v>
      </c>
      <c r="E498" s="14"/>
      <c r="F498" t="str">
        <f t="shared" si="18"/>
        <v>Santa Luzia</v>
      </c>
      <c r="G498" t="s">
        <v>834</v>
      </c>
      <c r="H498">
        <v>53</v>
      </c>
      <c r="I498" s="46">
        <f t="shared" si="19"/>
        <v>0.65126566724010815</v>
      </c>
      <c r="K498" s="14"/>
    </row>
    <row r="499" spans="1:11" x14ac:dyDescent="0.25">
      <c r="A499" t="str">
        <f t="shared" si="16"/>
        <v>Maracás</v>
      </c>
      <c r="B499" t="s">
        <v>746</v>
      </c>
      <c r="C499">
        <v>54</v>
      </c>
      <c r="D499" s="46">
        <f t="shared" si="17"/>
        <v>0.661683617203774</v>
      </c>
      <c r="E499" s="14"/>
      <c r="F499" t="str">
        <f t="shared" si="18"/>
        <v>Ilhéus</v>
      </c>
      <c r="G499" t="s">
        <v>664</v>
      </c>
      <c r="H499">
        <v>52</v>
      </c>
      <c r="I499" s="46">
        <f t="shared" si="19"/>
        <v>0.63897763578274758</v>
      </c>
      <c r="K499" s="14"/>
    </row>
    <row r="500" spans="1:11" x14ac:dyDescent="0.25">
      <c r="A500" t="str">
        <f t="shared" si="16"/>
        <v>Iraquara</v>
      </c>
      <c r="B500" t="s">
        <v>672</v>
      </c>
      <c r="C500">
        <v>53</v>
      </c>
      <c r="D500" s="46">
        <f t="shared" si="17"/>
        <v>0.64943021688518565</v>
      </c>
      <c r="E500" s="14"/>
      <c r="F500" t="str">
        <f t="shared" si="18"/>
        <v>Morro do Chapéu</v>
      </c>
      <c r="G500" t="s">
        <v>760</v>
      </c>
      <c r="H500">
        <v>52</v>
      </c>
      <c r="I500" s="46">
        <f t="shared" si="19"/>
        <v>0.63897763578274758</v>
      </c>
      <c r="K500" s="14"/>
    </row>
    <row r="501" spans="1:11" x14ac:dyDescent="0.25">
      <c r="A501" t="str">
        <f t="shared" si="16"/>
        <v>Santa Luzia</v>
      </c>
      <c r="B501" t="s">
        <v>834</v>
      </c>
      <c r="C501">
        <v>53</v>
      </c>
      <c r="D501" s="46">
        <f t="shared" si="17"/>
        <v>0.64943021688518565</v>
      </c>
      <c r="E501" s="14"/>
      <c r="F501" t="str">
        <f t="shared" si="18"/>
        <v>Itapé</v>
      </c>
      <c r="G501" t="s">
        <v>692</v>
      </c>
      <c r="H501">
        <v>50</v>
      </c>
      <c r="I501" s="46">
        <f t="shared" si="19"/>
        <v>0.61440157286802655</v>
      </c>
      <c r="K501" s="14"/>
    </row>
    <row r="502" spans="1:11" x14ac:dyDescent="0.25">
      <c r="A502" t="str">
        <f t="shared" si="16"/>
        <v>Morro do Chapéu</v>
      </c>
      <c r="B502" t="s">
        <v>760</v>
      </c>
      <c r="C502">
        <v>52</v>
      </c>
      <c r="D502" s="46">
        <f t="shared" si="17"/>
        <v>0.63717681656659719</v>
      </c>
      <c r="E502" s="14"/>
      <c r="F502" t="str">
        <f t="shared" si="18"/>
        <v>Terra Nova</v>
      </c>
      <c r="G502" t="s">
        <v>882</v>
      </c>
      <c r="H502">
        <v>49</v>
      </c>
      <c r="I502" s="46">
        <f t="shared" si="19"/>
        <v>0.60211354141066598</v>
      </c>
      <c r="K502" s="14"/>
    </row>
    <row r="503" spans="1:11" x14ac:dyDescent="0.25">
      <c r="A503" t="str">
        <f t="shared" si="16"/>
        <v>Mutuípe</v>
      </c>
      <c r="B503" t="s">
        <v>768</v>
      </c>
      <c r="C503">
        <v>46</v>
      </c>
      <c r="D503" s="46">
        <f t="shared" si="17"/>
        <v>0.56365641465506677</v>
      </c>
      <c r="E503" s="14"/>
      <c r="F503" t="str">
        <f t="shared" si="18"/>
        <v>Mutuípe</v>
      </c>
      <c r="G503" t="s">
        <v>768</v>
      </c>
      <c r="H503">
        <v>45</v>
      </c>
      <c r="I503" s="46">
        <f t="shared" si="19"/>
        <v>0.55296141558122391</v>
      </c>
      <c r="K503" s="14"/>
    </row>
    <row r="504" spans="1:11" x14ac:dyDescent="0.25">
      <c r="A504" t="str">
        <f t="shared" si="16"/>
        <v>Gongogi</v>
      </c>
      <c r="B504" t="s">
        <v>641</v>
      </c>
      <c r="C504">
        <v>42</v>
      </c>
      <c r="D504" s="46">
        <f t="shared" si="17"/>
        <v>0.51464281338071316</v>
      </c>
      <c r="E504" s="14"/>
      <c r="F504" t="str">
        <f t="shared" si="18"/>
        <v>Jacobina</v>
      </c>
      <c r="G504" t="s">
        <v>31</v>
      </c>
      <c r="H504">
        <v>42</v>
      </c>
      <c r="I504" s="46">
        <f t="shared" si="19"/>
        <v>0.51609732120914231</v>
      </c>
      <c r="K504" s="14"/>
    </row>
    <row r="505" spans="1:11" x14ac:dyDescent="0.25">
      <c r="A505" t="str">
        <f t="shared" si="16"/>
        <v>Jacobina</v>
      </c>
      <c r="B505" t="s">
        <v>31</v>
      </c>
      <c r="C505">
        <v>42</v>
      </c>
      <c r="D505" s="46">
        <f t="shared" si="17"/>
        <v>0.51464281338071316</v>
      </c>
      <c r="E505" s="14"/>
      <c r="F505" t="str">
        <f t="shared" si="18"/>
        <v>Ruy Barbosa</v>
      </c>
      <c r="G505" t="s">
        <v>827</v>
      </c>
      <c r="H505">
        <v>42</v>
      </c>
      <c r="I505" s="46">
        <f t="shared" si="19"/>
        <v>0.51609732120914231</v>
      </c>
      <c r="K505" s="14"/>
    </row>
    <row r="506" spans="1:11" x14ac:dyDescent="0.25">
      <c r="A506" t="str">
        <f t="shared" si="16"/>
        <v>Ruy Barbosa</v>
      </c>
      <c r="B506" t="s">
        <v>827</v>
      </c>
      <c r="C506">
        <v>42</v>
      </c>
      <c r="D506" s="46">
        <f t="shared" si="17"/>
        <v>0.51464281338071316</v>
      </c>
      <c r="E506" s="14"/>
      <c r="F506" t="str">
        <f t="shared" si="18"/>
        <v>Jiquiriçá</v>
      </c>
      <c r="G506" t="s">
        <v>714</v>
      </c>
      <c r="H506">
        <v>41</v>
      </c>
      <c r="I506" s="46">
        <f t="shared" si="19"/>
        <v>0.50380928975178174</v>
      </c>
      <c r="K506" s="14"/>
    </row>
    <row r="507" spans="1:11" x14ac:dyDescent="0.25">
      <c r="A507" t="str">
        <f t="shared" si="16"/>
        <v>Jiquiriçá</v>
      </c>
      <c r="B507" t="s">
        <v>714</v>
      </c>
      <c r="C507">
        <v>41</v>
      </c>
      <c r="D507" s="46">
        <f t="shared" si="17"/>
        <v>0.5023894130621247</v>
      </c>
      <c r="E507" s="14"/>
      <c r="F507" t="str">
        <f t="shared" si="18"/>
        <v>Bonito</v>
      </c>
      <c r="G507" t="s">
        <v>553</v>
      </c>
      <c r="H507">
        <v>40</v>
      </c>
      <c r="I507" s="46">
        <f t="shared" si="19"/>
        <v>0.49152125829442123</v>
      </c>
      <c r="K507" s="14"/>
    </row>
    <row r="508" spans="1:11" x14ac:dyDescent="0.25">
      <c r="A508" t="str">
        <f t="shared" si="16"/>
        <v>Bonito</v>
      </c>
      <c r="B508" t="s">
        <v>553</v>
      </c>
      <c r="C508">
        <v>40</v>
      </c>
      <c r="D508" s="46">
        <f t="shared" si="17"/>
        <v>0.49013601274353635</v>
      </c>
      <c r="E508" s="14"/>
      <c r="F508" t="str">
        <f t="shared" si="18"/>
        <v>Caldeirão Grande</v>
      </c>
      <c r="G508" t="s">
        <v>571</v>
      </c>
      <c r="H508">
        <v>39</v>
      </c>
      <c r="I508" s="46">
        <f t="shared" si="19"/>
        <v>0.47923322683706071</v>
      </c>
      <c r="K508" s="14"/>
    </row>
    <row r="509" spans="1:11" x14ac:dyDescent="0.25">
      <c r="A509" t="str">
        <f t="shared" si="16"/>
        <v>Caldeirão Grande</v>
      </c>
      <c r="B509" t="s">
        <v>571</v>
      </c>
      <c r="C509">
        <v>39</v>
      </c>
      <c r="D509" s="46">
        <f t="shared" si="17"/>
        <v>0.47788261242494795</v>
      </c>
      <c r="E509" s="14"/>
      <c r="F509" t="str">
        <f t="shared" si="18"/>
        <v>Gongogi</v>
      </c>
      <c r="G509" t="s">
        <v>641</v>
      </c>
      <c r="H509">
        <v>38</v>
      </c>
      <c r="I509" s="46">
        <f t="shared" si="19"/>
        <v>0.4669451953797002</v>
      </c>
      <c r="K509" s="14"/>
    </row>
    <row r="510" spans="1:11" x14ac:dyDescent="0.25">
      <c r="A510" t="str">
        <f t="shared" si="16"/>
        <v>São Gabriel</v>
      </c>
      <c r="B510" t="s">
        <v>849</v>
      </c>
      <c r="C510">
        <v>38</v>
      </c>
      <c r="D510" s="46">
        <f t="shared" si="17"/>
        <v>0.46562921210635949</v>
      </c>
      <c r="E510" s="14"/>
      <c r="F510" t="str">
        <f t="shared" si="18"/>
        <v>São Gabriel</v>
      </c>
      <c r="G510" t="s">
        <v>849</v>
      </c>
      <c r="H510">
        <v>38</v>
      </c>
      <c r="I510" s="46">
        <f t="shared" si="19"/>
        <v>0.4669451953797002</v>
      </c>
      <c r="K510" s="14"/>
    </row>
    <row r="511" spans="1:11" x14ac:dyDescent="0.25">
      <c r="A511" t="str">
        <f t="shared" si="16"/>
        <v>Abaré</v>
      </c>
      <c r="B511" t="s">
        <v>505</v>
      </c>
      <c r="C511">
        <v>37</v>
      </c>
      <c r="D511" s="46">
        <f t="shared" si="17"/>
        <v>0.45337581178777109</v>
      </c>
      <c r="E511" s="14"/>
      <c r="F511" t="str">
        <f t="shared" si="18"/>
        <v>Abaré</v>
      </c>
      <c r="G511" t="s">
        <v>505</v>
      </c>
      <c r="H511">
        <v>37</v>
      </c>
      <c r="I511" s="46">
        <f t="shared" si="19"/>
        <v>0.45465716392233962</v>
      </c>
      <c r="K511" s="14"/>
    </row>
    <row r="512" spans="1:11" x14ac:dyDescent="0.25">
      <c r="A512" t="str">
        <f t="shared" si="16"/>
        <v>Ilhéus</v>
      </c>
      <c r="B512" t="s">
        <v>664</v>
      </c>
      <c r="C512">
        <v>36</v>
      </c>
      <c r="D512" s="46">
        <f t="shared" si="17"/>
        <v>0.44112241146918268</v>
      </c>
      <c r="E512" s="14"/>
      <c r="F512" t="str">
        <f t="shared" si="18"/>
        <v>Milagres</v>
      </c>
      <c r="G512" t="s">
        <v>755</v>
      </c>
      <c r="H512">
        <v>35</v>
      </c>
      <c r="I512" s="46">
        <f t="shared" si="19"/>
        <v>0.43008110100761859</v>
      </c>
      <c r="K512" s="14"/>
    </row>
    <row r="513" spans="1:11" x14ac:dyDescent="0.25">
      <c r="A513" t="str">
        <f t="shared" si="16"/>
        <v>Baianópolis</v>
      </c>
      <c r="B513" t="s">
        <v>533</v>
      </c>
      <c r="C513">
        <v>35</v>
      </c>
      <c r="D513" s="46">
        <f t="shared" si="17"/>
        <v>0.42886901115059428</v>
      </c>
      <c r="E513" s="14"/>
      <c r="F513" t="str">
        <f t="shared" si="18"/>
        <v>Itajuípe</v>
      </c>
      <c r="G513" t="s">
        <v>685</v>
      </c>
      <c r="H513">
        <v>33</v>
      </c>
      <c r="I513" s="46">
        <f t="shared" si="19"/>
        <v>0.40550503809289751</v>
      </c>
      <c r="K513" s="14"/>
    </row>
    <row r="514" spans="1:11" x14ac:dyDescent="0.25">
      <c r="A514" t="str">
        <f t="shared" si="16"/>
        <v>Teolândia</v>
      </c>
      <c r="B514" t="s">
        <v>881</v>
      </c>
      <c r="C514">
        <v>35</v>
      </c>
      <c r="D514" s="46">
        <f t="shared" si="17"/>
        <v>0.42886901115059428</v>
      </c>
      <c r="E514" s="14"/>
      <c r="F514" t="str">
        <f t="shared" si="18"/>
        <v>Itapitanga</v>
      </c>
      <c r="G514" t="s">
        <v>696</v>
      </c>
      <c r="H514">
        <v>32</v>
      </c>
      <c r="I514" s="46">
        <f t="shared" si="19"/>
        <v>0.39321700663553699</v>
      </c>
      <c r="K514" s="14"/>
    </row>
    <row r="515" spans="1:11" x14ac:dyDescent="0.25">
      <c r="A515" t="str">
        <f t="shared" si="16"/>
        <v>Milagres</v>
      </c>
      <c r="B515" t="s">
        <v>755</v>
      </c>
      <c r="C515">
        <v>34</v>
      </c>
      <c r="D515" s="46">
        <f t="shared" si="17"/>
        <v>0.41661561083200588</v>
      </c>
      <c r="E515" s="14"/>
      <c r="F515" t="str">
        <f t="shared" si="18"/>
        <v>Baianópolis</v>
      </c>
      <c r="G515" t="s">
        <v>533</v>
      </c>
      <c r="H515">
        <v>31</v>
      </c>
      <c r="I515" s="46">
        <f t="shared" si="19"/>
        <v>0.38092897517817648</v>
      </c>
      <c r="K515" s="14"/>
    </row>
    <row r="516" spans="1:11" x14ac:dyDescent="0.25">
      <c r="A516" t="str">
        <f t="shared" si="16"/>
        <v>Itapitanga</v>
      </c>
      <c r="B516" t="s">
        <v>696</v>
      </c>
      <c r="C516">
        <v>32</v>
      </c>
      <c r="D516" s="46">
        <f t="shared" si="17"/>
        <v>0.39210881019482907</v>
      </c>
      <c r="E516" s="14"/>
      <c r="F516" t="str">
        <f t="shared" si="18"/>
        <v>Seabra</v>
      </c>
      <c r="G516" t="s">
        <v>859</v>
      </c>
      <c r="H516">
        <v>31</v>
      </c>
      <c r="I516" s="46">
        <f t="shared" si="19"/>
        <v>0.38092897517817648</v>
      </c>
      <c r="K516" s="14"/>
    </row>
    <row r="517" spans="1:11" x14ac:dyDescent="0.25">
      <c r="A517" t="str">
        <f t="shared" si="16"/>
        <v>Seabra</v>
      </c>
      <c r="B517" t="s">
        <v>859</v>
      </c>
      <c r="C517">
        <v>32</v>
      </c>
      <c r="D517" s="46">
        <f t="shared" si="17"/>
        <v>0.39210881019482907</v>
      </c>
      <c r="E517" s="14"/>
      <c r="F517" t="str">
        <f t="shared" si="18"/>
        <v>Caetité</v>
      </c>
      <c r="G517" t="s">
        <v>568</v>
      </c>
      <c r="H517">
        <v>29</v>
      </c>
      <c r="I517" s="46">
        <f t="shared" si="19"/>
        <v>0.35635291226345539</v>
      </c>
      <c r="K517" s="14"/>
    </row>
    <row r="518" spans="1:11" x14ac:dyDescent="0.25">
      <c r="A518" t="str">
        <f t="shared" si="16"/>
        <v>Caetité</v>
      </c>
      <c r="B518" t="s">
        <v>568</v>
      </c>
      <c r="C518">
        <v>29</v>
      </c>
      <c r="D518" s="46">
        <f t="shared" si="17"/>
        <v>0.35534860923906386</v>
      </c>
      <c r="E518" s="14"/>
      <c r="F518" t="str">
        <f t="shared" si="18"/>
        <v>Várzea Nova</v>
      </c>
      <c r="G518" t="s">
        <v>899</v>
      </c>
      <c r="H518">
        <v>29</v>
      </c>
      <c r="I518" s="46">
        <f t="shared" si="19"/>
        <v>0.35635291226345539</v>
      </c>
      <c r="K518" s="14"/>
    </row>
    <row r="519" spans="1:11" x14ac:dyDescent="0.25">
      <c r="A519" t="str">
        <f t="shared" si="16"/>
        <v>Glória</v>
      </c>
      <c r="B519" t="s">
        <v>640</v>
      </c>
      <c r="C519">
        <v>29</v>
      </c>
      <c r="D519" s="46">
        <f t="shared" si="17"/>
        <v>0.35534860923906386</v>
      </c>
      <c r="E519" s="14"/>
      <c r="F519" t="str">
        <f t="shared" si="18"/>
        <v>Teolândia</v>
      </c>
      <c r="G519" t="s">
        <v>881</v>
      </c>
      <c r="H519">
        <v>28</v>
      </c>
      <c r="I519" s="46">
        <f t="shared" si="19"/>
        <v>0.34406488080609487</v>
      </c>
      <c r="K519" s="14"/>
    </row>
    <row r="520" spans="1:11" x14ac:dyDescent="0.25">
      <c r="A520" t="str">
        <f t="shared" si="16"/>
        <v>Várzea Nova</v>
      </c>
      <c r="B520" t="s">
        <v>899</v>
      </c>
      <c r="C520">
        <v>29</v>
      </c>
      <c r="D520" s="46">
        <f t="shared" si="17"/>
        <v>0.35534860923906386</v>
      </c>
      <c r="E520" s="14"/>
      <c r="F520" t="str">
        <f t="shared" si="18"/>
        <v>Camaçari</v>
      </c>
      <c r="G520" t="s">
        <v>573</v>
      </c>
      <c r="H520">
        <v>27</v>
      </c>
      <c r="I520" s="46">
        <f t="shared" si="19"/>
        <v>0.33177684934873436</v>
      </c>
      <c r="K520" s="14"/>
    </row>
    <row r="521" spans="1:11" x14ac:dyDescent="0.25">
      <c r="A521" t="str">
        <f t="shared" si="16"/>
        <v>Camacan</v>
      </c>
      <c r="B521" t="s">
        <v>572</v>
      </c>
      <c r="C521">
        <v>28</v>
      </c>
      <c r="D521" s="46">
        <f t="shared" si="17"/>
        <v>0.34309520892047546</v>
      </c>
      <c r="E521" s="14"/>
      <c r="F521" t="str">
        <f t="shared" si="18"/>
        <v>Angical</v>
      </c>
      <c r="G521" t="s">
        <v>519</v>
      </c>
      <c r="H521">
        <v>26</v>
      </c>
      <c r="I521" s="46">
        <f t="shared" si="19"/>
        <v>0.31948881789137379</v>
      </c>
      <c r="K521" s="14"/>
    </row>
    <row r="522" spans="1:11" x14ac:dyDescent="0.25">
      <c r="A522" t="str">
        <f t="shared" si="16"/>
        <v>Ourolândia</v>
      </c>
      <c r="B522" t="s">
        <v>784</v>
      </c>
      <c r="C522">
        <v>28</v>
      </c>
      <c r="D522" s="46">
        <f t="shared" si="17"/>
        <v>0.34309520892047546</v>
      </c>
      <c r="E522" s="14"/>
      <c r="F522" t="str">
        <f t="shared" si="18"/>
        <v>Camacan</v>
      </c>
      <c r="G522" t="s">
        <v>572</v>
      </c>
      <c r="H522">
        <v>26</v>
      </c>
      <c r="I522" s="46">
        <f t="shared" si="19"/>
        <v>0.31948881789137379</v>
      </c>
      <c r="K522" s="14"/>
    </row>
    <row r="523" spans="1:11" x14ac:dyDescent="0.25">
      <c r="A523" t="str">
        <f t="shared" si="16"/>
        <v>Vereda</v>
      </c>
      <c r="B523" t="s">
        <v>902</v>
      </c>
      <c r="C523">
        <v>27</v>
      </c>
      <c r="D523" s="46">
        <f t="shared" si="17"/>
        <v>0.330841808601887</v>
      </c>
      <c r="E523" s="14"/>
      <c r="F523" t="str">
        <f t="shared" si="18"/>
        <v>Coaraci</v>
      </c>
      <c r="G523" t="s">
        <v>600</v>
      </c>
      <c r="H523">
        <v>26</v>
      </c>
      <c r="I523" s="46">
        <f t="shared" si="19"/>
        <v>0.31948881789137379</v>
      </c>
      <c r="K523" s="14"/>
    </row>
    <row r="524" spans="1:11" x14ac:dyDescent="0.25">
      <c r="A524" t="str">
        <f t="shared" si="16"/>
        <v>Angical</v>
      </c>
      <c r="B524" t="s">
        <v>519</v>
      </c>
      <c r="C524">
        <v>26</v>
      </c>
      <c r="D524" s="46">
        <f t="shared" si="17"/>
        <v>0.3185884082832986</v>
      </c>
      <c r="E524" s="14"/>
      <c r="F524" t="str">
        <f t="shared" si="18"/>
        <v>Ourolândia</v>
      </c>
      <c r="G524" t="s">
        <v>784</v>
      </c>
      <c r="H524">
        <v>26</v>
      </c>
      <c r="I524" s="46">
        <f t="shared" si="19"/>
        <v>0.31948881789137379</v>
      </c>
      <c r="K524" s="14"/>
    </row>
    <row r="525" spans="1:11" x14ac:dyDescent="0.25">
      <c r="A525" t="str">
        <f t="shared" si="16"/>
        <v>Coaraci</v>
      </c>
      <c r="B525" t="s">
        <v>600</v>
      </c>
      <c r="C525">
        <v>25</v>
      </c>
      <c r="D525" s="46">
        <f t="shared" si="17"/>
        <v>0.30633500796471019</v>
      </c>
      <c r="E525" s="14"/>
      <c r="F525" t="str">
        <f t="shared" si="18"/>
        <v>Almadina</v>
      </c>
      <c r="G525" t="s">
        <v>512</v>
      </c>
      <c r="H525">
        <v>24</v>
      </c>
      <c r="I525" s="46">
        <f t="shared" si="19"/>
        <v>0.29491275497665276</v>
      </c>
      <c r="K525" s="14"/>
    </row>
    <row r="526" spans="1:11" x14ac:dyDescent="0.25">
      <c r="A526" t="str">
        <f t="shared" si="16"/>
        <v>Andaraí</v>
      </c>
      <c r="B526" t="s">
        <v>517</v>
      </c>
      <c r="C526">
        <v>24</v>
      </c>
      <c r="D526" s="46">
        <f t="shared" si="17"/>
        <v>0.29408160764612179</v>
      </c>
      <c r="E526" s="14"/>
      <c r="F526" t="str">
        <f t="shared" si="18"/>
        <v>Taperoá</v>
      </c>
      <c r="G526" t="s">
        <v>41</v>
      </c>
      <c r="H526">
        <v>24</v>
      </c>
      <c r="I526" s="46">
        <f t="shared" si="19"/>
        <v>0.29491275497665276</v>
      </c>
      <c r="K526" s="14"/>
    </row>
    <row r="527" spans="1:11" x14ac:dyDescent="0.25">
      <c r="A527" t="str">
        <f t="shared" si="16"/>
        <v>Boa Vista do Tupim</v>
      </c>
      <c r="B527" t="s">
        <v>549</v>
      </c>
      <c r="C527">
        <v>24</v>
      </c>
      <c r="D527" s="46">
        <f t="shared" si="17"/>
        <v>0.29408160764612179</v>
      </c>
      <c r="E527" s="14"/>
      <c r="F527" t="str">
        <f t="shared" si="18"/>
        <v>Campo Formoso</v>
      </c>
      <c r="G527" t="s">
        <v>576</v>
      </c>
      <c r="H527">
        <v>23</v>
      </c>
      <c r="I527" s="46">
        <f t="shared" si="19"/>
        <v>0.28262472351929219</v>
      </c>
      <c r="K527" s="14"/>
    </row>
    <row r="528" spans="1:11" x14ac:dyDescent="0.25">
      <c r="A528" t="str">
        <f t="shared" si="16"/>
        <v>Mairi</v>
      </c>
      <c r="B528" t="s">
        <v>741</v>
      </c>
      <c r="C528">
        <v>24</v>
      </c>
      <c r="D528" s="46">
        <f t="shared" si="17"/>
        <v>0.29408160764612179</v>
      </c>
      <c r="E528" s="14"/>
      <c r="F528" t="str">
        <f t="shared" si="18"/>
        <v>Irecê</v>
      </c>
      <c r="G528" t="s">
        <v>674</v>
      </c>
      <c r="H528">
        <v>23</v>
      </c>
      <c r="I528" s="46">
        <f t="shared" si="19"/>
        <v>0.28262472351929219</v>
      </c>
      <c r="K528" s="14"/>
    </row>
    <row r="529" spans="1:11" x14ac:dyDescent="0.25">
      <c r="A529" t="str">
        <f t="shared" si="16"/>
        <v>Campo Formoso</v>
      </c>
      <c r="B529" t="s">
        <v>576</v>
      </c>
      <c r="C529">
        <v>23</v>
      </c>
      <c r="D529" s="46">
        <f t="shared" si="17"/>
        <v>0.28182820732753339</v>
      </c>
      <c r="E529" s="14"/>
      <c r="F529" t="str">
        <f t="shared" si="18"/>
        <v>Mairi</v>
      </c>
      <c r="G529" t="s">
        <v>741</v>
      </c>
      <c r="H529">
        <v>23</v>
      </c>
      <c r="I529" s="46">
        <f t="shared" si="19"/>
        <v>0.28262472351929219</v>
      </c>
      <c r="K529" s="14"/>
    </row>
    <row r="530" spans="1:11" x14ac:dyDescent="0.25">
      <c r="A530" t="str">
        <f t="shared" si="16"/>
        <v>Igrapiúna</v>
      </c>
      <c r="B530" t="s">
        <v>662</v>
      </c>
      <c r="C530">
        <v>23</v>
      </c>
      <c r="D530" s="46">
        <f t="shared" si="17"/>
        <v>0.28182820732753339</v>
      </c>
      <c r="E530" s="14"/>
      <c r="F530" t="str">
        <f t="shared" si="18"/>
        <v>Mascote</v>
      </c>
      <c r="G530" t="s">
        <v>750</v>
      </c>
      <c r="H530">
        <v>23</v>
      </c>
      <c r="I530" s="46">
        <f t="shared" si="19"/>
        <v>0.28262472351929219</v>
      </c>
      <c r="K530" s="14"/>
    </row>
    <row r="531" spans="1:11" x14ac:dyDescent="0.25">
      <c r="A531" t="str">
        <f t="shared" si="16"/>
        <v>Irecê</v>
      </c>
      <c r="B531" t="s">
        <v>674</v>
      </c>
      <c r="C531">
        <v>23</v>
      </c>
      <c r="D531" s="46">
        <f t="shared" si="17"/>
        <v>0.28182820732753339</v>
      </c>
      <c r="E531" s="14"/>
      <c r="F531" t="str">
        <f t="shared" si="18"/>
        <v>São Desidério</v>
      </c>
      <c r="G531" t="s">
        <v>38</v>
      </c>
      <c r="H531">
        <v>23</v>
      </c>
      <c r="I531" s="46">
        <f t="shared" si="19"/>
        <v>0.28262472351929219</v>
      </c>
      <c r="K531" s="14"/>
    </row>
    <row r="532" spans="1:11" x14ac:dyDescent="0.25">
      <c r="A532" t="str">
        <f t="shared" si="16"/>
        <v>Itajuípe</v>
      </c>
      <c r="B532" t="s">
        <v>685</v>
      </c>
      <c r="C532">
        <v>23</v>
      </c>
      <c r="D532" s="46">
        <f t="shared" si="17"/>
        <v>0.28182820732753339</v>
      </c>
      <c r="E532" s="14"/>
      <c r="F532" t="str">
        <f t="shared" si="18"/>
        <v>Boa Vista do Tupim</v>
      </c>
      <c r="G532" t="s">
        <v>549</v>
      </c>
      <c r="H532">
        <v>22</v>
      </c>
      <c r="I532" s="46">
        <f t="shared" si="19"/>
        <v>0.27033669206193167</v>
      </c>
      <c r="K532" s="14"/>
    </row>
    <row r="533" spans="1:11" x14ac:dyDescent="0.25">
      <c r="A533" t="str">
        <f t="shared" si="16"/>
        <v>Mascote</v>
      </c>
      <c r="B533" t="s">
        <v>750</v>
      </c>
      <c r="C533">
        <v>23</v>
      </c>
      <c r="D533" s="46">
        <f t="shared" si="17"/>
        <v>0.28182820732753339</v>
      </c>
      <c r="E533" s="14"/>
      <c r="F533" t="str">
        <f t="shared" si="18"/>
        <v>Esplanada</v>
      </c>
      <c r="G533" t="s">
        <v>627</v>
      </c>
      <c r="H533">
        <v>22</v>
      </c>
      <c r="I533" s="46">
        <f t="shared" si="19"/>
        <v>0.27033669206193167</v>
      </c>
      <c r="K533" s="14"/>
    </row>
    <row r="534" spans="1:11" x14ac:dyDescent="0.25">
      <c r="A534" t="str">
        <f t="shared" si="16"/>
        <v>Almadina</v>
      </c>
      <c r="B534" t="s">
        <v>512</v>
      </c>
      <c r="C534">
        <v>22</v>
      </c>
      <c r="D534" s="46">
        <f t="shared" si="17"/>
        <v>0.26957480700894498</v>
      </c>
      <c r="E534" s="14"/>
      <c r="F534" t="str">
        <f t="shared" si="18"/>
        <v>Gentio do Ouro</v>
      </c>
      <c r="G534" t="s">
        <v>639</v>
      </c>
      <c r="H534">
        <v>22</v>
      </c>
      <c r="I534" s="46">
        <f t="shared" si="19"/>
        <v>0.27033669206193167</v>
      </c>
      <c r="K534" s="14"/>
    </row>
    <row r="535" spans="1:11" x14ac:dyDescent="0.25">
      <c r="A535" t="str">
        <f t="shared" si="16"/>
        <v>Esplanada</v>
      </c>
      <c r="B535" t="s">
        <v>627</v>
      </c>
      <c r="C535">
        <v>22</v>
      </c>
      <c r="D535" s="46">
        <f t="shared" si="17"/>
        <v>0.26957480700894498</v>
      </c>
      <c r="E535" s="14"/>
      <c r="F535" t="str">
        <f t="shared" si="18"/>
        <v>Glória</v>
      </c>
      <c r="G535" t="s">
        <v>640</v>
      </c>
      <c r="H535">
        <v>22</v>
      </c>
      <c r="I535" s="46">
        <f t="shared" si="19"/>
        <v>0.27033669206193167</v>
      </c>
      <c r="K535" s="14"/>
    </row>
    <row r="536" spans="1:11" x14ac:dyDescent="0.25">
      <c r="A536" t="str">
        <f t="shared" si="16"/>
        <v>Gentio do Ouro</v>
      </c>
      <c r="B536" t="s">
        <v>639</v>
      </c>
      <c r="C536">
        <v>22</v>
      </c>
      <c r="D536" s="46">
        <f t="shared" si="17"/>
        <v>0.26957480700894498</v>
      </c>
      <c r="E536" s="14"/>
      <c r="F536" t="str">
        <f t="shared" si="18"/>
        <v>Prado</v>
      </c>
      <c r="G536" t="s">
        <v>36</v>
      </c>
      <c r="H536">
        <v>22</v>
      </c>
      <c r="I536" s="46">
        <f t="shared" si="19"/>
        <v>0.27033669206193167</v>
      </c>
      <c r="K536" s="14"/>
    </row>
    <row r="537" spans="1:11" x14ac:dyDescent="0.25">
      <c r="A537" t="str">
        <f t="shared" ref="A537:A600" si="20">MID(B537,8,30)</f>
        <v>Prado</v>
      </c>
      <c r="B537" t="s">
        <v>36</v>
      </c>
      <c r="C537">
        <v>22</v>
      </c>
      <c r="D537" s="46">
        <f t="shared" ref="D537:D600" si="21">C537*100/C$891</f>
        <v>0.26957480700894498</v>
      </c>
      <c r="E537" s="14"/>
      <c r="F537" t="str">
        <f t="shared" ref="F537:F600" si="22">MID(G537,8,30)</f>
        <v>Igrapiúna</v>
      </c>
      <c r="G537" t="s">
        <v>662</v>
      </c>
      <c r="H537">
        <v>21</v>
      </c>
      <c r="I537" s="46">
        <f t="shared" ref="I537:I600" si="23">H537*100/H$891</f>
        <v>0.25804866060457116</v>
      </c>
      <c r="K537" s="14"/>
    </row>
    <row r="538" spans="1:11" x14ac:dyDescent="0.25">
      <c r="A538" t="str">
        <f t="shared" si="20"/>
        <v>Taperoá</v>
      </c>
      <c r="B538" t="s">
        <v>41</v>
      </c>
      <c r="C538">
        <v>22</v>
      </c>
      <c r="D538" s="46">
        <f t="shared" si="21"/>
        <v>0.26957480700894498</v>
      </c>
      <c r="E538" s="14"/>
      <c r="F538" t="str">
        <f t="shared" si="22"/>
        <v>Pau Brasil</v>
      </c>
      <c r="G538" t="s">
        <v>790</v>
      </c>
      <c r="H538">
        <v>21</v>
      </c>
      <c r="I538" s="46">
        <f t="shared" si="23"/>
        <v>0.25804866060457116</v>
      </c>
      <c r="K538" s="14"/>
    </row>
    <row r="539" spans="1:11" x14ac:dyDescent="0.25">
      <c r="A539" t="str">
        <f t="shared" si="20"/>
        <v>Irará</v>
      </c>
      <c r="B539" t="s">
        <v>673</v>
      </c>
      <c r="C539">
        <v>21</v>
      </c>
      <c r="D539" s="46">
        <f t="shared" si="21"/>
        <v>0.25732140669035658</v>
      </c>
      <c r="E539" s="14"/>
      <c r="F539" t="str">
        <f t="shared" si="22"/>
        <v>Porto Seguro</v>
      </c>
      <c r="G539" t="s">
        <v>35</v>
      </c>
      <c r="H539">
        <v>21</v>
      </c>
      <c r="I539" s="46">
        <f t="shared" si="23"/>
        <v>0.25804866060457116</v>
      </c>
      <c r="K539" s="14"/>
    </row>
    <row r="540" spans="1:11" x14ac:dyDescent="0.25">
      <c r="A540" t="str">
        <f t="shared" si="20"/>
        <v>Pau Brasil</v>
      </c>
      <c r="B540" t="s">
        <v>790</v>
      </c>
      <c r="C540">
        <v>21</v>
      </c>
      <c r="D540" s="46">
        <f t="shared" si="21"/>
        <v>0.25732140669035658</v>
      </c>
      <c r="E540" s="14"/>
      <c r="F540" t="str">
        <f t="shared" si="22"/>
        <v>São Felipe</v>
      </c>
      <c r="G540" t="s">
        <v>845</v>
      </c>
      <c r="H540">
        <v>21</v>
      </c>
      <c r="I540" s="46">
        <f t="shared" si="23"/>
        <v>0.25804866060457116</v>
      </c>
      <c r="K540" s="14"/>
    </row>
    <row r="541" spans="1:11" x14ac:dyDescent="0.25">
      <c r="A541" t="str">
        <f t="shared" si="20"/>
        <v>Porto Seguro</v>
      </c>
      <c r="B541" t="s">
        <v>35</v>
      </c>
      <c r="C541">
        <v>21</v>
      </c>
      <c r="D541" s="46">
        <f t="shared" si="21"/>
        <v>0.25732140669035658</v>
      </c>
      <c r="E541" s="14"/>
      <c r="F541" t="str">
        <f t="shared" si="22"/>
        <v>Vereda</v>
      </c>
      <c r="G541" t="s">
        <v>902</v>
      </c>
      <c r="H541">
        <v>21</v>
      </c>
      <c r="I541" s="46">
        <f t="shared" si="23"/>
        <v>0.25804866060457116</v>
      </c>
      <c r="K541" s="14"/>
    </row>
    <row r="542" spans="1:11" x14ac:dyDescent="0.25">
      <c r="A542" t="str">
        <f t="shared" si="20"/>
        <v>Conceição do Almeida</v>
      </c>
      <c r="B542" t="s">
        <v>29</v>
      </c>
      <c r="C542">
        <v>20</v>
      </c>
      <c r="D542" s="46">
        <f t="shared" si="21"/>
        <v>0.24506800637176818</v>
      </c>
      <c r="E542" s="14"/>
      <c r="F542" t="str">
        <f t="shared" si="22"/>
        <v>Andaraí</v>
      </c>
      <c r="G542" t="s">
        <v>517</v>
      </c>
      <c r="H542">
        <v>20</v>
      </c>
      <c r="I542" s="46">
        <f t="shared" si="23"/>
        <v>0.24576062914721061</v>
      </c>
      <c r="K542" s="14"/>
    </row>
    <row r="543" spans="1:11" x14ac:dyDescent="0.25">
      <c r="A543" t="str">
        <f t="shared" si="20"/>
        <v>Itapicuru</v>
      </c>
      <c r="B543" t="s">
        <v>695</v>
      </c>
      <c r="C543">
        <v>20</v>
      </c>
      <c r="D543" s="46">
        <f t="shared" si="21"/>
        <v>0.24506800637176818</v>
      </c>
      <c r="E543" s="14"/>
      <c r="F543" t="str">
        <f t="shared" si="22"/>
        <v>Ibicaraí</v>
      </c>
      <c r="G543" t="s">
        <v>648</v>
      </c>
      <c r="H543">
        <v>20</v>
      </c>
      <c r="I543" s="46">
        <f t="shared" si="23"/>
        <v>0.24576062914721061</v>
      </c>
      <c r="K543" s="14"/>
    </row>
    <row r="544" spans="1:11" x14ac:dyDescent="0.25">
      <c r="A544" t="str">
        <f t="shared" si="20"/>
        <v>São Felipe</v>
      </c>
      <c r="B544" t="s">
        <v>845</v>
      </c>
      <c r="C544">
        <v>20</v>
      </c>
      <c r="D544" s="46">
        <f t="shared" si="21"/>
        <v>0.24506800637176818</v>
      </c>
      <c r="E544" s="14"/>
      <c r="F544" t="str">
        <f t="shared" si="22"/>
        <v>Itapicuru</v>
      </c>
      <c r="G544" t="s">
        <v>695</v>
      </c>
      <c r="H544">
        <v>20</v>
      </c>
      <c r="I544" s="46">
        <f t="shared" si="23"/>
        <v>0.24576062914721061</v>
      </c>
      <c r="K544" s="14"/>
    </row>
    <row r="545" spans="1:11" x14ac:dyDescent="0.25">
      <c r="A545" t="str">
        <f t="shared" si="20"/>
        <v>Acajutiba</v>
      </c>
      <c r="B545" t="s">
        <v>506</v>
      </c>
      <c r="C545">
        <v>19</v>
      </c>
      <c r="D545" s="46">
        <f t="shared" si="21"/>
        <v>0.23281460605317975</v>
      </c>
      <c r="E545" s="14"/>
      <c r="F545" t="str">
        <f t="shared" si="22"/>
        <v>Lauro de Freitas</v>
      </c>
      <c r="G545" t="s">
        <v>32</v>
      </c>
      <c r="H545">
        <v>20</v>
      </c>
      <c r="I545" s="46">
        <f t="shared" si="23"/>
        <v>0.24576062914721061</v>
      </c>
      <c r="K545" s="14"/>
    </row>
    <row r="546" spans="1:11" x14ac:dyDescent="0.25">
      <c r="A546" t="str">
        <f t="shared" si="20"/>
        <v>Guanambi</v>
      </c>
      <c r="B546" t="s">
        <v>644</v>
      </c>
      <c r="C546">
        <v>19</v>
      </c>
      <c r="D546" s="46">
        <f t="shared" si="21"/>
        <v>0.23281460605317975</v>
      </c>
      <c r="E546" s="14"/>
      <c r="F546" t="str">
        <f t="shared" si="22"/>
        <v>Utinga</v>
      </c>
      <c r="G546" t="s">
        <v>894</v>
      </c>
      <c r="H546">
        <v>20</v>
      </c>
      <c r="I546" s="46">
        <f t="shared" si="23"/>
        <v>0.24576062914721061</v>
      </c>
      <c r="K546" s="14"/>
    </row>
    <row r="547" spans="1:11" x14ac:dyDescent="0.25">
      <c r="A547" t="str">
        <f t="shared" si="20"/>
        <v>Utinga</v>
      </c>
      <c r="B547" t="s">
        <v>894</v>
      </c>
      <c r="C547">
        <v>19</v>
      </c>
      <c r="D547" s="46">
        <f t="shared" si="21"/>
        <v>0.23281460605317975</v>
      </c>
      <c r="E547" s="14"/>
      <c r="F547" t="str">
        <f t="shared" si="22"/>
        <v>Acajutiba</v>
      </c>
      <c r="G547" t="s">
        <v>506</v>
      </c>
      <c r="H547">
        <v>19</v>
      </c>
      <c r="I547" s="46">
        <f t="shared" si="23"/>
        <v>0.2334725976898501</v>
      </c>
      <c r="K547" s="14"/>
    </row>
    <row r="548" spans="1:11" x14ac:dyDescent="0.25">
      <c r="A548" t="str">
        <f t="shared" si="20"/>
        <v>Camaçari</v>
      </c>
      <c r="B548" t="s">
        <v>573</v>
      </c>
      <c r="C548">
        <v>18</v>
      </c>
      <c r="D548" s="46">
        <f t="shared" si="21"/>
        <v>0.22056120573459134</v>
      </c>
      <c r="E548" s="14"/>
      <c r="F548" t="str">
        <f t="shared" si="22"/>
        <v>Conceição do Almeida</v>
      </c>
      <c r="G548" t="s">
        <v>29</v>
      </c>
      <c r="H548">
        <v>19</v>
      </c>
      <c r="I548" s="46">
        <f t="shared" si="23"/>
        <v>0.2334725976898501</v>
      </c>
      <c r="K548" s="14"/>
    </row>
    <row r="549" spans="1:11" x14ac:dyDescent="0.25">
      <c r="A549" t="str">
        <f t="shared" si="20"/>
        <v>Senhor do Bonfim</v>
      </c>
      <c r="B549" t="s">
        <v>861</v>
      </c>
      <c r="C549">
        <v>18</v>
      </c>
      <c r="D549" s="46">
        <f t="shared" si="21"/>
        <v>0.22056120573459134</v>
      </c>
      <c r="E549" s="14"/>
      <c r="F549" t="str">
        <f t="shared" si="22"/>
        <v>Guanambi</v>
      </c>
      <c r="G549" t="s">
        <v>644</v>
      </c>
      <c r="H549">
        <v>19</v>
      </c>
      <c r="I549" s="46">
        <f t="shared" si="23"/>
        <v>0.2334725976898501</v>
      </c>
      <c r="K549" s="14"/>
    </row>
    <row r="550" spans="1:11" x14ac:dyDescent="0.25">
      <c r="A550" t="str">
        <f t="shared" si="20"/>
        <v>Umburanas</v>
      </c>
      <c r="B550" t="s">
        <v>890</v>
      </c>
      <c r="C550">
        <v>18</v>
      </c>
      <c r="D550" s="46">
        <f t="shared" si="21"/>
        <v>0.22056120573459134</v>
      </c>
      <c r="E550" s="14"/>
      <c r="F550" t="str">
        <f t="shared" si="22"/>
        <v>Irará</v>
      </c>
      <c r="G550" t="s">
        <v>673</v>
      </c>
      <c r="H550">
        <v>19</v>
      </c>
      <c r="I550" s="46">
        <f t="shared" si="23"/>
        <v>0.2334725976898501</v>
      </c>
      <c r="K550" s="14"/>
    </row>
    <row r="551" spans="1:11" x14ac:dyDescent="0.25">
      <c r="A551" t="str">
        <f t="shared" si="20"/>
        <v>Aporá</v>
      </c>
      <c r="B551" t="s">
        <v>524</v>
      </c>
      <c r="C551">
        <v>17</v>
      </c>
      <c r="D551" s="46">
        <f t="shared" si="21"/>
        <v>0.20830780541600294</v>
      </c>
      <c r="E551" s="14"/>
      <c r="F551" t="str">
        <f t="shared" si="22"/>
        <v>Senhor do Bonfim</v>
      </c>
      <c r="G551" t="s">
        <v>861</v>
      </c>
      <c r="H551">
        <v>18</v>
      </c>
      <c r="I551" s="46">
        <f t="shared" si="23"/>
        <v>0.22118456623248955</v>
      </c>
      <c r="K551" s="14"/>
    </row>
    <row r="552" spans="1:11" x14ac:dyDescent="0.25">
      <c r="A552" t="str">
        <f t="shared" si="20"/>
        <v>Canarana</v>
      </c>
      <c r="B552" t="s">
        <v>578</v>
      </c>
      <c r="C552">
        <v>17</v>
      </c>
      <c r="D552" s="46">
        <f t="shared" si="21"/>
        <v>0.20830780541600294</v>
      </c>
      <c r="E552" s="14"/>
      <c r="F552" t="str">
        <f t="shared" si="22"/>
        <v>Umburanas</v>
      </c>
      <c r="G552" t="s">
        <v>890</v>
      </c>
      <c r="H552">
        <v>18</v>
      </c>
      <c r="I552" s="46">
        <f t="shared" si="23"/>
        <v>0.22118456623248955</v>
      </c>
      <c r="K552" s="14"/>
    </row>
    <row r="553" spans="1:11" x14ac:dyDescent="0.25">
      <c r="A553" t="str">
        <f t="shared" si="20"/>
        <v>Aurelino Leal</v>
      </c>
      <c r="B553" t="s">
        <v>532</v>
      </c>
      <c r="C553">
        <v>16</v>
      </c>
      <c r="D553" s="46">
        <f t="shared" si="21"/>
        <v>0.19605440509741454</v>
      </c>
      <c r="E553" s="14"/>
      <c r="F553" t="str">
        <f t="shared" si="22"/>
        <v>Aporá</v>
      </c>
      <c r="G553" t="s">
        <v>524</v>
      </c>
      <c r="H553">
        <v>17</v>
      </c>
      <c r="I553" s="46">
        <f t="shared" si="23"/>
        <v>0.20889653477512901</v>
      </c>
      <c r="K553" s="14"/>
    </row>
    <row r="554" spans="1:11" x14ac:dyDescent="0.25">
      <c r="A554" t="str">
        <f t="shared" si="20"/>
        <v>Nova Ibiá</v>
      </c>
      <c r="B554" t="s">
        <v>774</v>
      </c>
      <c r="C554">
        <v>16</v>
      </c>
      <c r="D554" s="46">
        <f t="shared" si="21"/>
        <v>0.19605440509741454</v>
      </c>
      <c r="E554" s="14"/>
      <c r="F554" t="str">
        <f t="shared" si="22"/>
        <v>Canarana</v>
      </c>
      <c r="G554" t="s">
        <v>578</v>
      </c>
      <c r="H554">
        <v>17</v>
      </c>
      <c r="I554" s="46">
        <f t="shared" si="23"/>
        <v>0.20889653477512901</v>
      </c>
      <c r="K554" s="14"/>
    </row>
    <row r="555" spans="1:11" x14ac:dyDescent="0.25">
      <c r="A555" t="str">
        <f t="shared" si="20"/>
        <v>Ibicaraí</v>
      </c>
      <c r="B555" t="s">
        <v>648</v>
      </c>
      <c r="C555">
        <v>15</v>
      </c>
      <c r="D555" s="46">
        <f t="shared" si="21"/>
        <v>0.18380100477882613</v>
      </c>
      <c r="E555" s="14"/>
      <c r="F555" t="str">
        <f t="shared" si="22"/>
        <v>Nazaré</v>
      </c>
      <c r="G555" t="s">
        <v>769</v>
      </c>
      <c r="H555">
        <v>17</v>
      </c>
      <c r="I555" s="46">
        <f t="shared" si="23"/>
        <v>0.20889653477512901</v>
      </c>
      <c r="K555" s="14"/>
    </row>
    <row r="556" spans="1:11" x14ac:dyDescent="0.25">
      <c r="A556" t="str">
        <f t="shared" si="20"/>
        <v>Serrolândia</v>
      </c>
      <c r="B556" t="s">
        <v>867</v>
      </c>
      <c r="C556">
        <v>15</v>
      </c>
      <c r="D556" s="46">
        <f t="shared" si="21"/>
        <v>0.18380100477882613</v>
      </c>
      <c r="E556" s="14"/>
      <c r="F556" t="str">
        <f t="shared" si="22"/>
        <v>Aurelino Leal</v>
      </c>
      <c r="G556" t="s">
        <v>532</v>
      </c>
      <c r="H556">
        <v>16</v>
      </c>
      <c r="I556" s="46">
        <f t="shared" si="23"/>
        <v>0.1966085033177685</v>
      </c>
      <c r="K556" s="14"/>
    </row>
    <row r="557" spans="1:11" x14ac:dyDescent="0.25">
      <c r="A557" t="str">
        <f t="shared" si="20"/>
        <v>Adustina</v>
      </c>
      <c r="B557" t="s">
        <v>507</v>
      </c>
      <c r="C557">
        <v>14</v>
      </c>
      <c r="D557" s="46">
        <f t="shared" si="21"/>
        <v>0.17154760446023773</v>
      </c>
      <c r="E557" s="14"/>
      <c r="F557" t="str">
        <f t="shared" si="22"/>
        <v>Nova Ibiá</v>
      </c>
      <c r="G557" t="s">
        <v>774</v>
      </c>
      <c r="H557">
        <v>16</v>
      </c>
      <c r="I557" s="46">
        <f t="shared" si="23"/>
        <v>0.1966085033177685</v>
      </c>
      <c r="K557" s="14"/>
    </row>
    <row r="558" spans="1:11" x14ac:dyDescent="0.25">
      <c r="A558" t="str">
        <f t="shared" si="20"/>
        <v>Camamu</v>
      </c>
      <c r="B558" t="s">
        <v>574</v>
      </c>
      <c r="C558">
        <v>14</v>
      </c>
      <c r="D558" s="46">
        <f t="shared" si="21"/>
        <v>0.17154760446023773</v>
      </c>
      <c r="E558" s="14"/>
      <c r="F558" t="str">
        <f t="shared" si="22"/>
        <v>Cruz das Almas</v>
      </c>
      <c r="G558" t="s">
        <v>617</v>
      </c>
      <c r="H558">
        <v>15</v>
      </c>
      <c r="I558" s="46">
        <f t="shared" si="23"/>
        <v>0.18432047186040795</v>
      </c>
      <c r="K558" s="14"/>
    </row>
    <row r="559" spans="1:11" x14ac:dyDescent="0.25">
      <c r="A559" t="str">
        <f t="shared" si="20"/>
        <v>Contendas do Sincorá</v>
      </c>
      <c r="B559" t="s">
        <v>607</v>
      </c>
      <c r="C559">
        <v>14</v>
      </c>
      <c r="D559" s="46">
        <f t="shared" si="21"/>
        <v>0.17154760446023773</v>
      </c>
      <c r="E559" s="14"/>
      <c r="F559" t="str">
        <f t="shared" si="22"/>
        <v>Ubaitaba</v>
      </c>
      <c r="G559" t="s">
        <v>887</v>
      </c>
      <c r="H559">
        <v>15</v>
      </c>
      <c r="I559" s="46">
        <f t="shared" si="23"/>
        <v>0.18432047186040795</v>
      </c>
      <c r="K559" s="14"/>
    </row>
    <row r="560" spans="1:11" x14ac:dyDescent="0.25">
      <c r="A560" t="str">
        <f t="shared" si="20"/>
        <v>Entre Rios</v>
      </c>
      <c r="B560" t="s">
        <v>625</v>
      </c>
      <c r="C560">
        <v>14</v>
      </c>
      <c r="D560" s="46">
        <f t="shared" si="21"/>
        <v>0.17154760446023773</v>
      </c>
      <c r="E560" s="14"/>
      <c r="F560" t="str">
        <f t="shared" si="22"/>
        <v>Adustina</v>
      </c>
      <c r="G560" t="s">
        <v>507</v>
      </c>
      <c r="H560">
        <v>14</v>
      </c>
      <c r="I560" s="46">
        <f t="shared" si="23"/>
        <v>0.17203244040304744</v>
      </c>
      <c r="K560" s="14"/>
    </row>
    <row r="561" spans="1:11" x14ac:dyDescent="0.25">
      <c r="A561" t="str">
        <f t="shared" si="20"/>
        <v>Juazeiro</v>
      </c>
      <c r="B561" t="s">
        <v>717</v>
      </c>
      <c r="C561">
        <v>14</v>
      </c>
      <c r="D561" s="46">
        <f t="shared" si="21"/>
        <v>0.17154760446023773</v>
      </c>
      <c r="E561" s="14"/>
      <c r="F561" t="str">
        <f t="shared" si="22"/>
        <v>Camamu</v>
      </c>
      <c r="G561" t="s">
        <v>574</v>
      </c>
      <c r="H561">
        <v>14</v>
      </c>
      <c r="I561" s="46">
        <f t="shared" si="23"/>
        <v>0.17203244040304744</v>
      </c>
      <c r="K561" s="14"/>
    </row>
    <row r="562" spans="1:11" x14ac:dyDescent="0.25">
      <c r="A562" t="str">
        <f t="shared" si="20"/>
        <v>Pintadas</v>
      </c>
      <c r="B562" t="s">
        <v>798</v>
      </c>
      <c r="C562">
        <v>14</v>
      </c>
      <c r="D562" s="46">
        <f t="shared" si="21"/>
        <v>0.17154760446023773</v>
      </c>
      <c r="E562" s="14"/>
      <c r="F562" t="str">
        <f t="shared" si="22"/>
        <v>Entre Rios</v>
      </c>
      <c r="G562" t="s">
        <v>625</v>
      </c>
      <c r="H562">
        <v>14</v>
      </c>
      <c r="I562" s="46">
        <f t="shared" si="23"/>
        <v>0.17203244040304744</v>
      </c>
      <c r="K562" s="14"/>
    </row>
    <row r="563" spans="1:11" x14ac:dyDescent="0.25">
      <c r="A563" t="str">
        <f t="shared" si="20"/>
        <v>Teodoro Sampaio</v>
      </c>
      <c r="B563" t="s">
        <v>879</v>
      </c>
      <c r="C563">
        <v>14</v>
      </c>
      <c r="D563" s="46">
        <f t="shared" si="21"/>
        <v>0.17154760446023773</v>
      </c>
      <c r="E563" s="14"/>
      <c r="F563" t="str">
        <f t="shared" si="22"/>
        <v>Juazeiro</v>
      </c>
      <c r="G563" t="s">
        <v>717</v>
      </c>
      <c r="H563">
        <v>14</v>
      </c>
      <c r="I563" s="46">
        <f t="shared" si="23"/>
        <v>0.17203244040304744</v>
      </c>
      <c r="K563" s="14"/>
    </row>
    <row r="564" spans="1:11" x14ac:dyDescent="0.25">
      <c r="A564" t="str">
        <f t="shared" si="20"/>
        <v>Inhambupe</v>
      </c>
      <c r="B564" t="s">
        <v>665</v>
      </c>
      <c r="C564">
        <v>13</v>
      </c>
      <c r="D564" s="46">
        <f t="shared" si="21"/>
        <v>0.1592942041416493</v>
      </c>
      <c r="E564" s="14"/>
      <c r="F564" t="str">
        <f t="shared" si="22"/>
        <v>Pintadas</v>
      </c>
      <c r="G564" t="s">
        <v>798</v>
      </c>
      <c r="H564">
        <v>14</v>
      </c>
      <c r="I564" s="46">
        <f t="shared" si="23"/>
        <v>0.17203244040304744</v>
      </c>
      <c r="K564" s="14"/>
    </row>
    <row r="565" spans="1:11" x14ac:dyDescent="0.25">
      <c r="A565" t="str">
        <f t="shared" si="20"/>
        <v>Nazaré</v>
      </c>
      <c r="B565" t="s">
        <v>769</v>
      </c>
      <c r="C565">
        <v>13</v>
      </c>
      <c r="D565" s="46">
        <f t="shared" si="21"/>
        <v>0.1592942041416493</v>
      </c>
      <c r="E565" s="14"/>
      <c r="F565" t="str">
        <f t="shared" si="22"/>
        <v>Teodoro Sampaio</v>
      </c>
      <c r="G565" t="s">
        <v>879</v>
      </c>
      <c r="H565">
        <v>14</v>
      </c>
      <c r="I565" s="46">
        <f t="shared" si="23"/>
        <v>0.17203244040304744</v>
      </c>
      <c r="K565" s="14"/>
    </row>
    <row r="566" spans="1:11" x14ac:dyDescent="0.25">
      <c r="A566" t="str">
        <f t="shared" si="20"/>
        <v>Novo Triunfo</v>
      </c>
      <c r="B566" t="s">
        <v>780</v>
      </c>
      <c r="C566">
        <v>13</v>
      </c>
      <c r="D566" s="46">
        <f t="shared" si="21"/>
        <v>0.1592942041416493</v>
      </c>
      <c r="E566" s="14"/>
      <c r="F566" t="str">
        <f t="shared" si="22"/>
        <v>Contendas do Sincorá</v>
      </c>
      <c r="G566" t="s">
        <v>607</v>
      </c>
      <c r="H566">
        <v>13</v>
      </c>
      <c r="I566" s="46">
        <f t="shared" si="23"/>
        <v>0.15974440894568689</v>
      </c>
      <c r="K566" s="14"/>
    </row>
    <row r="567" spans="1:11" x14ac:dyDescent="0.25">
      <c r="A567" t="str">
        <f t="shared" si="20"/>
        <v>Pedrão</v>
      </c>
      <c r="B567" t="s">
        <v>793</v>
      </c>
      <c r="C567">
        <v>13</v>
      </c>
      <c r="D567" s="46">
        <f t="shared" si="21"/>
        <v>0.1592942041416493</v>
      </c>
      <c r="E567" s="14"/>
      <c r="F567" t="str">
        <f t="shared" si="22"/>
        <v>Serrolândia</v>
      </c>
      <c r="G567" t="s">
        <v>867</v>
      </c>
      <c r="H567">
        <v>13</v>
      </c>
      <c r="I567" s="46">
        <f t="shared" si="23"/>
        <v>0.15974440894568689</v>
      </c>
      <c r="K567" s="14"/>
    </row>
    <row r="568" spans="1:11" x14ac:dyDescent="0.25">
      <c r="A568" t="str">
        <f t="shared" si="20"/>
        <v>Ubaitaba</v>
      </c>
      <c r="B568" t="s">
        <v>887</v>
      </c>
      <c r="C568">
        <v>13</v>
      </c>
      <c r="D568" s="46">
        <f t="shared" si="21"/>
        <v>0.1592942041416493</v>
      </c>
      <c r="E568" s="14"/>
      <c r="F568" t="str">
        <f t="shared" si="22"/>
        <v>Ubatã</v>
      </c>
      <c r="G568" t="s">
        <v>888</v>
      </c>
      <c r="H568">
        <v>13</v>
      </c>
      <c r="I568" s="46">
        <f t="shared" si="23"/>
        <v>0.15974440894568689</v>
      </c>
      <c r="K568" s="14"/>
    </row>
    <row r="569" spans="1:11" x14ac:dyDescent="0.25">
      <c r="A569" t="str">
        <f t="shared" si="20"/>
        <v>Várzea da Roça</v>
      </c>
      <c r="B569" t="s">
        <v>897</v>
      </c>
      <c r="C569">
        <v>13</v>
      </c>
      <c r="D569" s="46">
        <f t="shared" si="21"/>
        <v>0.1592942041416493</v>
      </c>
      <c r="E569" s="14"/>
      <c r="F569" t="str">
        <f t="shared" si="22"/>
        <v>Várzea da Roça</v>
      </c>
      <c r="G569" t="s">
        <v>897</v>
      </c>
      <c r="H569">
        <v>13</v>
      </c>
      <c r="I569" s="46">
        <f t="shared" si="23"/>
        <v>0.15974440894568689</v>
      </c>
      <c r="K569" s="14"/>
    </row>
    <row r="570" spans="1:11" x14ac:dyDescent="0.25">
      <c r="A570" t="str">
        <f t="shared" si="20"/>
        <v>Conceição da Feira</v>
      </c>
      <c r="B570" t="s">
        <v>602</v>
      </c>
      <c r="C570">
        <v>11</v>
      </c>
      <c r="D570" s="46">
        <f t="shared" si="21"/>
        <v>0.13478740350447249</v>
      </c>
      <c r="E570" s="14"/>
      <c r="F570" t="str">
        <f t="shared" si="22"/>
        <v>Conceição da Feira</v>
      </c>
      <c r="G570" t="s">
        <v>602</v>
      </c>
      <c r="H570">
        <v>12</v>
      </c>
      <c r="I570" s="46">
        <f t="shared" si="23"/>
        <v>0.14745637748832638</v>
      </c>
      <c r="K570" s="14"/>
    </row>
    <row r="571" spans="1:11" x14ac:dyDescent="0.25">
      <c r="A571" t="str">
        <f t="shared" si="20"/>
        <v>Luís Eduardo Magalhães</v>
      </c>
      <c r="B571" t="s">
        <v>733</v>
      </c>
      <c r="C571">
        <v>11</v>
      </c>
      <c r="D571" s="46">
        <f t="shared" si="21"/>
        <v>0.13478740350447249</v>
      </c>
      <c r="E571" s="14"/>
      <c r="F571" t="str">
        <f t="shared" si="22"/>
        <v>Novo Triunfo</v>
      </c>
      <c r="G571" t="s">
        <v>780</v>
      </c>
      <c r="H571">
        <v>12</v>
      </c>
      <c r="I571" s="46">
        <f t="shared" si="23"/>
        <v>0.14745637748832638</v>
      </c>
      <c r="K571" s="14"/>
    </row>
    <row r="572" spans="1:11" x14ac:dyDescent="0.25">
      <c r="A572" t="str">
        <f t="shared" si="20"/>
        <v>Canavieiras</v>
      </c>
      <c r="B572" t="s">
        <v>579</v>
      </c>
      <c r="C572">
        <v>10</v>
      </c>
      <c r="D572" s="46">
        <f t="shared" si="21"/>
        <v>0.12253400318588409</v>
      </c>
      <c r="E572" s="14"/>
      <c r="F572" t="str">
        <f t="shared" si="22"/>
        <v>Inhambupe</v>
      </c>
      <c r="G572" t="s">
        <v>665</v>
      </c>
      <c r="H572">
        <v>11</v>
      </c>
      <c r="I572" s="46">
        <f t="shared" si="23"/>
        <v>0.13516834603096584</v>
      </c>
      <c r="K572" s="14"/>
    </row>
    <row r="573" spans="1:11" x14ac:dyDescent="0.25">
      <c r="A573" t="str">
        <f t="shared" si="20"/>
        <v>Piritiba</v>
      </c>
      <c r="B573" t="s">
        <v>801</v>
      </c>
      <c r="C573">
        <v>10</v>
      </c>
      <c r="D573" s="46">
        <f t="shared" si="21"/>
        <v>0.12253400318588409</v>
      </c>
      <c r="E573" s="14"/>
      <c r="F573" t="str">
        <f t="shared" si="22"/>
        <v>Pedrão</v>
      </c>
      <c r="G573" t="s">
        <v>793</v>
      </c>
      <c r="H573">
        <v>11</v>
      </c>
      <c r="I573" s="46">
        <f t="shared" si="23"/>
        <v>0.13516834603096584</v>
      </c>
      <c r="K573" s="14"/>
    </row>
    <row r="574" spans="1:11" x14ac:dyDescent="0.25">
      <c r="A574" t="str">
        <f t="shared" si="20"/>
        <v>São José da Vitória</v>
      </c>
      <c r="B574" t="s">
        <v>851</v>
      </c>
      <c r="C574">
        <v>10</v>
      </c>
      <c r="D574" s="46">
        <f t="shared" si="21"/>
        <v>0.12253400318588409</v>
      </c>
      <c r="E574" s="14"/>
      <c r="F574" t="str">
        <f t="shared" si="22"/>
        <v>Canavieiras</v>
      </c>
      <c r="G574" t="s">
        <v>579</v>
      </c>
      <c r="H574">
        <v>10</v>
      </c>
      <c r="I574" s="46">
        <f t="shared" si="23"/>
        <v>0.12288031457360531</v>
      </c>
      <c r="K574" s="14"/>
    </row>
    <row r="575" spans="1:11" x14ac:dyDescent="0.25">
      <c r="A575" t="str">
        <f t="shared" si="20"/>
        <v>Cruz das Almas</v>
      </c>
      <c r="B575" t="s">
        <v>617</v>
      </c>
      <c r="C575">
        <v>9</v>
      </c>
      <c r="D575" s="46">
        <f t="shared" si="21"/>
        <v>0.11028060286729567</v>
      </c>
      <c r="E575" s="14"/>
      <c r="F575" t="str">
        <f t="shared" si="22"/>
        <v>Muniz Ferreira</v>
      </c>
      <c r="G575" t="s">
        <v>33</v>
      </c>
      <c r="H575">
        <v>10</v>
      </c>
      <c r="I575" s="46">
        <f t="shared" si="23"/>
        <v>0.12288031457360531</v>
      </c>
      <c r="K575" s="14"/>
    </row>
    <row r="576" spans="1:11" x14ac:dyDescent="0.25">
      <c r="A576" t="str">
        <f t="shared" si="20"/>
        <v>Ouriçangas</v>
      </c>
      <c r="B576" t="s">
        <v>783</v>
      </c>
      <c r="C576">
        <v>9</v>
      </c>
      <c r="D576" s="46">
        <f t="shared" si="21"/>
        <v>0.11028060286729567</v>
      </c>
      <c r="E576" s="14"/>
      <c r="F576" t="str">
        <f t="shared" si="22"/>
        <v>Piritiba</v>
      </c>
      <c r="G576" t="s">
        <v>801</v>
      </c>
      <c r="H576">
        <v>10</v>
      </c>
      <c r="I576" s="46">
        <f t="shared" si="23"/>
        <v>0.12288031457360531</v>
      </c>
      <c r="K576" s="14"/>
    </row>
    <row r="577" spans="1:11" x14ac:dyDescent="0.25">
      <c r="A577" t="str">
        <f t="shared" si="20"/>
        <v>Cairu</v>
      </c>
      <c r="B577" t="s">
        <v>570</v>
      </c>
      <c r="C577">
        <v>8</v>
      </c>
      <c r="D577" s="46">
        <f t="shared" si="21"/>
        <v>9.8027202548707268E-2</v>
      </c>
      <c r="E577" s="14"/>
      <c r="F577" t="str">
        <f t="shared" si="22"/>
        <v>Ituberá</v>
      </c>
      <c r="G577" t="s">
        <v>704</v>
      </c>
      <c r="H577">
        <v>9</v>
      </c>
      <c r="I577" s="46">
        <f t="shared" si="23"/>
        <v>0.11059228311624478</v>
      </c>
      <c r="K577" s="14"/>
    </row>
    <row r="578" spans="1:11" x14ac:dyDescent="0.25">
      <c r="A578" t="str">
        <f t="shared" si="20"/>
        <v>Ituberá</v>
      </c>
      <c r="B578" t="s">
        <v>704</v>
      </c>
      <c r="C578">
        <v>8</v>
      </c>
      <c r="D578" s="46">
        <f t="shared" si="21"/>
        <v>9.8027202548707268E-2</v>
      </c>
      <c r="E578" s="14"/>
      <c r="F578" t="str">
        <f t="shared" si="22"/>
        <v>Miguel Calmon</v>
      </c>
      <c r="G578" t="s">
        <v>754</v>
      </c>
      <c r="H578">
        <v>9</v>
      </c>
      <c r="I578" s="46">
        <f t="shared" si="23"/>
        <v>0.11059228311624478</v>
      </c>
      <c r="K578" s="14"/>
    </row>
    <row r="579" spans="1:11" x14ac:dyDescent="0.25">
      <c r="A579" t="str">
        <f t="shared" si="20"/>
        <v>Jandaíra</v>
      </c>
      <c r="B579" t="s">
        <v>711</v>
      </c>
      <c r="C579">
        <v>8</v>
      </c>
      <c r="D579" s="46">
        <f t="shared" si="21"/>
        <v>9.8027202548707268E-2</v>
      </c>
      <c r="E579" s="14"/>
      <c r="F579" t="str">
        <f t="shared" si="22"/>
        <v>Ouriçangas</v>
      </c>
      <c r="G579" t="s">
        <v>783</v>
      </c>
      <c r="H579">
        <v>9</v>
      </c>
      <c r="I579" s="46">
        <f t="shared" si="23"/>
        <v>0.11059228311624478</v>
      </c>
      <c r="K579" s="14"/>
    </row>
    <row r="580" spans="1:11" x14ac:dyDescent="0.25">
      <c r="A580" t="str">
        <f t="shared" si="20"/>
        <v>Muniz Ferreira</v>
      </c>
      <c r="B580" t="s">
        <v>33</v>
      </c>
      <c r="C580">
        <v>8</v>
      </c>
      <c r="D580" s="46">
        <f t="shared" si="21"/>
        <v>9.8027202548707268E-2</v>
      </c>
      <c r="E580" s="14"/>
      <c r="F580" t="str">
        <f t="shared" si="22"/>
        <v>São José da Vitória</v>
      </c>
      <c r="G580" t="s">
        <v>851</v>
      </c>
      <c r="H580">
        <v>9</v>
      </c>
      <c r="I580" s="46">
        <f t="shared" si="23"/>
        <v>0.11059228311624478</v>
      </c>
      <c r="K580" s="14"/>
    </row>
    <row r="581" spans="1:11" x14ac:dyDescent="0.25">
      <c r="A581" t="str">
        <f t="shared" si="20"/>
        <v>Poções</v>
      </c>
      <c r="B581" t="s">
        <v>804</v>
      </c>
      <c r="C581">
        <v>8</v>
      </c>
      <c r="D581" s="46">
        <f t="shared" si="21"/>
        <v>9.8027202548707268E-2</v>
      </c>
      <c r="E581" s="14"/>
      <c r="F581" t="str">
        <f t="shared" si="22"/>
        <v>Sapeaçu</v>
      </c>
      <c r="G581" t="s">
        <v>855</v>
      </c>
      <c r="H581">
        <v>9</v>
      </c>
      <c r="I581" s="46">
        <f t="shared" si="23"/>
        <v>0.11059228311624478</v>
      </c>
      <c r="K581" s="14"/>
    </row>
    <row r="582" spans="1:11" x14ac:dyDescent="0.25">
      <c r="A582" t="str">
        <f t="shared" si="20"/>
        <v>Rodelas</v>
      </c>
      <c r="B582" t="s">
        <v>826</v>
      </c>
      <c r="C582">
        <v>8</v>
      </c>
      <c r="D582" s="46">
        <f t="shared" si="21"/>
        <v>9.8027202548707268E-2</v>
      </c>
      <c r="E582" s="14"/>
      <c r="F582" t="str">
        <f t="shared" si="22"/>
        <v>Cairu</v>
      </c>
      <c r="G582" t="s">
        <v>570</v>
      </c>
      <c r="H582">
        <v>8</v>
      </c>
      <c r="I582" s="46">
        <f t="shared" si="23"/>
        <v>9.8304251658884248E-2</v>
      </c>
      <c r="K582" s="14"/>
    </row>
    <row r="583" spans="1:11" x14ac:dyDescent="0.25">
      <c r="A583" t="str">
        <f t="shared" si="20"/>
        <v>Aratuípe</v>
      </c>
      <c r="B583" t="s">
        <v>531</v>
      </c>
      <c r="C583">
        <v>7</v>
      </c>
      <c r="D583" s="46">
        <f t="shared" si="21"/>
        <v>8.5773802230118865E-2</v>
      </c>
      <c r="E583" s="14"/>
      <c r="F583" t="str">
        <f t="shared" si="22"/>
        <v>Ibirataia</v>
      </c>
      <c r="G583" t="s">
        <v>656</v>
      </c>
      <c r="H583">
        <v>8</v>
      </c>
      <c r="I583" s="46">
        <f t="shared" si="23"/>
        <v>9.8304251658884248E-2</v>
      </c>
      <c r="K583" s="14"/>
    </row>
    <row r="584" spans="1:11" x14ac:dyDescent="0.25">
      <c r="A584" t="str">
        <f t="shared" si="20"/>
        <v>Capim Grosso</v>
      </c>
      <c r="B584" t="s">
        <v>28</v>
      </c>
      <c r="C584">
        <v>7</v>
      </c>
      <c r="D584" s="46">
        <f t="shared" si="21"/>
        <v>8.5773802230118865E-2</v>
      </c>
      <c r="E584" s="14"/>
      <c r="F584" t="str">
        <f t="shared" si="22"/>
        <v>Itagibá</v>
      </c>
      <c r="G584" t="s">
        <v>681</v>
      </c>
      <c r="H584">
        <v>8</v>
      </c>
      <c r="I584" s="46">
        <f t="shared" si="23"/>
        <v>9.8304251658884248E-2</v>
      </c>
      <c r="K584" s="14"/>
    </row>
    <row r="585" spans="1:11" x14ac:dyDescent="0.25">
      <c r="A585" t="str">
        <f t="shared" si="20"/>
        <v>Elísio Medrado</v>
      </c>
      <c r="B585" t="s">
        <v>623</v>
      </c>
      <c r="C585">
        <v>7</v>
      </c>
      <c r="D585" s="46">
        <f t="shared" si="21"/>
        <v>8.5773802230118865E-2</v>
      </c>
      <c r="E585" s="14"/>
      <c r="F585" t="str">
        <f t="shared" si="22"/>
        <v>Luís Eduardo Magalhães</v>
      </c>
      <c r="G585" t="s">
        <v>733</v>
      </c>
      <c r="H585">
        <v>8</v>
      </c>
      <c r="I585" s="46">
        <f t="shared" si="23"/>
        <v>9.8304251658884248E-2</v>
      </c>
      <c r="K585" s="14"/>
    </row>
    <row r="586" spans="1:11" x14ac:dyDescent="0.25">
      <c r="A586" t="str">
        <f t="shared" si="20"/>
        <v>Miguel Calmon</v>
      </c>
      <c r="B586" t="s">
        <v>754</v>
      </c>
      <c r="C586">
        <v>7</v>
      </c>
      <c r="D586" s="46">
        <f t="shared" si="21"/>
        <v>8.5773802230118865E-2</v>
      </c>
      <c r="E586" s="14"/>
      <c r="F586" t="str">
        <f t="shared" si="22"/>
        <v>Poções</v>
      </c>
      <c r="G586" t="s">
        <v>804</v>
      </c>
      <c r="H586">
        <v>8</v>
      </c>
      <c r="I586" s="46">
        <f t="shared" si="23"/>
        <v>9.8304251658884248E-2</v>
      </c>
      <c r="K586" s="14"/>
    </row>
    <row r="587" spans="1:11" x14ac:dyDescent="0.25">
      <c r="A587" t="str">
        <f t="shared" si="20"/>
        <v>Mulungu do Morro</v>
      </c>
      <c r="B587" t="s">
        <v>764</v>
      </c>
      <c r="C587">
        <v>7</v>
      </c>
      <c r="D587" s="46">
        <f t="shared" si="21"/>
        <v>8.5773802230118865E-2</v>
      </c>
      <c r="E587" s="14"/>
      <c r="F587" t="str">
        <f t="shared" si="22"/>
        <v>Rodelas</v>
      </c>
      <c r="G587" t="s">
        <v>826</v>
      </c>
      <c r="H587">
        <v>8</v>
      </c>
      <c r="I587" s="46">
        <f t="shared" si="23"/>
        <v>9.8304251658884248E-2</v>
      </c>
      <c r="K587" s="14"/>
    </row>
    <row r="588" spans="1:11" x14ac:dyDescent="0.25">
      <c r="A588" t="str">
        <f t="shared" si="20"/>
        <v>Presidente Jânio Quadros</v>
      </c>
      <c r="B588" t="s">
        <v>809</v>
      </c>
      <c r="C588">
        <v>7</v>
      </c>
      <c r="D588" s="46">
        <f t="shared" si="21"/>
        <v>8.5773802230118865E-2</v>
      </c>
      <c r="E588" s="14"/>
      <c r="F588" t="str">
        <f t="shared" si="22"/>
        <v>Aratuípe</v>
      </c>
      <c r="G588" t="s">
        <v>531</v>
      </c>
      <c r="H588">
        <v>7</v>
      </c>
      <c r="I588" s="46">
        <f t="shared" si="23"/>
        <v>8.6016220201523719E-2</v>
      </c>
      <c r="K588" s="14"/>
    </row>
    <row r="589" spans="1:11" x14ac:dyDescent="0.25">
      <c r="A589" t="str">
        <f t="shared" si="20"/>
        <v>Quixabeira</v>
      </c>
      <c r="B589" t="s">
        <v>813</v>
      </c>
      <c r="C589">
        <v>7</v>
      </c>
      <c r="D589" s="46">
        <f t="shared" si="21"/>
        <v>8.5773802230118865E-2</v>
      </c>
      <c r="E589" s="14"/>
      <c r="F589" t="str">
        <f t="shared" si="22"/>
        <v>Capim Grosso</v>
      </c>
      <c r="G589" t="s">
        <v>28</v>
      </c>
      <c r="H589">
        <v>7</v>
      </c>
      <c r="I589" s="46">
        <f t="shared" si="23"/>
        <v>8.6016220201523719E-2</v>
      </c>
      <c r="K589" s="14"/>
    </row>
    <row r="590" spans="1:11" x14ac:dyDescent="0.25">
      <c r="A590" t="str">
        <f t="shared" si="20"/>
        <v>São Félix do Coribe</v>
      </c>
      <c r="B590" t="s">
        <v>847</v>
      </c>
      <c r="C590">
        <v>7</v>
      </c>
      <c r="D590" s="46">
        <f t="shared" si="21"/>
        <v>8.5773802230118865E-2</v>
      </c>
      <c r="E590" s="14"/>
      <c r="F590" t="str">
        <f t="shared" si="22"/>
        <v>Conceição do Jacuípe</v>
      </c>
      <c r="G590" t="s">
        <v>604</v>
      </c>
      <c r="H590">
        <v>7</v>
      </c>
      <c r="I590" s="46">
        <f t="shared" si="23"/>
        <v>8.6016220201523719E-2</v>
      </c>
      <c r="K590" s="14"/>
    </row>
    <row r="591" spans="1:11" x14ac:dyDescent="0.25">
      <c r="A591" t="str">
        <f t="shared" si="20"/>
        <v>Barra do Mendes</v>
      </c>
      <c r="B591" t="s">
        <v>539</v>
      </c>
      <c r="C591">
        <v>6</v>
      </c>
      <c r="D591" s="46">
        <f t="shared" si="21"/>
        <v>7.3520401911530447E-2</v>
      </c>
      <c r="E591" s="14"/>
      <c r="F591" t="str">
        <f t="shared" si="22"/>
        <v>Mulungu do Morro</v>
      </c>
      <c r="G591" t="s">
        <v>764</v>
      </c>
      <c r="H591">
        <v>7</v>
      </c>
      <c r="I591" s="46">
        <f t="shared" si="23"/>
        <v>8.6016220201523719E-2</v>
      </c>
      <c r="K591" s="14"/>
    </row>
    <row r="592" spans="1:11" x14ac:dyDescent="0.25">
      <c r="A592" t="str">
        <f t="shared" si="20"/>
        <v>Crisópolis</v>
      </c>
      <c r="B592" t="s">
        <v>615</v>
      </c>
      <c r="C592">
        <v>6</v>
      </c>
      <c r="D592" s="46">
        <f t="shared" si="21"/>
        <v>7.3520401911530447E-2</v>
      </c>
      <c r="E592" s="14"/>
      <c r="F592" t="str">
        <f t="shared" si="22"/>
        <v>Presidente Jânio Quadros</v>
      </c>
      <c r="G592" t="s">
        <v>809</v>
      </c>
      <c r="H592">
        <v>7</v>
      </c>
      <c r="I592" s="46">
        <f t="shared" si="23"/>
        <v>8.6016220201523719E-2</v>
      </c>
      <c r="K592" s="14"/>
    </row>
    <row r="593" spans="1:11" x14ac:dyDescent="0.25">
      <c r="A593" t="str">
        <f t="shared" si="20"/>
        <v>Ibipeba</v>
      </c>
      <c r="B593" t="s">
        <v>651</v>
      </c>
      <c r="C593">
        <v>6</v>
      </c>
      <c r="D593" s="46">
        <f t="shared" si="21"/>
        <v>7.3520401911530447E-2</v>
      </c>
      <c r="E593" s="14"/>
      <c r="F593" t="str">
        <f t="shared" si="22"/>
        <v>Quixabeira</v>
      </c>
      <c r="G593" t="s">
        <v>813</v>
      </c>
      <c r="H593">
        <v>7</v>
      </c>
      <c r="I593" s="46">
        <f t="shared" si="23"/>
        <v>8.6016220201523719E-2</v>
      </c>
      <c r="K593" s="14"/>
    </row>
    <row r="594" spans="1:11" x14ac:dyDescent="0.25">
      <c r="A594" t="str">
        <f t="shared" si="20"/>
        <v>Lamarão</v>
      </c>
      <c r="B594" t="s">
        <v>728</v>
      </c>
      <c r="C594">
        <v>6</v>
      </c>
      <c r="D594" s="46">
        <f t="shared" si="21"/>
        <v>7.3520401911530447E-2</v>
      </c>
      <c r="E594" s="14"/>
      <c r="F594" t="str">
        <f t="shared" si="22"/>
        <v>São Félix do Coribe</v>
      </c>
      <c r="G594" t="s">
        <v>847</v>
      </c>
      <c r="H594">
        <v>7</v>
      </c>
      <c r="I594" s="46">
        <f t="shared" si="23"/>
        <v>8.6016220201523719E-2</v>
      </c>
      <c r="K594" s="14"/>
    </row>
    <row r="595" spans="1:11" x14ac:dyDescent="0.25">
      <c r="A595" t="str">
        <f t="shared" si="20"/>
        <v>Marcionílio Souza</v>
      </c>
      <c r="B595" t="s">
        <v>749</v>
      </c>
      <c r="C595">
        <v>6</v>
      </c>
      <c r="D595" s="46">
        <f t="shared" si="21"/>
        <v>7.3520401911530447E-2</v>
      </c>
      <c r="E595" s="14"/>
      <c r="F595" t="str">
        <f t="shared" si="22"/>
        <v>Barra do Mendes</v>
      </c>
      <c r="G595" t="s">
        <v>539</v>
      </c>
      <c r="H595">
        <v>6</v>
      </c>
      <c r="I595" s="46">
        <f t="shared" si="23"/>
        <v>7.3728188744163189E-2</v>
      </c>
      <c r="K595" s="14"/>
    </row>
    <row r="596" spans="1:11" x14ac:dyDescent="0.25">
      <c r="A596" t="str">
        <f t="shared" si="20"/>
        <v>Riachão das Neves</v>
      </c>
      <c r="B596" t="s">
        <v>817</v>
      </c>
      <c r="C596">
        <v>6</v>
      </c>
      <c r="D596" s="46">
        <f t="shared" si="21"/>
        <v>7.3520401911530447E-2</v>
      </c>
      <c r="E596" s="14"/>
      <c r="F596" t="str">
        <f t="shared" si="22"/>
        <v>Crisópolis</v>
      </c>
      <c r="G596" t="s">
        <v>615</v>
      </c>
      <c r="H596">
        <v>6</v>
      </c>
      <c r="I596" s="46">
        <f t="shared" si="23"/>
        <v>7.3728188744163189E-2</v>
      </c>
      <c r="K596" s="14"/>
    </row>
    <row r="597" spans="1:11" x14ac:dyDescent="0.25">
      <c r="A597" t="str">
        <f t="shared" si="20"/>
        <v>Anguera</v>
      </c>
      <c r="B597" t="s">
        <v>520</v>
      </c>
      <c r="C597">
        <v>5</v>
      </c>
      <c r="D597" s="46">
        <f t="shared" si="21"/>
        <v>6.1267001592942044E-2</v>
      </c>
      <c r="E597" s="14"/>
      <c r="F597" t="str">
        <f t="shared" si="22"/>
        <v>Elísio Medrado</v>
      </c>
      <c r="G597" t="s">
        <v>623</v>
      </c>
      <c r="H597">
        <v>6</v>
      </c>
      <c r="I597" s="46">
        <f t="shared" si="23"/>
        <v>7.3728188744163189E-2</v>
      </c>
      <c r="K597" s="14"/>
    </row>
    <row r="598" spans="1:11" x14ac:dyDescent="0.25">
      <c r="A598" t="str">
        <f t="shared" si="20"/>
        <v>Barro Alto</v>
      </c>
      <c r="B598" t="s">
        <v>542</v>
      </c>
      <c r="C598">
        <v>5</v>
      </c>
      <c r="D598" s="46">
        <f t="shared" si="21"/>
        <v>6.1267001592942044E-2</v>
      </c>
      <c r="E598" s="14"/>
      <c r="F598" t="str">
        <f t="shared" si="22"/>
        <v>Ibipeba</v>
      </c>
      <c r="G598" t="s">
        <v>651</v>
      </c>
      <c r="H598">
        <v>6</v>
      </c>
      <c r="I598" s="46">
        <f t="shared" si="23"/>
        <v>7.3728188744163189E-2</v>
      </c>
      <c r="K598" s="14"/>
    </row>
    <row r="599" spans="1:11" x14ac:dyDescent="0.25">
      <c r="A599" t="str">
        <f t="shared" si="20"/>
        <v>Paratinga</v>
      </c>
      <c r="B599" t="s">
        <v>788</v>
      </c>
      <c r="C599">
        <v>5</v>
      </c>
      <c r="D599" s="46">
        <f t="shared" si="21"/>
        <v>6.1267001592942044E-2</v>
      </c>
      <c r="E599" s="14"/>
      <c r="F599" t="str">
        <f t="shared" si="22"/>
        <v>Jandaíra</v>
      </c>
      <c r="G599" t="s">
        <v>711</v>
      </c>
      <c r="H599">
        <v>6</v>
      </c>
      <c r="I599" s="46">
        <f t="shared" si="23"/>
        <v>7.3728188744163189E-2</v>
      </c>
      <c r="K599" s="14"/>
    </row>
    <row r="600" spans="1:11" x14ac:dyDescent="0.25">
      <c r="A600" t="str">
        <f t="shared" si="20"/>
        <v>Pedro Alexandre</v>
      </c>
      <c r="B600" t="s">
        <v>794</v>
      </c>
      <c r="C600">
        <v>5</v>
      </c>
      <c r="D600" s="46">
        <f t="shared" si="21"/>
        <v>6.1267001592942044E-2</v>
      </c>
      <c r="E600" s="14"/>
      <c r="F600" t="str">
        <f t="shared" si="22"/>
        <v>Lamarão</v>
      </c>
      <c r="G600" t="s">
        <v>728</v>
      </c>
      <c r="H600">
        <v>6</v>
      </c>
      <c r="I600" s="46">
        <f t="shared" si="23"/>
        <v>7.3728188744163189E-2</v>
      </c>
      <c r="K600" s="14"/>
    </row>
    <row r="601" spans="1:11" x14ac:dyDescent="0.25">
      <c r="A601" t="str">
        <f t="shared" ref="A601:A664" si="24">MID(B601,8,30)</f>
        <v>Santanópolis</v>
      </c>
      <c r="B601" t="s">
        <v>840</v>
      </c>
      <c r="C601">
        <v>5</v>
      </c>
      <c r="D601" s="46">
        <f t="shared" ref="D601:D664" si="25">C601*100/C$891</f>
        <v>6.1267001592942044E-2</v>
      </c>
      <c r="E601" s="14"/>
      <c r="F601" t="str">
        <f t="shared" ref="F601:F664" si="26">MID(G601,8,30)</f>
        <v>Marcionílio Souza</v>
      </c>
      <c r="G601" t="s">
        <v>749</v>
      </c>
      <c r="H601">
        <v>6</v>
      </c>
      <c r="I601" s="46">
        <f t="shared" ref="I601:I664" si="27">H601*100/H$891</f>
        <v>7.3728188744163189E-2</v>
      </c>
      <c r="K601" s="14"/>
    </row>
    <row r="602" spans="1:11" x14ac:dyDescent="0.25">
      <c r="A602" t="str">
        <f t="shared" si="24"/>
        <v>Central</v>
      </c>
      <c r="B602" t="s">
        <v>596</v>
      </c>
      <c r="C602">
        <v>4</v>
      </c>
      <c r="D602" s="46">
        <f t="shared" si="25"/>
        <v>4.9013601274353634E-2</v>
      </c>
      <c r="E602" s="14"/>
      <c r="F602" t="str">
        <f t="shared" si="26"/>
        <v>Paratinga</v>
      </c>
      <c r="G602" t="s">
        <v>788</v>
      </c>
      <c r="H602">
        <v>5</v>
      </c>
      <c r="I602" s="46">
        <f t="shared" si="27"/>
        <v>6.1440157286802653E-2</v>
      </c>
      <c r="K602" s="14"/>
    </row>
    <row r="603" spans="1:11" x14ac:dyDescent="0.25">
      <c r="A603" t="str">
        <f t="shared" si="24"/>
        <v>Chorrochó</v>
      </c>
      <c r="B603" t="s">
        <v>597</v>
      </c>
      <c r="C603">
        <v>4</v>
      </c>
      <c r="D603" s="46">
        <f t="shared" si="25"/>
        <v>4.9013601274353634E-2</v>
      </c>
      <c r="E603" s="14"/>
      <c r="F603" t="str">
        <f t="shared" si="26"/>
        <v>Piatã</v>
      </c>
      <c r="G603" t="s">
        <v>34</v>
      </c>
      <c r="H603">
        <v>5</v>
      </c>
      <c r="I603" s="46">
        <f t="shared" si="27"/>
        <v>6.1440157286802653E-2</v>
      </c>
      <c r="K603" s="14"/>
    </row>
    <row r="604" spans="1:11" x14ac:dyDescent="0.25">
      <c r="A604" t="str">
        <f t="shared" si="24"/>
        <v>Conceição do Jacuípe</v>
      </c>
      <c r="B604" t="s">
        <v>604</v>
      </c>
      <c r="C604">
        <v>4</v>
      </c>
      <c r="D604" s="46">
        <f t="shared" si="25"/>
        <v>4.9013601274353634E-2</v>
      </c>
      <c r="E604" s="14"/>
      <c r="F604" t="str">
        <f t="shared" si="26"/>
        <v>Santanópolis</v>
      </c>
      <c r="G604" t="s">
        <v>840</v>
      </c>
      <c r="H604">
        <v>5</v>
      </c>
      <c r="I604" s="46">
        <f t="shared" si="27"/>
        <v>6.1440157286802653E-2</v>
      </c>
      <c r="K604" s="14"/>
    </row>
    <row r="605" spans="1:11" x14ac:dyDescent="0.25">
      <c r="A605" t="str">
        <f t="shared" si="24"/>
        <v>Coração de Maria</v>
      </c>
      <c r="B605" t="s">
        <v>608</v>
      </c>
      <c r="C605">
        <v>4</v>
      </c>
      <c r="D605" s="46">
        <f t="shared" si="25"/>
        <v>4.9013601274353634E-2</v>
      </c>
      <c r="E605" s="14"/>
      <c r="F605" t="str">
        <f t="shared" si="26"/>
        <v>Wenceslau Guimarães</v>
      </c>
      <c r="G605" t="s">
        <v>906</v>
      </c>
      <c r="H605">
        <v>5</v>
      </c>
      <c r="I605" s="46">
        <f t="shared" si="27"/>
        <v>6.1440157286802653E-2</v>
      </c>
      <c r="K605" s="14"/>
    </row>
    <row r="606" spans="1:11" x14ac:dyDescent="0.25">
      <c r="A606" t="str">
        <f t="shared" si="24"/>
        <v>Ipirá</v>
      </c>
      <c r="B606" t="s">
        <v>668</v>
      </c>
      <c r="C606">
        <v>4</v>
      </c>
      <c r="D606" s="46">
        <f t="shared" si="25"/>
        <v>4.9013601274353634E-2</v>
      </c>
      <c r="E606" s="14"/>
      <c r="F606" t="str">
        <f t="shared" si="26"/>
        <v>Barro Alto</v>
      </c>
      <c r="G606" t="s">
        <v>542</v>
      </c>
      <c r="H606">
        <v>4</v>
      </c>
      <c r="I606" s="46">
        <f t="shared" si="27"/>
        <v>4.9152125829442124E-2</v>
      </c>
      <c r="K606" s="14"/>
    </row>
    <row r="607" spans="1:11" x14ac:dyDescent="0.25">
      <c r="A607" t="str">
        <f t="shared" si="24"/>
        <v>Lajedinho</v>
      </c>
      <c r="B607" t="s">
        <v>726</v>
      </c>
      <c r="C607">
        <v>4</v>
      </c>
      <c r="D607" s="46">
        <f t="shared" si="25"/>
        <v>4.9013601274353634E-2</v>
      </c>
      <c r="E607" s="14"/>
      <c r="F607" t="str">
        <f t="shared" si="26"/>
        <v>Castro Alves</v>
      </c>
      <c r="G607" t="s">
        <v>592</v>
      </c>
      <c r="H607">
        <v>4</v>
      </c>
      <c r="I607" s="46">
        <f t="shared" si="27"/>
        <v>4.9152125829442124E-2</v>
      </c>
      <c r="K607" s="14"/>
    </row>
    <row r="608" spans="1:11" x14ac:dyDescent="0.25">
      <c r="A608" t="str">
        <f t="shared" si="24"/>
        <v>Mucugê</v>
      </c>
      <c r="B608" t="s">
        <v>762</v>
      </c>
      <c r="C608">
        <v>4</v>
      </c>
      <c r="D608" s="46">
        <f t="shared" si="25"/>
        <v>4.9013601274353634E-2</v>
      </c>
      <c r="E608" s="14"/>
      <c r="F608" t="str">
        <f t="shared" si="26"/>
        <v>Central</v>
      </c>
      <c r="G608" t="s">
        <v>596</v>
      </c>
      <c r="H608">
        <v>4</v>
      </c>
      <c r="I608" s="46">
        <f t="shared" si="27"/>
        <v>4.9152125829442124E-2</v>
      </c>
      <c r="K608" s="14"/>
    </row>
    <row r="609" spans="1:11" x14ac:dyDescent="0.25">
      <c r="A609" t="str">
        <f t="shared" si="24"/>
        <v>Piatã</v>
      </c>
      <c r="B609" t="s">
        <v>34</v>
      </c>
      <c r="C609">
        <v>4</v>
      </c>
      <c r="D609" s="46">
        <f t="shared" si="25"/>
        <v>4.9013601274353634E-2</v>
      </c>
      <c r="E609" s="14"/>
      <c r="F609" t="str">
        <f t="shared" si="26"/>
        <v>Chorrochó</v>
      </c>
      <c r="G609" t="s">
        <v>597</v>
      </c>
      <c r="H609">
        <v>4</v>
      </c>
      <c r="I609" s="46">
        <f t="shared" si="27"/>
        <v>4.9152125829442124E-2</v>
      </c>
      <c r="K609" s="14"/>
    </row>
    <row r="610" spans="1:11" x14ac:dyDescent="0.25">
      <c r="A610" t="str">
        <f t="shared" si="24"/>
        <v>Santo Estêvão</v>
      </c>
      <c r="B610" t="s">
        <v>843</v>
      </c>
      <c r="C610">
        <v>4</v>
      </c>
      <c r="D610" s="46">
        <f t="shared" si="25"/>
        <v>4.9013601274353634E-2</v>
      </c>
      <c r="E610" s="14"/>
      <c r="F610" t="str">
        <f t="shared" si="26"/>
        <v>Jaguaquara</v>
      </c>
      <c r="G610" t="s">
        <v>708</v>
      </c>
      <c r="H610">
        <v>4</v>
      </c>
      <c r="I610" s="46">
        <f t="shared" si="27"/>
        <v>4.9152125829442124E-2</v>
      </c>
      <c r="K610" s="14"/>
    </row>
    <row r="611" spans="1:11" x14ac:dyDescent="0.25">
      <c r="A611" t="str">
        <f t="shared" si="24"/>
        <v>Ubatã</v>
      </c>
      <c r="B611" t="s">
        <v>888</v>
      </c>
      <c r="C611">
        <v>4</v>
      </c>
      <c r="D611" s="46">
        <f t="shared" si="25"/>
        <v>4.9013601274353634E-2</v>
      </c>
      <c r="E611" s="14"/>
      <c r="F611" t="str">
        <f t="shared" si="26"/>
        <v>Laje</v>
      </c>
      <c r="G611" t="s">
        <v>724</v>
      </c>
      <c r="H611">
        <v>4</v>
      </c>
      <c r="I611" s="46">
        <f t="shared" si="27"/>
        <v>4.9152125829442124E-2</v>
      </c>
      <c r="K611" s="14"/>
    </row>
    <row r="612" spans="1:11" x14ac:dyDescent="0.25">
      <c r="A612" t="str">
        <f t="shared" si="24"/>
        <v>Boninal</v>
      </c>
      <c r="B612" t="s">
        <v>552</v>
      </c>
      <c r="C612">
        <v>3</v>
      </c>
      <c r="D612" s="46">
        <f t="shared" si="25"/>
        <v>3.6760200955765224E-2</v>
      </c>
      <c r="E612" s="14"/>
      <c r="F612" t="str">
        <f t="shared" si="26"/>
        <v>Mucugê</v>
      </c>
      <c r="G612" t="s">
        <v>762</v>
      </c>
      <c r="H612">
        <v>4</v>
      </c>
      <c r="I612" s="46">
        <f t="shared" si="27"/>
        <v>4.9152125829442124E-2</v>
      </c>
      <c r="K612" s="14"/>
    </row>
    <row r="613" spans="1:11" x14ac:dyDescent="0.25">
      <c r="A613" t="str">
        <f t="shared" si="24"/>
        <v>Cafarnaum</v>
      </c>
      <c r="B613" t="s">
        <v>569</v>
      </c>
      <c r="C613">
        <v>3</v>
      </c>
      <c r="D613" s="46">
        <f t="shared" si="25"/>
        <v>3.6760200955765224E-2</v>
      </c>
      <c r="E613" s="14"/>
      <c r="F613" t="str">
        <f t="shared" si="26"/>
        <v>Santo Estêvão</v>
      </c>
      <c r="G613" t="s">
        <v>843</v>
      </c>
      <c r="H613">
        <v>4</v>
      </c>
      <c r="I613" s="46">
        <f t="shared" si="27"/>
        <v>4.9152125829442124E-2</v>
      </c>
      <c r="K613" s="14"/>
    </row>
    <row r="614" spans="1:11" x14ac:dyDescent="0.25">
      <c r="A614" t="str">
        <f t="shared" si="24"/>
        <v>Cardeal da Silva</v>
      </c>
      <c r="B614" t="s">
        <v>589</v>
      </c>
      <c r="C614">
        <v>3</v>
      </c>
      <c r="D614" s="46">
        <f t="shared" si="25"/>
        <v>3.6760200955765224E-2</v>
      </c>
      <c r="E614" s="14"/>
      <c r="F614" t="str">
        <f t="shared" si="26"/>
        <v>Anguera</v>
      </c>
      <c r="G614" t="s">
        <v>520</v>
      </c>
      <c r="H614">
        <v>3</v>
      </c>
      <c r="I614" s="46">
        <f t="shared" si="27"/>
        <v>3.6864094372081595E-2</v>
      </c>
      <c r="K614" s="14"/>
    </row>
    <row r="615" spans="1:11" x14ac:dyDescent="0.25">
      <c r="A615" t="str">
        <f t="shared" si="24"/>
        <v>Castro Alves</v>
      </c>
      <c r="B615" t="s">
        <v>592</v>
      </c>
      <c r="C615">
        <v>3</v>
      </c>
      <c r="D615" s="46">
        <f t="shared" si="25"/>
        <v>3.6760200955765224E-2</v>
      </c>
      <c r="E615" s="14"/>
      <c r="F615" t="str">
        <f t="shared" si="26"/>
        <v>Boninal</v>
      </c>
      <c r="G615" t="s">
        <v>552</v>
      </c>
      <c r="H615">
        <v>3</v>
      </c>
      <c r="I615" s="46">
        <f t="shared" si="27"/>
        <v>3.6864094372081595E-2</v>
      </c>
      <c r="K615" s="14"/>
    </row>
    <row r="616" spans="1:11" x14ac:dyDescent="0.25">
      <c r="A616" t="str">
        <f t="shared" si="24"/>
        <v>Ipecaetá</v>
      </c>
      <c r="B616" t="s">
        <v>666</v>
      </c>
      <c r="C616">
        <v>3</v>
      </c>
      <c r="D616" s="46">
        <f t="shared" si="25"/>
        <v>3.6760200955765224E-2</v>
      </c>
      <c r="E616" s="14"/>
      <c r="F616" t="str">
        <f t="shared" si="26"/>
        <v>Boquira</v>
      </c>
      <c r="G616" t="s">
        <v>554</v>
      </c>
      <c r="H616">
        <v>3</v>
      </c>
      <c r="I616" s="46">
        <f t="shared" si="27"/>
        <v>3.6864094372081595E-2</v>
      </c>
      <c r="K616" s="14"/>
    </row>
    <row r="617" spans="1:11" x14ac:dyDescent="0.25">
      <c r="A617" t="str">
        <f t="shared" si="24"/>
        <v>Itaju do Colônia</v>
      </c>
      <c r="B617" t="s">
        <v>684</v>
      </c>
      <c r="C617">
        <v>3</v>
      </c>
      <c r="D617" s="46">
        <f t="shared" si="25"/>
        <v>3.6760200955765224E-2</v>
      </c>
      <c r="E617" s="14"/>
      <c r="F617" t="str">
        <f t="shared" si="26"/>
        <v>Cafarnaum</v>
      </c>
      <c r="G617" t="s">
        <v>569</v>
      </c>
      <c r="H617">
        <v>3</v>
      </c>
      <c r="I617" s="46">
        <f t="shared" si="27"/>
        <v>3.6864094372081595E-2</v>
      </c>
      <c r="K617" s="14"/>
    </row>
    <row r="618" spans="1:11" x14ac:dyDescent="0.25">
      <c r="A618" t="str">
        <f t="shared" si="24"/>
        <v>Nova Itarana</v>
      </c>
      <c r="B618" t="s">
        <v>775</v>
      </c>
      <c r="C618">
        <v>3</v>
      </c>
      <c r="D618" s="46">
        <f t="shared" si="25"/>
        <v>3.6760200955765224E-2</v>
      </c>
      <c r="E618" s="14"/>
      <c r="F618" t="str">
        <f t="shared" si="26"/>
        <v>Caraíbas</v>
      </c>
      <c r="G618" t="s">
        <v>587</v>
      </c>
      <c r="H618">
        <v>3</v>
      </c>
      <c r="I618" s="46">
        <f t="shared" si="27"/>
        <v>3.6864094372081595E-2</v>
      </c>
      <c r="K618" s="14"/>
    </row>
    <row r="619" spans="1:11" x14ac:dyDescent="0.25">
      <c r="A619" t="str">
        <f t="shared" si="24"/>
        <v>Valente</v>
      </c>
      <c r="B619" t="s">
        <v>896</v>
      </c>
      <c r="C619">
        <v>3</v>
      </c>
      <c r="D619" s="46">
        <f t="shared" si="25"/>
        <v>3.6760200955765224E-2</v>
      </c>
      <c r="E619" s="14"/>
      <c r="F619" t="str">
        <f t="shared" si="26"/>
        <v>Cardeal da Silva</v>
      </c>
      <c r="G619" t="s">
        <v>589</v>
      </c>
      <c r="H619">
        <v>3</v>
      </c>
      <c r="I619" s="46">
        <f t="shared" si="27"/>
        <v>3.6864094372081595E-2</v>
      </c>
      <c r="K619" s="14"/>
    </row>
    <row r="620" spans="1:11" x14ac:dyDescent="0.25">
      <c r="A620" t="str">
        <f t="shared" si="24"/>
        <v>Caraíbas</v>
      </c>
      <c r="B620" t="s">
        <v>587</v>
      </c>
      <c r="C620">
        <v>2</v>
      </c>
      <c r="D620" s="46">
        <f t="shared" si="25"/>
        <v>2.4506800637176817E-2</v>
      </c>
      <c r="E620" s="14"/>
      <c r="F620" t="str">
        <f t="shared" si="26"/>
        <v>Coração de Maria</v>
      </c>
      <c r="G620" t="s">
        <v>608</v>
      </c>
      <c r="H620">
        <v>3</v>
      </c>
      <c r="I620" s="46">
        <f t="shared" si="27"/>
        <v>3.6864094372081595E-2</v>
      </c>
      <c r="K620" s="14"/>
    </row>
    <row r="621" spans="1:11" x14ac:dyDescent="0.25">
      <c r="A621" t="str">
        <f t="shared" si="24"/>
        <v>Cristópolis</v>
      </c>
      <c r="B621" t="s">
        <v>616</v>
      </c>
      <c r="C621">
        <v>2</v>
      </c>
      <c r="D621" s="46">
        <f t="shared" si="25"/>
        <v>2.4506800637176817E-2</v>
      </c>
      <c r="E621" s="14"/>
      <c r="F621" t="str">
        <f t="shared" si="26"/>
        <v>Dom Macedo Costa</v>
      </c>
      <c r="G621" t="s">
        <v>622</v>
      </c>
      <c r="H621">
        <v>3</v>
      </c>
      <c r="I621" s="46">
        <f t="shared" si="27"/>
        <v>3.6864094372081595E-2</v>
      </c>
      <c r="K621" s="14"/>
    </row>
    <row r="622" spans="1:11" x14ac:dyDescent="0.25">
      <c r="A622" t="str">
        <f t="shared" si="24"/>
        <v>Itatim</v>
      </c>
      <c r="B622" t="s">
        <v>699</v>
      </c>
      <c r="C622">
        <v>2</v>
      </c>
      <c r="D622" s="46">
        <f t="shared" si="25"/>
        <v>2.4506800637176817E-2</v>
      </c>
      <c r="E622" s="14"/>
      <c r="F622" t="str">
        <f t="shared" si="26"/>
        <v>Ipecaetá</v>
      </c>
      <c r="G622" t="s">
        <v>666</v>
      </c>
      <c r="H622">
        <v>3</v>
      </c>
      <c r="I622" s="46">
        <f t="shared" si="27"/>
        <v>3.6864094372081595E-2</v>
      </c>
      <c r="K622" s="14"/>
    </row>
    <row r="623" spans="1:11" x14ac:dyDescent="0.25">
      <c r="A623" t="str">
        <f t="shared" si="24"/>
        <v>Jaguaquara</v>
      </c>
      <c r="B623" t="s">
        <v>708</v>
      </c>
      <c r="C623">
        <v>2</v>
      </c>
      <c r="D623" s="46">
        <f t="shared" si="25"/>
        <v>2.4506800637176817E-2</v>
      </c>
      <c r="E623" s="14"/>
      <c r="F623" t="str">
        <f t="shared" si="26"/>
        <v>Ipirá</v>
      </c>
      <c r="G623" t="s">
        <v>668</v>
      </c>
      <c r="H623">
        <v>3</v>
      </c>
      <c r="I623" s="46">
        <f t="shared" si="27"/>
        <v>3.6864094372081595E-2</v>
      </c>
      <c r="K623" s="14"/>
    </row>
    <row r="624" spans="1:11" x14ac:dyDescent="0.25">
      <c r="A624" t="str">
        <f t="shared" si="24"/>
        <v>Lauro de Freitas</v>
      </c>
      <c r="B624" t="s">
        <v>32</v>
      </c>
      <c r="C624">
        <v>2</v>
      </c>
      <c r="D624" s="46">
        <f t="shared" si="25"/>
        <v>2.4506800637176817E-2</v>
      </c>
      <c r="E624" s="14"/>
      <c r="F624" t="str">
        <f t="shared" si="26"/>
        <v>Itaju do Colônia</v>
      </c>
      <c r="G624" t="s">
        <v>684</v>
      </c>
      <c r="H624">
        <v>3</v>
      </c>
      <c r="I624" s="46">
        <f t="shared" si="27"/>
        <v>3.6864094372081595E-2</v>
      </c>
      <c r="K624" s="14"/>
    </row>
    <row r="625" spans="1:11" x14ac:dyDescent="0.25">
      <c r="A625" t="str">
        <f t="shared" si="24"/>
        <v>Mirangaba</v>
      </c>
      <c r="B625" t="s">
        <v>756</v>
      </c>
      <c r="C625">
        <v>2</v>
      </c>
      <c r="D625" s="46">
        <f t="shared" si="25"/>
        <v>2.4506800637176817E-2</v>
      </c>
      <c r="E625" s="14"/>
      <c r="F625" t="str">
        <f t="shared" si="26"/>
        <v>Monte Santo</v>
      </c>
      <c r="G625" t="s">
        <v>758</v>
      </c>
      <c r="H625">
        <v>3</v>
      </c>
      <c r="I625" s="46">
        <f t="shared" si="27"/>
        <v>3.6864094372081595E-2</v>
      </c>
      <c r="K625" s="14"/>
    </row>
    <row r="626" spans="1:11" x14ac:dyDescent="0.25">
      <c r="A626" t="str">
        <f t="shared" si="24"/>
        <v>Mundo Novo</v>
      </c>
      <c r="B626" t="s">
        <v>765</v>
      </c>
      <c r="C626">
        <v>2</v>
      </c>
      <c r="D626" s="46">
        <f t="shared" si="25"/>
        <v>2.4506800637176817E-2</v>
      </c>
      <c r="E626" s="14"/>
      <c r="F626" t="str">
        <f t="shared" si="26"/>
        <v>Nova Itarana</v>
      </c>
      <c r="G626" t="s">
        <v>775</v>
      </c>
      <c r="H626">
        <v>3</v>
      </c>
      <c r="I626" s="46">
        <f t="shared" si="27"/>
        <v>3.6864094372081595E-2</v>
      </c>
      <c r="K626" s="14"/>
    </row>
    <row r="627" spans="1:11" x14ac:dyDescent="0.25">
      <c r="A627" t="str">
        <f t="shared" si="24"/>
        <v>Santaluz</v>
      </c>
      <c r="B627" t="s">
        <v>838</v>
      </c>
      <c r="C627">
        <v>2</v>
      </c>
      <c r="D627" s="46">
        <f t="shared" si="25"/>
        <v>2.4506800637176817E-2</v>
      </c>
      <c r="E627" s="14"/>
      <c r="F627" t="str">
        <f t="shared" si="26"/>
        <v>Santaluz</v>
      </c>
      <c r="G627" t="s">
        <v>838</v>
      </c>
      <c r="H627">
        <v>3</v>
      </c>
      <c r="I627" s="46">
        <f t="shared" si="27"/>
        <v>3.6864094372081595E-2</v>
      </c>
      <c r="K627" s="14"/>
    </row>
    <row r="628" spans="1:11" x14ac:dyDescent="0.25">
      <c r="A628" t="str">
        <f t="shared" si="24"/>
        <v>São José do Jacuípe</v>
      </c>
      <c r="B628" t="s">
        <v>852</v>
      </c>
      <c r="C628">
        <v>2</v>
      </c>
      <c r="D628" s="46">
        <f t="shared" si="25"/>
        <v>2.4506800637176817E-2</v>
      </c>
      <c r="E628" s="14"/>
      <c r="F628" t="str">
        <f t="shared" si="26"/>
        <v>Ubaíra</v>
      </c>
      <c r="G628" t="s">
        <v>886</v>
      </c>
      <c r="H628">
        <v>3</v>
      </c>
      <c r="I628" s="46">
        <f t="shared" si="27"/>
        <v>3.6864094372081595E-2</v>
      </c>
      <c r="K628" s="14"/>
    </row>
    <row r="629" spans="1:11" x14ac:dyDescent="0.25">
      <c r="A629" t="str">
        <f t="shared" si="24"/>
        <v>Buritirama</v>
      </c>
      <c r="B629" t="s">
        <v>561</v>
      </c>
      <c r="C629">
        <v>1</v>
      </c>
      <c r="D629" s="46">
        <f t="shared" si="25"/>
        <v>1.2253400318588408E-2</v>
      </c>
      <c r="E629" s="14"/>
      <c r="F629" t="str">
        <f t="shared" si="26"/>
        <v>Valença</v>
      </c>
      <c r="G629" t="s">
        <v>895</v>
      </c>
      <c r="H629">
        <v>3</v>
      </c>
      <c r="I629" s="46">
        <f t="shared" si="27"/>
        <v>3.6864094372081595E-2</v>
      </c>
      <c r="K629" s="14"/>
    </row>
    <row r="630" spans="1:11" x14ac:dyDescent="0.25">
      <c r="A630" t="str">
        <f t="shared" si="24"/>
        <v>Filadélfia</v>
      </c>
      <c r="B630" t="s">
        <v>633</v>
      </c>
      <c r="C630">
        <v>1</v>
      </c>
      <c r="D630" s="46">
        <f t="shared" si="25"/>
        <v>1.2253400318588408E-2</v>
      </c>
      <c r="E630" s="14"/>
      <c r="F630" t="str">
        <f t="shared" si="26"/>
        <v>Valente</v>
      </c>
      <c r="G630" t="s">
        <v>896</v>
      </c>
      <c r="H630">
        <v>3</v>
      </c>
      <c r="I630" s="46">
        <f t="shared" si="27"/>
        <v>3.6864094372081595E-2</v>
      </c>
      <c r="K630" s="14"/>
    </row>
    <row r="631" spans="1:11" x14ac:dyDescent="0.25">
      <c r="A631" t="str">
        <f t="shared" si="24"/>
        <v>Gavião</v>
      </c>
      <c r="B631" t="s">
        <v>638</v>
      </c>
      <c r="C631">
        <v>1</v>
      </c>
      <c r="D631" s="46">
        <f t="shared" si="25"/>
        <v>1.2253400318588408E-2</v>
      </c>
      <c r="E631" s="14"/>
      <c r="F631" t="str">
        <f t="shared" si="26"/>
        <v>Baixa Grande</v>
      </c>
      <c r="G631" t="s">
        <v>534</v>
      </c>
      <c r="H631">
        <v>2</v>
      </c>
      <c r="I631" s="46">
        <f t="shared" si="27"/>
        <v>2.4576062914721062E-2</v>
      </c>
      <c r="K631" s="14"/>
    </row>
    <row r="632" spans="1:11" x14ac:dyDescent="0.25">
      <c r="A632" t="str">
        <f t="shared" si="24"/>
        <v>Ibitiara</v>
      </c>
      <c r="B632" t="s">
        <v>657</v>
      </c>
      <c r="C632">
        <v>1</v>
      </c>
      <c r="D632" s="46">
        <f t="shared" si="25"/>
        <v>1.2253400318588408E-2</v>
      </c>
      <c r="E632" s="14"/>
      <c r="F632" t="str">
        <f t="shared" si="26"/>
        <v>Candeias</v>
      </c>
      <c r="G632" t="s">
        <v>581</v>
      </c>
      <c r="H632">
        <v>2</v>
      </c>
      <c r="I632" s="46">
        <f t="shared" si="27"/>
        <v>2.4576062914721062E-2</v>
      </c>
      <c r="K632" s="14"/>
    </row>
    <row r="633" spans="1:11" x14ac:dyDescent="0.25">
      <c r="A633" t="str">
        <f t="shared" si="24"/>
        <v>Itaeté</v>
      </c>
      <c r="B633" t="s">
        <v>679</v>
      </c>
      <c r="C633">
        <v>1</v>
      </c>
      <c r="D633" s="46">
        <f t="shared" si="25"/>
        <v>1.2253400318588408E-2</v>
      </c>
      <c r="E633" s="14"/>
      <c r="F633" t="str">
        <f t="shared" si="26"/>
        <v>Cristópolis</v>
      </c>
      <c r="G633" t="s">
        <v>616</v>
      </c>
      <c r="H633">
        <v>2</v>
      </c>
      <c r="I633" s="46">
        <f t="shared" si="27"/>
        <v>2.4576062914721062E-2</v>
      </c>
      <c r="K633" s="14"/>
    </row>
    <row r="634" spans="1:11" x14ac:dyDescent="0.25">
      <c r="A634" t="str">
        <f t="shared" si="24"/>
        <v>Iuiú</v>
      </c>
      <c r="B634" t="s">
        <v>705</v>
      </c>
      <c r="C634">
        <v>1</v>
      </c>
      <c r="D634" s="46">
        <f t="shared" si="25"/>
        <v>1.2253400318588408E-2</v>
      </c>
      <c r="E634" s="14"/>
      <c r="F634" t="str">
        <f t="shared" si="26"/>
        <v>Itaeté</v>
      </c>
      <c r="G634" t="s">
        <v>679</v>
      </c>
      <c r="H634">
        <v>2</v>
      </c>
      <c r="I634" s="46">
        <f t="shared" si="27"/>
        <v>2.4576062914721062E-2</v>
      </c>
      <c r="K634" s="14"/>
    </row>
    <row r="635" spans="1:11" x14ac:dyDescent="0.25">
      <c r="A635" t="str">
        <f t="shared" si="24"/>
        <v>Jussari</v>
      </c>
      <c r="B635" t="s">
        <v>720</v>
      </c>
      <c r="C635">
        <v>1</v>
      </c>
      <c r="D635" s="46">
        <f t="shared" si="25"/>
        <v>1.2253400318588408E-2</v>
      </c>
      <c r="E635" s="14"/>
      <c r="F635" t="str">
        <f t="shared" si="26"/>
        <v>Itatim</v>
      </c>
      <c r="G635" t="s">
        <v>699</v>
      </c>
      <c r="H635">
        <v>2</v>
      </c>
      <c r="I635" s="46">
        <f t="shared" si="27"/>
        <v>2.4576062914721062E-2</v>
      </c>
      <c r="K635" s="14"/>
    </row>
    <row r="636" spans="1:11" x14ac:dyDescent="0.25">
      <c r="A636" t="str">
        <f t="shared" si="24"/>
        <v>Lajedo do Tabocal</v>
      </c>
      <c r="B636" t="s">
        <v>727</v>
      </c>
      <c r="C636">
        <v>1</v>
      </c>
      <c r="D636" s="46">
        <f t="shared" si="25"/>
        <v>1.2253400318588408E-2</v>
      </c>
      <c r="E636" s="14"/>
      <c r="F636" t="str">
        <f t="shared" si="26"/>
        <v>Jeremoabo</v>
      </c>
      <c r="G636" t="s">
        <v>713</v>
      </c>
      <c r="H636">
        <v>2</v>
      </c>
      <c r="I636" s="46">
        <f t="shared" si="27"/>
        <v>2.4576062914721062E-2</v>
      </c>
      <c r="K636" s="14"/>
    </row>
    <row r="637" spans="1:11" x14ac:dyDescent="0.25">
      <c r="A637" t="str">
        <f t="shared" si="24"/>
        <v>Pindobaçu</v>
      </c>
      <c r="B637" t="s">
        <v>797</v>
      </c>
      <c r="C637">
        <v>1</v>
      </c>
      <c r="D637" s="46">
        <f t="shared" si="25"/>
        <v>1.2253400318588408E-2</v>
      </c>
      <c r="E637" s="14"/>
      <c r="F637" t="str">
        <f t="shared" si="26"/>
        <v>Jitaúna</v>
      </c>
      <c r="G637" t="s">
        <v>715</v>
      </c>
      <c r="H637">
        <v>2</v>
      </c>
      <c r="I637" s="46">
        <f t="shared" si="27"/>
        <v>2.4576062914721062E-2</v>
      </c>
      <c r="K637" s="14"/>
    </row>
    <row r="638" spans="1:11" x14ac:dyDescent="0.25">
      <c r="A638" t="str">
        <f t="shared" si="24"/>
        <v>Serra Dourada</v>
      </c>
      <c r="B638" t="s">
        <v>864</v>
      </c>
      <c r="C638">
        <v>1</v>
      </c>
      <c r="D638" s="46">
        <f t="shared" si="25"/>
        <v>1.2253400318588408E-2</v>
      </c>
      <c r="E638" s="14"/>
      <c r="F638" t="str">
        <f t="shared" si="26"/>
        <v>Lajedinho</v>
      </c>
      <c r="G638" t="s">
        <v>726</v>
      </c>
      <c r="H638">
        <v>2</v>
      </c>
      <c r="I638" s="46">
        <f t="shared" si="27"/>
        <v>2.4576062914721062E-2</v>
      </c>
      <c r="K638" s="14"/>
    </row>
    <row r="639" spans="1:11" x14ac:dyDescent="0.25">
      <c r="A639" t="str">
        <f t="shared" si="24"/>
        <v>Tucano</v>
      </c>
      <c r="B639" t="s">
        <v>884</v>
      </c>
      <c r="C639">
        <v>1</v>
      </c>
      <c r="D639" s="46">
        <f t="shared" si="25"/>
        <v>1.2253400318588408E-2</v>
      </c>
      <c r="E639" s="14"/>
      <c r="F639" t="str">
        <f t="shared" si="26"/>
        <v>Mirangaba</v>
      </c>
      <c r="G639" t="s">
        <v>756</v>
      </c>
      <c r="H639">
        <v>2</v>
      </c>
      <c r="I639" s="46">
        <f t="shared" si="27"/>
        <v>2.4576062914721062E-2</v>
      </c>
      <c r="K639" s="14"/>
    </row>
    <row r="640" spans="1:11" x14ac:dyDescent="0.25">
      <c r="A640" t="str">
        <f t="shared" si="24"/>
        <v>Abaíra</v>
      </c>
      <c r="B640" t="s">
        <v>504</v>
      </c>
      <c r="C640">
        <v>0</v>
      </c>
      <c r="D640" s="46">
        <f t="shared" si="25"/>
        <v>0</v>
      </c>
      <c r="E640" s="14"/>
      <c r="F640" t="str">
        <f t="shared" si="26"/>
        <v>Nova Redenção</v>
      </c>
      <c r="G640" t="s">
        <v>776</v>
      </c>
      <c r="H640">
        <v>2</v>
      </c>
      <c r="I640" s="46">
        <f t="shared" si="27"/>
        <v>2.4576062914721062E-2</v>
      </c>
      <c r="K640" s="14"/>
    </row>
    <row r="641" spans="1:11" x14ac:dyDescent="0.25">
      <c r="A641" t="str">
        <f t="shared" si="24"/>
        <v>Água Fria</v>
      </c>
      <c r="B641" t="s">
        <v>508</v>
      </c>
      <c r="C641">
        <v>0</v>
      </c>
      <c r="D641" s="46">
        <f t="shared" si="25"/>
        <v>0</v>
      </c>
      <c r="E641" s="14"/>
      <c r="F641" t="str">
        <f t="shared" si="26"/>
        <v>Pedro Alexandre</v>
      </c>
      <c r="G641" t="s">
        <v>794</v>
      </c>
      <c r="H641">
        <v>2</v>
      </c>
      <c r="I641" s="46">
        <f t="shared" si="27"/>
        <v>2.4576062914721062E-2</v>
      </c>
      <c r="K641" s="14"/>
    </row>
    <row r="642" spans="1:11" x14ac:dyDescent="0.25">
      <c r="A642" t="str">
        <f t="shared" si="24"/>
        <v>Aiquara</v>
      </c>
      <c r="B642" t="s">
        <v>509</v>
      </c>
      <c r="C642">
        <v>0</v>
      </c>
      <c r="D642" s="46">
        <f t="shared" si="25"/>
        <v>0</v>
      </c>
      <c r="E642" s="14"/>
      <c r="F642" t="str">
        <f t="shared" si="26"/>
        <v>Presidente Tancredo Neves</v>
      </c>
      <c r="G642" t="s">
        <v>810</v>
      </c>
      <c r="H642">
        <v>2</v>
      </c>
      <c r="I642" s="46">
        <f t="shared" si="27"/>
        <v>2.4576062914721062E-2</v>
      </c>
      <c r="K642" s="14"/>
    </row>
    <row r="643" spans="1:11" x14ac:dyDescent="0.25">
      <c r="A643" t="str">
        <f t="shared" si="24"/>
        <v>Alcobaça</v>
      </c>
      <c r="B643" t="s">
        <v>511</v>
      </c>
      <c r="C643">
        <v>0</v>
      </c>
      <c r="D643" s="46">
        <f t="shared" si="25"/>
        <v>0</v>
      </c>
      <c r="E643" s="14"/>
      <c r="F643" t="str">
        <f t="shared" si="26"/>
        <v>Riacho de Santana</v>
      </c>
      <c r="G643" t="s">
        <v>819</v>
      </c>
      <c r="H643">
        <v>2</v>
      </c>
      <c r="I643" s="46">
        <f t="shared" si="27"/>
        <v>2.4576062914721062E-2</v>
      </c>
      <c r="K643" s="14"/>
    </row>
    <row r="644" spans="1:11" x14ac:dyDescent="0.25">
      <c r="A644" t="str">
        <f t="shared" si="24"/>
        <v>Amargosa</v>
      </c>
      <c r="B644" t="s">
        <v>513</v>
      </c>
      <c r="C644">
        <v>0</v>
      </c>
      <c r="D644" s="46">
        <f t="shared" si="25"/>
        <v>0</v>
      </c>
      <c r="E644" s="14"/>
      <c r="F644" t="str">
        <f t="shared" si="26"/>
        <v>Ribeira do Pombal</v>
      </c>
      <c r="G644" t="s">
        <v>40</v>
      </c>
      <c r="H644">
        <v>2</v>
      </c>
      <c r="I644" s="46">
        <f t="shared" si="27"/>
        <v>2.4576062914721062E-2</v>
      </c>
      <c r="K644" s="14"/>
    </row>
    <row r="645" spans="1:11" x14ac:dyDescent="0.25">
      <c r="A645" t="str">
        <f t="shared" si="24"/>
        <v>Amélia Rodrigues</v>
      </c>
      <c r="B645" t="s">
        <v>514</v>
      </c>
      <c r="C645">
        <v>0</v>
      </c>
      <c r="D645" s="46">
        <f t="shared" si="25"/>
        <v>0</v>
      </c>
      <c r="E645" s="14"/>
      <c r="F645" t="str">
        <f t="shared" si="26"/>
        <v>São José do Jacuípe</v>
      </c>
      <c r="G645" t="s">
        <v>852</v>
      </c>
      <c r="H645">
        <v>2</v>
      </c>
      <c r="I645" s="46">
        <f t="shared" si="27"/>
        <v>2.4576062914721062E-2</v>
      </c>
      <c r="K645" s="14"/>
    </row>
    <row r="646" spans="1:11" x14ac:dyDescent="0.25">
      <c r="A646" t="str">
        <f t="shared" si="24"/>
        <v>América Dourada</v>
      </c>
      <c r="B646" t="s">
        <v>515</v>
      </c>
      <c r="C646">
        <v>0</v>
      </c>
      <c r="D646" s="46">
        <f t="shared" si="25"/>
        <v>0</v>
      </c>
      <c r="E646" s="14"/>
      <c r="F646" t="str">
        <f t="shared" si="26"/>
        <v>Tucano</v>
      </c>
      <c r="G646" t="s">
        <v>884</v>
      </c>
      <c r="H646">
        <v>2</v>
      </c>
      <c r="I646" s="46">
        <f t="shared" si="27"/>
        <v>2.4576062914721062E-2</v>
      </c>
      <c r="K646" s="14"/>
    </row>
    <row r="647" spans="1:11" x14ac:dyDescent="0.25">
      <c r="A647" t="str">
        <f t="shared" si="24"/>
        <v>Anagé</v>
      </c>
      <c r="B647" t="s">
        <v>516</v>
      </c>
      <c r="C647">
        <v>0</v>
      </c>
      <c r="D647" s="46">
        <f t="shared" si="25"/>
        <v>0</v>
      </c>
      <c r="E647" s="14"/>
      <c r="F647" t="str">
        <f t="shared" si="26"/>
        <v>Araças</v>
      </c>
      <c r="G647" t="s">
        <v>526</v>
      </c>
      <c r="H647">
        <v>1</v>
      </c>
      <c r="I647" s="46">
        <f t="shared" si="27"/>
        <v>1.2288031457360531E-2</v>
      </c>
      <c r="K647" s="14"/>
    </row>
    <row r="648" spans="1:11" x14ac:dyDescent="0.25">
      <c r="A648" t="str">
        <f t="shared" si="24"/>
        <v>Andorinha</v>
      </c>
      <c r="B648" t="s">
        <v>518</v>
      </c>
      <c r="C648">
        <v>0</v>
      </c>
      <c r="D648" s="46">
        <f t="shared" si="25"/>
        <v>0</v>
      </c>
      <c r="E648" s="14"/>
      <c r="F648" t="str">
        <f t="shared" si="26"/>
        <v>Barra</v>
      </c>
      <c r="G648" t="s">
        <v>536</v>
      </c>
      <c r="H648">
        <v>1</v>
      </c>
      <c r="I648" s="46">
        <f t="shared" si="27"/>
        <v>1.2288031457360531E-2</v>
      </c>
      <c r="K648" s="14"/>
    </row>
    <row r="649" spans="1:11" x14ac:dyDescent="0.25">
      <c r="A649" t="str">
        <f t="shared" si="24"/>
        <v>Antônio Cardoso</v>
      </c>
      <c r="B649" t="s">
        <v>522</v>
      </c>
      <c r="C649">
        <v>0</v>
      </c>
      <c r="D649" s="46">
        <f t="shared" si="25"/>
        <v>0</v>
      </c>
      <c r="E649" s="14"/>
      <c r="F649" t="str">
        <f t="shared" si="26"/>
        <v>Barra da Estiva</v>
      </c>
      <c r="G649" t="s">
        <v>537</v>
      </c>
      <c r="H649">
        <v>1</v>
      </c>
      <c r="I649" s="46">
        <f t="shared" si="27"/>
        <v>1.2288031457360531E-2</v>
      </c>
      <c r="K649" s="14"/>
    </row>
    <row r="650" spans="1:11" x14ac:dyDescent="0.25">
      <c r="A650" t="str">
        <f t="shared" si="24"/>
        <v>Antônio Gonçalves</v>
      </c>
      <c r="B650" t="s">
        <v>523</v>
      </c>
      <c r="C650">
        <v>0</v>
      </c>
      <c r="D650" s="46">
        <f t="shared" si="25"/>
        <v>0</v>
      </c>
      <c r="E650" s="14"/>
      <c r="F650" t="str">
        <f t="shared" si="26"/>
        <v>Barra do Choça</v>
      </c>
      <c r="G650" t="s">
        <v>538</v>
      </c>
      <c r="H650">
        <v>1</v>
      </c>
      <c r="I650" s="46">
        <f t="shared" si="27"/>
        <v>1.2288031457360531E-2</v>
      </c>
      <c r="K650" s="14"/>
    </row>
    <row r="651" spans="1:11" x14ac:dyDescent="0.25">
      <c r="A651" t="str">
        <f t="shared" si="24"/>
        <v>Apuarema</v>
      </c>
      <c r="B651" t="s">
        <v>525</v>
      </c>
      <c r="C651">
        <v>0</v>
      </c>
      <c r="D651" s="46">
        <f t="shared" si="25"/>
        <v>0</v>
      </c>
      <c r="E651" s="14"/>
      <c r="F651" t="str">
        <f t="shared" si="26"/>
        <v>Barra do Rocha</v>
      </c>
      <c r="G651" t="s">
        <v>540</v>
      </c>
      <c r="H651">
        <v>1</v>
      </c>
      <c r="I651" s="46">
        <f t="shared" si="27"/>
        <v>1.2288031457360531E-2</v>
      </c>
      <c r="K651" s="14"/>
    </row>
    <row r="652" spans="1:11" x14ac:dyDescent="0.25">
      <c r="A652" t="str">
        <f t="shared" si="24"/>
        <v>Araças</v>
      </c>
      <c r="B652" t="s">
        <v>526</v>
      </c>
      <c r="C652">
        <v>0</v>
      </c>
      <c r="D652" s="46">
        <f t="shared" si="25"/>
        <v>0</v>
      </c>
      <c r="E652" s="14"/>
      <c r="F652" t="str">
        <f t="shared" si="26"/>
        <v>Brejolândia</v>
      </c>
      <c r="G652" t="s">
        <v>557</v>
      </c>
      <c r="H652">
        <v>1</v>
      </c>
      <c r="I652" s="46">
        <f t="shared" si="27"/>
        <v>1.2288031457360531E-2</v>
      </c>
      <c r="K652" s="14"/>
    </row>
    <row r="653" spans="1:11" x14ac:dyDescent="0.25">
      <c r="A653" t="str">
        <f t="shared" si="24"/>
        <v>Aracatu</v>
      </c>
      <c r="B653" t="s">
        <v>527</v>
      </c>
      <c r="C653">
        <v>0</v>
      </c>
      <c r="D653" s="46">
        <f t="shared" si="25"/>
        <v>0</v>
      </c>
      <c r="E653" s="14"/>
      <c r="F653" t="str">
        <f t="shared" si="26"/>
        <v>Cabaceiras do Paraguaçu</v>
      </c>
      <c r="G653" t="s">
        <v>563</v>
      </c>
      <c r="H653">
        <v>1</v>
      </c>
      <c r="I653" s="46">
        <f t="shared" si="27"/>
        <v>1.2288031457360531E-2</v>
      </c>
      <c r="K653" s="14"/>
    </row>
    <row r="654" spans="1:11" x14ac:dyDescent="0.25">
      <c r="A654" t="str">
        <f t="shared" si="24"/>
        <v>Araci</v>
      </c>
      <c r="B654" t="s">
        <v>528</v>
      </c>
      <c r="C654">
        <v>0</v>
      </c>
      <c r="D654" s="46">
        <f t="shared" si="25"/>
        <v>0</v>
      </c>
      <c r="E654" s="14"/>
      <c r="F654" t="str">
        <f t="shared" si="26"/>
        <v>Candiba</v>
      </c>
      <c r="G654" t="s">
        <v>582</v>
      </c>
      <c r="H654">
        <v>1</v>
      </c>
      <c r="I654" s="46">
        <f t="shared" si="27"/>
        <v>1.2288031457360531E-2</v>
      </c>
      <c r="K654" s="14"/>
    </row>
    <row r="655" spans="1:11" x14ac:dyDescent="0.25">
      <c r="A655" t="str">
        <f t="shared" si="24"/>
        <v>Aramari</v>
      </c>
      <c r="B655" t="s">
        <v>529</v>
      </c>
      <c r="C655">
        <v>0</v>
      </c>
      <c r="D655" s="46">
        <f t="shared" si="25"/>
        <v>0</v>
      </c>
      <c r="E655" s="14"/>
      <c r="F655" t="str">
        <f t="shared" si="26"/>
        <v>Catolândia</v>
      </c>
      <c r="G655" t="s">
        <v>593</v>
      </c>
      <c r="H655">
        <v>1</v>
      </c>
      <c r="I655" s="46">
        <f t="shared" si="27"/>
        <v>1.2288031457360531E-2</v>
      </c>
      <c r="K655" s="14"/>
    </row>
    <row r="656" spans="1:11" x14ac:dyDescent="0.25">
      <c r="A656" t="str">
        <f t="shared" si="24"/>
        <v>Arataca</v>
      </c>
      <c r="B656" t="s">
        <v>530</v>
      </c>
      <c r="C656">
        <v>0</v>
      </c>
      <c r="D656" s="46">
        <f t="shared" si="25"/>
        <v>0</v>
      </c>
      <c r="E656" s="14"/>
      <c r="F656" t="str">
        <f t="shared" si="26"/>
        <v>Catu</v>
      </c>
      <c r="G656" t="s">
        <v>594</v>
      </c>
      <c r="H656">
        <v>1</v>
      </c>
      <c r="I656" s="46">
        <f t="shared" si="27"/>
        <v>1.2288031457360531E-2</v>
      </c>
      <c r="K656" s="14"/>
    </row>
    <row r="657" spans="1:11" x14ac:dyDescent="0.25">
      <c r="A657" t="str">
        <f t="shared" si="24"/>
        <v>Baixa Grande</v>
      </c>
      <c r="B657" t="s">
        <v>534</v>
      </c>
      <c r="C657">
        <v>0</v>
      </c>
      <c r="D657" s="46">
        <f t="shared" si="25"/>
        <v>0</v>
      </c>
      <c r="E657" s="14"/>
      <c r="F657" t="str">
        <f t="shared" si="26"/>
        <v>Fátima</v>
      </c>
      <c r="G657" t="s">
        <v>630</v>
      </c>
      <c r="H657">
        <v>1</v>
      </c>
      <c r="I657" s="46">
        <f t="shared" si="27"/>
        <v>1.2288031457360531E-2</v>
      </c>
      <c r="K657" s="14"/>
    </row>
    <row r="658" spans="1:11" x14ac:dyDescent="0.25">
      <c r="A658" t="str">
        <f t="shared" si="24"/>
        <v>Banzaê</v>
      </c>
      <c r="B658" t="s">
        <v>535</v>
      </c>
      <c r="C658">
        <v>0</v>
      </c>
      <c r="D658" s="46">
        <f t="shared" si="25"/>
        <v>0</v>
      </c>
      <c r="E658" s="14"/>
      <c r="F658" t="str">
        <f t="shared" si="26"/>
        <v>Filadélfia</v>
      </c>
      <c r="G658" t="s">
        <v>633</v>
      </c>
      <c r="H658">
        <v>1</v>
      </c>
      <c r="I658" s="46">
        <f t="shared" si="27"/>
        <v>1.2288031457360531E-2</v>
      </c>
      <c r="K658" s="14"/>
    </row>
    <row r="659" spans="1:11" x14ac:dyDescent="0.25">
      <c r="A659" t="str">
        <f t="shared" si="24"/>
        <v>Barra</v>
      </c>
      <c r="B659" t="s">
        <v>536</v>
      </c>
      <c r="C659">
        <v>0</v>
      </c>
      <c r="D659" s="46">
        <f t="shared" si="25"/>
        <v>0</v>
      </c>
      <c r="E659" s="14"/>
      <c r="F659" t="str">
        <f t="shared" si="26"/>
        <v>Gavião</v>
      </c>
      <c r="G659" t="s">
        <v>638</v>
      </c>
      <c r="H659">
        <v>1</v>
      </c>
      <c r="I659" s="46">
        <f t="shared" si="27"/>
        <v>1.2288031457360531E-2</v>
      </c>
      <c r="K659" s="14"/>
    </row>
    <row r="660" spans="1:11" x14ac:dyDescent="0.25">
      <c r="A660" t="str">
        <f t="shared" si="24"/>
        <v>Barra da Estiva</v>
      </c>
      <c r="B660" t="s">
        <v>537</v>
      </c>
      <c r="C660">
        <v>0</v>
      </c>
      <c r="D660" s="46">
        <f t="shared" si="25"/>
        <v>0</v>
      </c>
      <c r="E660" s="14"/>
      <c r="F660" t="str">
        <f t="shared" si="26"/>
        <v>Governador Mangabeira</v>
      </c>
      <c r="G660" t="s">
        <v>642</v>
      </c>
      <c r="H660">
        <v>1</v>
      </c>
      <c r="I660" s="46">
        <f t="shared" si="27"/>
        <v>1.2288031457360531E-2</v>
      </c>
      <c r="K660" s="14"/>
    </row>
    <row r="661" spans="1:11" x14ac:dyDescent="0.25">
      <c r="A661" t="str">
        <f t="shared" si="24"/>
        <v>Barra do Choça</v>
      </c>
      <c r="B661" t="s">
        <v>538</v>
      </c>
      <c r="C661">
        <v>0</v>
      </c>
      <c r="D661" s="46">
        <f t="shared" si="25"/>
        <v>0</v>
      </c>
      <c r="E661" s="14"/>
      <c r="F661" t="str">
        <f t="shared" si="26"/>
        <v>Ibiquera</v>
      </c>
      <c r="G661" t="s">
        <v>653</v>
      </c>
      <c r="H661">
        <v>1</v>
      </c>
      <c r="I661" s="46">
        <f t="shared" si="27"/>
        <v>1.2288031457360531E-2</v>
      </c>
      <c r="K661" s="14"/>
    </row>
    <row r="662" spans="1:11" x14ac:dyDescent="0.25">
      <c r="A662" t="str">
        <f t="shared" si="24"/>
        <v>Barra do Rocha</v>
      </c>
      <c r="B662" t="s">
        <v>540</v>
      </c>
      <c r="C662">
        <v>0</v>
      </c>
      <c r="D662" s="46">
        <f t="shared" si="25"/>
        <v>0</v>
      </c>
      <c r="E662" s="14"/>
      <c r="F662" t="str">
        <f t="shared" si="26"/>
        <v>Ibitiara</v>
      </c>
      <c r="G662" t="s">
        <v>657</v>
      </c>
      <c r="H662">
        <v>1</v>
      </c>
      <c r="I662" s="46">
        <f t="shared" si="27"/>
        <v>1.2288031457360531E-2</v>
      </c>
      <c r="K662" s="14"/>
    </row>
    <row r="663" spans="1:11" x14ac:dyDescent="0.25">
      <c r="A663" t="str">
        <f t="shared" si="24"/>
        <v>Barro Preto</v>
      </c>
      <c r="B663" t="s">
        <v>543</v>
      </c>
      <c r="C663">
        <v>0</v>
      </c>
      <c r="D663" s="46">
        <f t="shared" si="25"/>
        <v>0</v>
      </c>
      <c r="E663" s="14"/>
      <c r="F663" t="str">
        <f t="shared" si="26"/>
        <v>Ibotirama</v>
      </c>
      <c r="G663" t="s">
        <v>659</v>
      </c>
      <c r="H663">
        <v>1</v>
      </c>
      <c r="I663" s="46">
        <f t="shared" si="27"/>
        <v>1.2288031457360531E-2</v>
      </c>
      <c r="K663" s="14"/>
    </row>
    <row r="664" spans="1:11" x14ac:dyDescent="0.25">
      <c r="A664" t="str">
        <f t="shared" si="24"/>
        <v>Barrocas</v>
      </c>
      <c r="B664" t="s">
        <v>544</v>
      </c>
      <c r="C664">
        <v>0</v>
      </c>
      <c r="D664" s="46">
        <f t="shared" si="25"/>
        <v>0</v>
      </c>
      <c r="E664" s="14"/>
      <c r="F664" t="str">
        <f t="shared" si="26"/>
        <v>Itanhém</v>
      </c>
      <c r="G664" t="s">
        <v>690</v>
      </c>
      <c r="H664">
        <v>1</v>
      </c>
      <c r="I664" s="46">
        <f t="shared" si="27"/>
        <v>1.2288031457360531E-2</v>
      </c>
      <c r="K664" s="14"/>
    </row>
    <row r="665" spans="1:11" x14ac:dyDescent="0.25">
      <c r="A665" t="str">
        <f t="shared" ref="A665:A728" si="28">MID(B665,8,30)</f>
        <v>Belmonte</v>
      </c>
      <c r="B665" t="s">
        <v>545</v>
      </c>
      <c r="C665">
        <v>0</v>
      </c>
      <c r="D665" s="46">
        <f t="shared" ref="D665:D728" si="29">C665*100/C$891</f>
        <v>0</v>
      </c>
      <c r="E665" s="14"/>
      <c r="F665" t="str">
        <f t="shared" ref="F665:F728" si="30">MID(G665,8,30)</f>
        <v>Jussari</v>
      </c>
      <c r="G665" t="s">
        <v>720</v>
      </c>
      <c r="H665">
        <v>1</v>
      </c>
      <c r="I665" s="46">
        <f t="shared" ref="I665:I728" si="31">H665*100/H$891</f>
        <v>1.2288031457360531E-2</v>
      </c>
      <c r="K665" s="14"/>
    </row>
    <row r="666" spans="1:11" x14ac:dyDescent="0.25">
      <c r="A666" t="str">
        <f t="shared" si="28"/>
        <v>Belo Campo</v>
      </c>
      <c r="B666" t="s">
        <v>546</v>
      </c>
      <c r="C666">
        <v>0</v>
      </c>
      <c r="D666" s="46">
        <f t="shared" si="29"/>
        <v>0</v>
      </c>
      <c r="E666" s="14"/>
      <c r="F666" t="str">
        <f t="shared" si="30"/>
        <v>Lajedão</v>
      </c>
      <c r="G666" t="s">
        <v>725</v>
      </c>
      <c r="H666">
        <v>1</v>
      </c>
      <c r="I666" s="46">
        <f t="shared" si="31"/>
        <v>1.2288031457360531E-2</v>
      </c>
      <c r="K666" s="14"/>
    </row>
    <row r="667" spans="1:11" x14ac:dyDescent="0.25">
      <c r="A667" t="str">
        <f t="shared" si="28"/>
        <v>Biritinga</v>
      </c>
      <c r="B667" t="s">
        <v>547</v>
      </c>
      <c r="C667">
        <v>0</v>
      </c>
      <c r="D667" s="46">
        <f t="shared" si="29"/>
        <v>0</v>
      </c>
      <c r="E667" s="14"/>
      <c r="F667" t="str">
        <f t="shared" si="30"/>
        <v>Lajedo do Tabocal</v>
      </c>
      <c r="G667" t="s">
        <v>727</v>
      </c>
      <c r="H667">
        <v>1</v>
      </c>
      <c r="I667" s="46">
        <f t="shared" si="31"/>
        <v>1.2288031457360531E-2</v>
      </c>
      <c r="K667" s="14"/>
    </row>
    <row r="668" spans="1:11" x14ac:dyDescent="0.25">
      <c r="A668" t="str">
        <f t="shared" si="28"/>
        <v>Boa Nova</v>
      </c>
      <c r="B668" t="s">
        <v>548</v>
      </c>
      <c r="C668">
        <v>0</v>
      </c>
      <c r="D668" s="46">
        <f t="shared" si="29"/>
        <v>0</v>
      </c>
      <c r="E668" s="14"/>
      <c r="F668" t="str">
        <f t="shared" si="30"/>
        <v>Lençóis</v>
      </c>
      <c r="G668" t="s">
        <v>730</v>
      </c>
      <c r="H668">
        <v>1</v>
      </c>
      <c r="I668" s="46">
        <f t="shared" si="31"/>
        <v>1.2288031457360531E-2</v>
      </c>
      <c r="K668" s="14"/>
    </row>
    <row r="669" spans="1:11" x14ac:dyDescent="0.25">
      <c r="A669" t="str">
        <f t="shared" si="28"/>
        <v>Bom Jesus da Lapa</v>
      </c>
      <c r="B669" t="s">
        <v>550</v>
      </c>
      <c r="C669">
        <v>0</v>
      </c>
      <c r="D669" s="46">
        <f t="shared" si="29"/>
        <v>0</v>
      </c>
      <c r="E669" s="14"/>
      <c r="F669" t="str">
        <f t="shared" si="30"/>
        <v>Mundo Novo</v>
      </c>
      <c r="G669" t="s">
        <v>765</v>
      </c>
      <c r="H669">
        <v>1</v>
      </c>
      <c r="I669" s="46">
        <f t="shared" si="31"/>
        <v>1.2288031457360531E-2</v>
      </c>
      <c r="K669" s="14"/>
    </row>
    <row r="670" spans="1:11" x14ac:dyDescent="0.25">
      <c r="A670" t="str">
        <f t="shared" si="28"/>
        <v>Bom Jesus da Serra</v>
      </c>
      <c r="B670" t="s">
        <v>551</v>
      </c>
      <c r="C670">
        <v>0</v>
      </c>
      <c r="D670" s="46">
        <f t="shared" si="29"/>
        <v>0</v>
      </c>
      <c r="E670" s="14"/>
      <c r="F670" t="str">
        <f t="shared" si="30"/>
        <v>Nordestina</v>
      </c>
      <c r="G670" t="s">
        <v>771</v>
      </c>
      <c r="H670">
        <v>1</v>
      </c>
      <c r="I670" s="46">
        <f t="shared" si="31"/>
        <v>1.2288031457360531E-2</v>
      </c>
      <c r="K670" s="14"/>
    </row>
    <row r="671" spans="1:11" x14ac:dyDescent="0.25">
      <c r="A671" t="str">
        <f t="shared" si="28"/>
        <v>Boquira</v>
      </c>
      <c r="B671" t="s">
        <v>554</v>
      </c>
      <c r="C671">
        <v>0</v>
      </c>
      <c r="D671" s="46">
        <f t="shared" si="29"/>
        <v>0</v>
      </c>
      <c r="E671" s="14"/>
      <c r="F671" t="str">
        <f t="shared" si="30"/>
        <v>Pindobaçu</v>
      </c>
      <c r="G671" t="s">
        <v>797</v>
      </c>
      <c r="H671">
        <v>1</v>
      </c>
      <c r="I671" s="46">
        <f t="shared" si="31"/>
        <v>1.2288031457360531E-2</v>
      </c>
      <c r="K671" s="14"/>
    </row>
    <row r="672" spans="1:11" x14ac:dyDescent="0.25">
      <c r="A672" t="str">
        <f t="shared" si="28"/>
        <v>Botuporã</v>
      </c>
      <c r="B672" t="s">
        <v>555</v>
      </c>
      <c r="C672">
        <v>0</v>
      </c>
      <c r="D672" s="46">
        <f t="shared" si="29"/>
        <v>0</v>
      </c>
      <c r="E672" s="14"/>
      <c r="F672" t="str">
        <f t="shared" si="30"/>
        <v>Riachão das Neves</v>
      </c>
      <c r="G672" t="s">
        <v>817</v>
      </c>
      <c r="H672">
        <v>1</v>
      </c>
      <c r="I672" s="46">
        <f t="shared" si="31"/>
        <v>1.2288031457360531E-2</v>
      </c>
      <c r="K672" s="14"/>
    </row>
    <row r="673" spans="1:11" x14ac:dyDescent="0.25">
      <c r="A673" t="str">
        <f t="shared" si="28"/>
        <v>Brejões</v>
      </c>
      <c r="B673" t="s">
        <v>556</v>
      </c>
      <c r="C673">
        <v>0</v>
      </c>
      <c r="D673" s="46">
        <f t="shared" si="29"/>
        <v>0</v>
      </c>
      <c r="E673" s="14"/>
      <c r="F673" t="str">
        <f t="shared" si="30"/>
        <v>Santa Brígida</v>
      </c>
      <c r="G673" t="s">
        <v>830</v>
      </c>
      <c r="H673">
        <v>1</v>
      </c>
      <c r="I673" s="46">
        <f t="shared" si="31"/>
        <v>1.2288031457360531E-2</v>
      </c>
      <c r="K673" s="14"/>
    </row>
    <row r="674" spans="1:11" x14ac:dyDescent="0.25">
      <c r="A674" t="str">
        <f t="shared" si="28"/>
        <v>Brejolândia</v>
      </c>
      <c r="B674" t="s">
        <v>557</v>
      </c>
      <c r="C674">
        <v>0</v>
      </c>
      <c r="D674" s="46">
        <f t="shared" si="29"/>
        <v>0</v>
      </c>
      <c r="E674" s="14"/>
      <c r="F674" t="str">
        <f t="shared" si="30"/>
        <v>Santa Maria da Vitória</v>
      </c>
      <c r="G674" t="s">
        <v>835</v>
      </c>
      <c r="H674">
        <v>1</v>
      </c>
      <c r="I674" s="46">
        <f t="shared" si="31"/>
        <v>1.2288031457360531E-2</v>
      </c>
      <c r="K674" s="14"/>
    </row>
    <row r="675" spans="1:11" x14ac:dyDescent="0.25">
      <c r="A675" t="str">
        <f t="shared" si="28"/>
        <v>Brotas de Macaúbas</v>
      </c>
      <c r="B675" t="s">
        <v>558</v>
      </c>
      <c r="C675">
        <v>0</v>
      </c>
      <c r="D675" s="46">
        <f t="shared" si="29"/>
        <v>0</v>
      </c>
      <c r="E675" s="14"/>
      <c r="F675" t="str">
        <f t="shared" si="30"/>
        <v>Santa Teresinha</v>
      </c>
      <c r="G675" t="s">
        <v>837</v>
      </c>
      <c r="H675">
        <v>1</v>
      </c>
      <c r="I675" s="46">
        <f t="shared" si="31"/>
        <v>1.2288031457360531E-2</v>
      </c>
      <c r="K675" s="14"/>
    </row>
    <row r="676" spans="1:11" x14ac:dyDescent="0.25">
      <c r="A676" t="str">
        <f t="shared" si="28"/>
        <v>Brumado</v>
      </c>
      <c r="B676" t="s">
        <v>559</v>
      </c>
      <c r="C676">
        <v>0</v>
      </c>
      <c r="D676" s="46">
        <f t="shared" si="29"/>
        <v>0</v>
      </c>
      <c r="E676" s="14"/>
      <c r="F676" t="str">
        <f t="shared" si="30"/>
        <v>Santana</v>
      </c>
      <c r="G676" t="s">
        <v>839</v>
      </c>
      <c r="H676">
        <v>1</v>
      </c>
      <c r="I676" s="46">
        <f t="shared" si="31"/>
        <v>1.2288031457360531E-2</v>
      </c>
      <c r="K676" s="14"/>
    </row>
    <row r="677" spans="1:11" x14ac:dyDescent="0.25">
      <c r="A677" t="str">
        <f t="shared" si="28"/>
        <v>Caatiba</v>
      </c>
      <c r="B677" t="s">
        <v>562</v>
      </c>
      <c r="C677">
        <v>0</v>
      </c>
      <c r="D677" s="46">
        <f t="shared" si="29"/>
        <v>0</v>
      </c>
      <c r="E677" s="14"/>
      <c r="F677" t="str">
        <f t="shared" si="30"/>
        <v>Santo Amaro</v>
      </c>
      <c r="G677" t="s">
        <v>841</v>
      </c>
      <c r="H677">
        <v>1</v>
      </c>
      <c r="I677" s="46">
        <f t="shared" si="31"/>
        <v>1.2288031457360531E-2</v>
      </c>
      <c r="K677" s="14"/>
    </row>
    <row r="678" spans="1:11" x14ac:dyDescent="0.25">
      <c r="A678" t="str">
        <f t="shared" si="28"/>
        <v>Cabaceiras do Paraguaçu</v>
      </c>
      <c r="B678" t="s">
        <v>563</v>
      </c>
      <c r="C678">
        <v>0</v>
      </c>
      <c r="D678" s="46">
        <f t="shared" si="29"/>
        <v>0</v>
      </c>
      <c r="E678" s="14"/>
      <c r="F678" t="str">
        <f t="shared" si="30"/>
        <v>São Francisco do Conde</v>
      </c>
      <c r="G678" t="s">
        <v>848</v>
      </c>
      <c r="H678">
        <v>1</v>
      </c>
      <c r="I678" s="46">
        <f t="shared" si="31"/>
        <v>1.2288031457360531E-2</v>
      </c>
      <c r="K678" s="14"/>
    </row>
    <row r="679" spans="1:11" x14ac:dyDescent="0.25">
      <c r="A679" t="str">
        <f t="shared" si="28"/>
        <v>Cachoeira</v>
      </c>
      <c r="B679" t="s">
        <v>564</v>
      </c>
      <c r="C679">
        <v>0</v>
      </c>
      <c r="D679" s="46">
        <f t="shared" si="29"/>
        <v>0</v>
      </c>
      <c r="E679" s="14"/>
      <c r="F679" t="str">
        <f t="shared" si="30"/>
        <v>São Sebastião do Passé</v>
      </c>
      <c r="G679" t="s">
        <v>854</v>
      </c>
      <c r="H679">
        <v>1</v>
      </c>
      <c r="I679" s="46">
        <f t="shared" si="31"/>
        <v>1.2288031457360531E-2</v>
      </c>
      <c r="K679" s="14"/>
    </row>
    <row r="680" spans="1:11" x14ac:dyDescent="0.25">
      <c r="A680" t="str">
        <f t="shared" si="28"/>
        <v>Caculé</v>
      </c>
      <c r="B680" t="s">
        <v>565</v>
      </c>
      <c r="C680">
        <v>0</v>
      </c>
      <c r="D680" s="46">
        <f t="shared" si="29"/>
        <v>0</v>
      </c>
      <c r="E680" s="14"/>
      <c r="F680" t="str">
        <f t="shared" si="30"/>
        <v>Serra Dourada</v>
      </c>
      <c r="G680" t="s">
        <v>864</v>
      </c>
      <c r="H680">
        <v>1</v>
      </c>
      <c r="I680" s="46">
        <f t="shared" si="31"/>
        <v>1.2288031457360531E-2</v>
      </c>
      <c r="K680" s="14"/>
    </row>
    <row r="681" spans="1:11" x14ac:dyDescent="0.25">
      <c r="A681" t="str">
        <f t="shared" si="28"/>
        <v>Caém</v>
      </c>
      <c r="B681" t="s">
        <v>566</v>
      </c>
      <c r="C681">
        <v>0</v>
      </c>
      <c r="D681" s="46">
        <f t="shared" si="29"/>
        <v>0</v>
      </c>
      <c r="E681" s="14"/>
      <c r="F681" t="str">
        <f t="shared" si="30"/>
        <v>Sítio do Quinto</v>
      </c>
      <c r="G681" t="s">
        <v>870</v>
      </c>
      <c r="H681">
        <v>1</v>
      </c>
      <c r="I681" s="46">
        <f t="shared" si="31"/>
        <v>1.2288031457360531E-2</v>
      </c>
      <c r="K681" s="14"/>
    </row>
    <row r="682" spans="1:11" x14ac:dyDescent="0.25">
      <c r="A682" t="str">
        <f t="shared" si="28"/>
        <v>Caetanos</v>
      </c>
      <c r="B682" t="s">
        <v>567</v>
      </c>
      <c r="C682">
        <v>0</v>
      </c>
      <c r="D682" s="46">
        <f t="shared" si="29"/>
        <v>0</v>
      </c>
      <c r="E682" s="14"/>
      <c r="F682" t="str">
        <f t="shared" si="30"/>
        <v>Tabocas do Brejo Velho</v>
      </c>
      <c r="G682" t="s">
        <v>873</v>
      </c>
      <c r="H682">
        <v>1</v>
      </c>
      <c r="I682" s="46">
        <f t="shared" si="31"/>
        <v>1.2288031457360531E-2</v>
      </c>
      <c r="K682" s="14"/>
    </row>
    <row r="683" spans="1:11" x14ac:dyDescent="0.25">
      <c r="A683" t="str">
        <f t="shared" si="28"/>
        <v>Campo Alegre de Lourdes</v>
      </c>
      <c r="B683" t="s">
        <v>575</v>
      </c>
      <c r="C683">
        <v>0</v>
      </c>
      <c r="D683" s="46">
        <f t="shared" si="29"/>
        <v>0</v>
      </c>
      <c r="E683" s="14"/>
      <c r="F683" t="str">
        <f t="shared" si="30"/>
        <v>Uibaí</v>
      </c>
      <c r="G683" t="s">
        <v>889</v>
      </c>
      <c r="H683">
        <v>1</v>
      </c>
      <c r="I683" s="46">
        <f t="shared" si="31"/>
        <v>1.2288031457360531E-2</v>
      </c>
      <c r="K683" s="14"/>
    </row>
    <row r="684" spans="1:11" x14ac:dyDescent="0.25">
      <c r="A684" t="str">
        <f t="shared" si="28"/>
        <v>Canápolis</v>
      </c>
      <c r="B684" t="s">
        <v>577</v>
      </c>
      <c r="C684">
        <v>0</v>
      </c>
      <c r="D684" s="46">
        <f t="shared" si="29"/>
        <v>0</v>
      </c>
      <c r="E684" s="14"/>
      <c r="F684" t="str">
        <f t="shared" si="30"/>
        <v>Urandi</v>
      </c>
      <c r="G684" t="s">
        <v>892</v>
      </c>
      <c r="H684">
        <v>1</v>
      </c>
      <c r="I684" s="46">
        <f t="shared" si="31"/>
        <v>1.2288031457360531E-2</v>
      </c>
      <c r="K684" s="14"/>
    </row>
    <row r="685" spans="1:11" x14ac:dyDescent="0.25">
      <c r="A685" t="str">
        <f t="shared" si="28"/>
        <v>Candeal</v>
      </c>
      <c r="B685" t="s">
        <v>580</v>
      </c>
      <c r="C685">
        <v>0</v>
      </c>
      <c r="D685" s="46">
        <f t="shared" si="29"/>
        <v>0</v>
      </c>
      <c r="E685" s="14"/>
      <c r="F685" t="str">
        <f t="shared" si="30"/>
        <v>Uruçuca</v>
      </c>
      <c r="G685" t="s">
        <v>893</v>
      </c>
      <c r="H685">
        <v>1</v>
      </c>
      <c r="I685" s="46">
        <f t="shared" si="31"/>
        <v>1.2288031457360531E-2</v>
      </c>
      <c r="K685" s="14"/>
    </row>
    <row r="686" spans="1:11" x14ac:dyDescent="0.25">
      <c r="A686" t="str">
        <f t="shared" si="28"/>
        <v>Candeias</v>
      </c>
      <c r="B686" t="s">
        <v>581</v>
      </c>
      <c r="C686">
        <v>0</v>
      </c>
      <c r="D686" s="46">
        <f t="shared" si="29"/>
        <v>0</v>
      </c>
      <c r="E686" s="14"/>
      <c r="F686" t="str">
        <f t="shared" si="30"/>
        <v>Varzedo</v>
      </c>
      <c r="G686" t="s">
        <v>900</v>
      </c>
      <c r="H686">
        <v>1</v>
      </c>
      <c r="I686" s="46">
        <f t="shared" si="31"/>
        <v>1.2288031457360531E-2</v>
      </c>
      <c r="K686" s="14"/>
    </row>
    <row r="687" spans="1:11" x14ac:dyDescent="0.25">
      <c r="A687" t="str">
        <f t="shared" si="28"/>
        <v>Candiba</v>
      </c>
      <c r="B687" t="s">
        <v>582</v>
      </c>
      <c r="C687">
        <v>0</v>
      </c>
      <c r="D687" s="46">
        <f t="shared" si="29"/>
        <v>0</v>
      </c>
      <c r="E687" s="14"/>
      <c r="F687" t="str">
        <f t="shared" si="30"/>
        <v>Xique-Xique</v>
      </c>
      <c r="G687" t="s">
        <v>907</v>
      </c>
      <c r="H687">
        <v>1</v>
      </c>
      <c r="I687" s="46">
        <f t="shared" si="31"/>
        <v>1.2288031457360531E-2</v>
      </c>
      <c r="K687" s="14"/>
    </row>
    <row r="688" spans="1:11" x14ac:dyDescent="0.25">
      <c r="A688" t="str">
        <f t="shared" si="28"/>
        <v>Cândido Sales</v>
      </c>
      <c r="B688" t="s">
        <v>583</v>
      </c>
      <c r="C688">
        <v>0</v>
      </c>
      <c r="D688" s="46">
        <f t="shared" si="29"/>
        <v>0</v>
      </c>
      <c r="E688" s="14"/>
      <c r="F688" t="str">
        <f t="shared" si="30"/>
        <v>Abaíra</v>
      </c>
      <c r="G688" t="s">
        <v>504</v>
      </c>
      <c r="H688">
        <v>0</v>
      </c>
      <c r="I688" s="46">
        <f t="shared" si="31"/>
        <v>0</v>
      </c>
      <c r="K688" s="14"/>
    </row>
    <row r="689" spans="1:11" x14ac:dyDescent="0.25">
      <c r="A689" t="str">
        <f t="shared" si="28"/>
        <v>Cansanção</v>
      </c>
      <c r="B689" t="s">
        <v>584</v>
      </c>
      <c r="C689">
        <v>0</v>
      </c>
      <c r="D689" s="46">
        <f t="shared" si="29"/>
        <v>0</v>
      </c>
      <c r="E689" s="14"/>
      <c r="F689" t="str">
        <f t="shared" si="30"/>
        <v>Água Fria</v>
      </c>
      <c r="G689" t="s">
        <v>508</v>
      </c>
      <c r="H689">
        <v>0</v>
      </c>
      <c r="I689" s="46">
        <f t="shared" si="31"/>
        <v>0</v>
      </c>
      <c r="K689" s="14"/>
    </row>
    <row r="690" spans="1:11" x14ac:dyDescent="0.25">
      <c r="A690" t="str">
        <f t="shared" si="28"/>
        <v>Canudos</v>
      </c>
      <c r="B690" t="s">
        <v>585</v>
      </c>
      <c r="C690">
        <v>0</v>
      </c>
      <c r="D690" s="46">
        <f t="shared" si="29"/>
        <v>0</v>
      </c>
      <c r="E690" s="14"/>
      <c r="F690" t="str">
        <f t="shared" si="30"/>
        <v>Aiquara</v>
      </c>
      <c r="G690" t="s">
        <v>509</v>
      </c>
      <c r="H690">
        <v>0</v>
      </c>
      <c r="I690" s="46">
        <f t="shared" si="31"/>
        <v>0</v>
      </c>
      <c r="K690" s="14"/>
    </row>
    <row r="691" spans="1:11" x14ac:dyDescent="0.25">
      <c r="A691" t="str">
        <f t="shared" si="28"/>
        <v>Capela do Alto Alegre</v>
      </c>
      <c r="B691" t="s">
        <v>586</v>
      </c>
      <c r="C691">
        <v>0</v>
      </c>
      <c r="D691" s="46">
        <f t="shared" si="29"/>
        <v>0</v>
      </c>
      <c r="E691" s="14"/>
      <c r="F691" t="str">
        <f t="shared" si="30"/>
        <v>Alcobaça</v>
      </c>
      <c r="G691" t="s">
        <v>511</v>
      </c>
      <c r="H691">
        <v>0</v>
      </c>
      <c r="I691" s="46">
        <f t="shared" si="31"/>
        <v>0</v>
      </c>
      <c r="K691" s="14"/>
    </row>
    <row r="692" spans="1:11" x14ac:dyDescent="0.25">
      <c r="A692" t="str">
        <f t="shared" si="28"/>
        <v>Caravelas</v>
      </c>
      <c r="B692" t="s">
        <v>588</v>
      </c>
      <c r="C692">
        <v>0</v>
      </c>
      <c r="D692" s="46">
        <f t="shared" si="29"/>
        <v>0</v>
      </c>
      <c r="E692" s="14"/>
      <c r="F692" t="str">
        <f t="shared" si="30"/>
        <v>Amargosa</v>
      </c>
      <c r="G692" t="s">
        <v>513</v>
      </c>
      <c r="H692">
        <v>0</v>
      </c>
      <c r="I692" s="46">
        <f t="shared" si="31"/>
        <v>0</v>
      </c>
      <c r="K692" s="14"/>
    </row>
    <row r="693" spans="1:11" x14ac:dyDescent="0.25">
      <c r="A693" t="str">
        <f t="shared" si="28"/>
        <v>Carinhanha</v>
      </c>
      <c r="B693" t="s">
        <v>590</v>
      </c>
      <c r="C693">
        <v>0</v>
      </c>
      <c r="D693" s="46">
        <f t="shared" si="29"/>
        <v>0</v>
      </c>
      <c r="E693" s="14"/>
      <c r="F693" t="str">
        <f t="shared" si="30"/>
        <v>Amélia Rodrigues</v>
      </c>
      <c r="G693" t="s">
        <v>514</v>
      </c>
      <c r="H693">
        <v>0</v>
      </c>
      <c r="I693" s="46">
        <f t="shared" si="31"/>
        <v>0</v>
      </c>
      <c r="K693" s="14"/>
    </row>
    <row r="694" spans="1:11" x14ac:dyDescent="0.25">
      <c r="A694" t="str">
        <f t="shared" si="28"/>
        <v>Casa Nova</v>
      </c>
      <c r="B694" t="s">
        <v>591</v>
      </c>
      <c r="C694">
        <v>0</v>
      </c>
      <c r="D694" s="46">
        <f t="shared" si="29"/>
        <v>0</v>
      </c>
      <c r="E694" s="14"/>
      <c r="F694" t="str">
        <f t="shared" si="30"/>
        <v>América Dourada</v>
      </c>
      <c r="G694" t="s">
        <v>515</v>
      </c>
      <c r="H694">
        <v>0</v>
      </c>
      <c r="I694" s="46">
        <f t="shared" si="31"/>
        <v>0</v>
      </c>
      <c r="K694" s="14"/>
    </row>
    <row r="695" spans="1:11" x14ac:dyDescent="0.25">
      <c r="A695" t="str">
        <f t="shared" si="28"/>
        <v>Catolândia</v>
      </c>
      <c r="B695" t="s">
        <v>593</v>
      </c>
      <c r="C695">
        <v>0</v>
      </c>
      <c r="D695" s="46">
        <f t="shared" si="29"/>
        <v>0</v>
      </c>
      <c r="E695" s="14"/>
      <c r="F695" t="str">
        <f t="shared" si="30"/>
        <v>Anagé</v>
      </c>
      <c r="G695" t="s">
        <v>516</v>
      </c>
      <c r="H695">
        <v>0</v>
      </c>
      <c r="I695" s="46">
        <f t="shared" si="31"/>
        <v>0</v>
      </c>
      <c r="K695" s="14"/>
    </row>
    <row r="696" spans="1:11" x14ac:dyDescent="0.25">
      <c r="A696" t="str">
        <f t="shared" si="28"/>
        <v>Catu</v>
      </c>
      <c r="B696" t="s">
        <v>594</v>
      </c>
      <c r="C696">
        <v>0</v>
      </c>
      <c r="D696" s="46">
        <f t="shared" si="29"/>
        <v>0</v>
      </c>
      <c r="E696" s="14"/>
      <c r="F696" t="str">
        <f t="shared" si="30"/>
        <v>Andorinha</v>
      </c>
      <c r="G696" t="s">
        <v>518</v>
      </c>
      <c r="H696">
        <v>0</v>
      </c>
      <c r="I696" s="46">
        <f t="shared" si="31"/>
        <v>0</v>
      </c>
      <c r="K696" s="14"/>
    </row>
    <row r="697" spans="1:11" x14ac:dyDescent="0.25">
      <c r="A697" t="str">
        <f t="shared" si="28"/>
        <v>Caturama</v>
      </c>
      <c r="B697" t="s">
        <v>595</v>
      </c>
      <c r="C697">
        <v>0</v>
      </c>
      <c r="D697" s="46">
        <f t="shared" si="29"/>
        <v>0</v>
      </c>
      <c r="E697" s="14"/>
      <c r="F697" t="str">
        <f t="shared" si="30"/>
        <v>Antônio Cardoso</v>
      </c>
      <c r="G697" t="s">
        <v>522</v>
      </c>
      <c r="H697">
        <v>0</v>
      </c>
      <c r="I697" s="46">
        <f t="shared" si="31"/>
        <v>0</v>
      </c>
      <c r="K697" s="14"/>
    </row>
    <row r="698" spans="1:11" x14ac:dyDescent="0.25">
      <c r="A698" t="str">
        <f t="shared" si="28"/>
        <v>Cícero Dantas</v>
      </c>
      <c r="B698" t="s">
        <v>598</v>
      </c>
      <c r="C698">
        <v>0</v>
      </c>
      <c r="D698" s="46">
        <f t="shared" si="29"/>
        <v>0</v>
      </c>
      <c r="E698" s="14"/>
      <c r="F698" t="str">
        <f t="shared" si="30"/>
        <v>Antônio Gonçalves</v>
      </c>
      <c r="G698" t="s">
        <v>523</v>
      </c>
      <c r="H698">
        <v>0</v>
      </c>
      <c r="I698" s="46">
        <f t="shared" si="31"/>
        <v>0</v>
      </c>
      <c r="K698" s="14"/>
    </row>
    <row r="699" spans="1:11" x14ac:dyDescent="0.25">
      <c r="A699" t="str">
        <f t="shared" si="28"/>
        <v>Cipó</v>
      </c>
      <c r="B699" t="s">
        <v>599</v>
      </c>
      <c r="C699">
        <v>0</v>
      </c>
      <c r="D699" s="46">
        <f t="shared" si="29"/>
        <v>0</v>
      </c>
      <c r="E699" s="14"/>
      <c r="F699" t="str">
        <f t="shared" si="30"/>
        <v>Apuarema</v>
      </c>
      <c r="G699" t="s">
        <v>525</v>
      </c>
      <c r="H699">
        <v>0</v>
      </c>
      <c r="I699" s="46">
        <f t="shared" si="31"/>
        <v>0</v>
      </c>
      <c r="K699" s="14"/>
    </row>
    <row r="700" spans="1:11" x14ac:dyDescent="0.25">
      <c r="A700" t="str">
        <f t="shared" si="28"/>
        <v>Cocos</v>
      </c>
      <c r="B700" t="s">
        <v>601</v>
      </c>
      <c r="C700">
        <v>0</v>
      </c>
      <c r="D700" s="46">
        <f t="shared" si="29"/>
        <v>0</v>
      </c>
      <c r="E700" s="14"/>
      <c r="F700" t="str">
        <f t="shared" si="30"/>
        <v>Aracatu</v>
      </c>
      <c r="G700" t="s">
        <v>527</v>
      </c>
      <c r="H700">
        <v>0</v>
      </c>
      <c r="I700" s="46">
        <f t="shared" si="31"/>
        <v>0</v>
      </c>
      <c r="K700" s="14"/>
    </row>
    <row r="701" spans="1:11" x14ac:dyDescent="0.25">
      <c r="A701" t="str">
        <f t="shared" si="28"/>
        <v>Conde</v>
      </c>
      <c r="B701" t="s">
        <v>605</v>
      </c>
      <c r="C701">
        <v>0</v>
      </c>
      <c r="D701" s="46">
        <f t="shared" si="29"/>
        <v>0</v>
      </c>
      <c r="E701" s="14"/>
      <c r="F701" t="str">
        <f t="shared" si="30"/>
        <v>Araci</v>
      </c>
      <c r="G701" t="s">
        <v>528</v>
      </c>
      <c r="H701">
        <v>0</v>
      </c>
      <c r="I701" s="46">
        <f t="shared" si="31"/>
        <v>0</v>
      </c>
      <c r="K701" s="14"/>
    </row>
    <row r="702" spans="1:11" x14ac:dyDescent="0.25">
      <c r="A702" t="str">
        <f t="shared" si="28"/>
        <v>Condeúba</v>
      </c>
      <c r="B702" t="s">
        <v>606</v>
      </c>
      <c r="C702">
        <v>0</v>
      </c>
      <c r="D702" s="46">
        <f t="shared" si="29"/>
        <v>0</v>
      </c>
      <c r="E702" s="14"/>
      <c r="F702" t="str">
        <f t="shared" si="30"/>
        <v>Aramari</v>
      </c>
      <c r="G702" t="s">
        <v>529</v>
      </c>
      <c r="H702">
        <v>0</v>
      </c>
      <c r="I702" s="46">
        <f t="shared" si="31"/>
        <v>0</v>
      </c>
      <c r="K702" s="14"/>
    </row>
    <row r="703" spans="1:11" x14ac:dyDescent="0.25">
      <c r="A703" t="str">
        <f t="shared" si="28"/>
        <v>Cordeiros</v>
      </c>
      <c r="B703" t="s">
        <v>609</v>
      </c>
      <c r="C703">
        <v>0</v>
      </c>
      <c r="D703" s="46">
        <f t="shared" si="29"/>
        <v>0</v>
      </c>
      <c r="E703" s="14"/>
      <c r="F703" t="str">
        <f t="shared" si="30"/>
        <v>Arataca</v>
      </c>
      <c r="G703" t="s">
        <v>530</v>
      </c>
      <c r="H703">
        <v>0</v>
      </c>
      <c r="I703" s="46">
        <f t="shared" si="31"/>
        <v>0</v>
      </c>
      <c r="K703" s="14"/>
    </row>
    <row r="704" spans="1:11" x14ac:dyDescent="0.25">
      <c r="A704" t="str">
        <f t="shared" si="28"/>
        <v>Coribe</v>
      </c>
      <c r="B704" t="s">
        <v>610</v>
      </c>
      <c r="C704">
        <v>0</v>
      </c>
      <c r="D704" s="46">
        <f t="shared" si="29"/>
        <v>0</v>
      </c>
      <c r="E704" s="14"/>
      <c r="F704" t="str">
        <f t="shared" si="30"/>
        <v>Banzaê</v>
      </c>
      <c r="G704" t="s">
        <v>535</v>
      </c>
      <c r="H704">
        <v>0</v>
      </c>
      <c r="I704" s="46">
        <f t="shared" si="31"/>
        <v>0</v>
      </c>
      <c r="K704" s="14"/>
    </row>
    <row r="705" spans="1:11" x14ac:dyDescent="0.25">
      <c r="A705" t="str">
        <f t="shared" si="28"/>
        <v>Coronel João Sá</v>
      </c>
      <c r="B705" t="s">
        <v>611</v>
      </c>
      <c r="C705">
        <v>0</v>
      </c>
      <c r="D705" s="46">
        <f t="shared" si="29"/>
        <v>0</v>
      </c>
      <c r="E705" s="14"/>
      <c r="F705" t="str">
        <f t="shared" si="30"/>
        <v>Barro Preto</v>
      </c>
      <c r="G705" t="s">
        <v>543</v>
      </c>
      <c r="H705">
        <v>0</v>
      </c>
      <c r="I705" s="46">
        <f t="shared" si="31"/>
        <v>0</v>
      </c>
      <c r="K705" s="14"/>
    </row>
    <row r="706" spans="1:11" x14ac:dyDescent="0.25">
      <c r="A706" t="str">
        <f t="shared" si="28"/>
        <v>Correntina</v>
      </c>
      <c r="B706" t="s">
        <v>612</v>
      </c>
      <c r="C706">
        <v>0</v>
      </c>
      <c r="D706" s="46">
        <f t="shared" si="29"/>
        <v>0</v>
      </c>
      <c r="E706" s="14"/>
      <c r="F706" t="str">
        <f t="shared" si="30"/>
        <v>Barrocas</v>
      </c>
      <c r="G706" t="s">
        <v>544</v>
      </c>
      <c r="H706">
        <v>0</v>
      </c>
      <c r="I706" s="46">
        <f t="shared" si="31"/>
        <v>0</v>
      </c>
      <c r="K706" s="14"/>
    </row>
    <row r="707" spans="1:11" x14ac:dyDescent="0.25">
      <c r="A707" t="str">
        <f t="shared" si="28"/>
        <v>Cotegipe</v>
      </c>
      <c r="B707" t="s">
        <v>613</v>
      </c>
      <c r="C707">
        <v>0</v>
      </c>
      <c r="D707" s="46">
        <f t="shared" si="29"/>
        <v>0</v>
      </c>
      <c r="E707" s="14"/>
      <c r="F707" t="str">
        <f t="shared" si="30"/>
        <v>Belmonte</v>
      </c>
      <c r="G707" t="s">
        <v>545</v>
      </c>
      <c r="H707">
        <v>0</v>
      </c>
      <c r="I707" s="46">
        <f t="shared" si="31"/>
        <v>0</v>
      </c>
      <c r="K707" s="14"/>
    </row>
    <row r="708" spans="1:11" x14ac:dyDescent="0.25">
      <c r="A708" t="str">
        <f t="shared" si="28"/>
        <v>Cravolândia</v>
      </c>
      <c r="B708" t="s">
        <v>614</v>
      </c>
      <c r="C708">
        <v>0</v>
      </c>
      <c r="D708" s="46">
        <f t="shared" si="29"/>
        <v>0</v>
      </c>
      <c r="E708" s="14"/>
      <c r="F708" t="str">
        <f t="shared" si="30"/>
        <v>Belo Campo</v>
      </c>
      <c r="G708" t="s">
        <v>546</v>
      </c>
      <c r="H708">
        <v>0</v>
      </c>
      <c r="I708" s="46">
        <f t="shared" si="31"/>
        <v>0</v>
      </c>
      <c r="K708" s="14"/>
    </row>
    <row r="709" spans="1:11" x14ac:dyDescent="0.25">
      <c r="A709" t="str">
        <f t="shared" si="28"/>
        <v>Curaçá</v>
      </c>
      <c r="B709" t="s">
        <v>618</v>
      </c>
      <c r="C709">
        <v>0</v>
      </c>
      <c r="D709" s="46">
        <f t="shared" si="29"/>
        <v>0</v>
      </c>
      <c r="E709" s="14"/>
      <c r="F709" t="str">
        <f t="shared" si="30"/>
        <v>Biritinga</v>
      </c>
      <c r="G709" t="s">
        <v>547</v>
      </c>
      <c r="H709">
        <v>0</v>
      </c>
      <c r="I709" s="46">
        <f t="shared" si="31"/>
        <v>0</v>
      </c>
      <c r="K709" s="14"/>
    </row>
    <row r="710" spans="1:11" x14ac:dyDescent="0.25">
      <c r="A710" t="str">
        <f t="shared" si="28"/>
        <v>Dário Meira</v>
      </c>
      <c r="B710" t="s">
        <v>619</v>
      </c>
      <c r="C710">
        <v>0</v>
      </c>
      <c r="D710" s="46">
        <f t="shared" si="29"/>
        <v>0</v>
      </c>
      <c r="E710" s="14"/>
      <c r="F710" t="str">
        <f t="shared" si="30"/>
        <v>Boa Nova</v>
      </c>
      <c r="G710" t="s">
        <v>548</v>
      </c>
      <c r="H710">
        <v>0</v>
      </c>
      <c r="I710" s="46">
        <f t="shared" si="31"/>
        <v>0</v>
      </c>
      <c r="K710" s="14"/>
    </row>
    <row r="711" spans="1:11" x14ac:dyDescent="0.25">
      <c r="A711" t="str">
        <f t="shared" si="28"/>
        <v>Dias d'Ávila</v>
      </c>
      <c r="B711" t="s">
        <v>620</v>
      </c>
      <c r="C711">
        <v>0</v>
      </c>
      <c r="D711" s="46">
        <f t="shared" si="29"/>
        <v>0</v>
      </c>
      <c r="E711" s="14"/>
      <c r="F711" t="str">
        <f t="shared" si="30"/>
        <v>Bom Jesus da Lapa</v>
      </c>
      <c r="G711" t="s">
        <v>550</v>
      </c>
      <c r="H711">
        <v>0</v>
      </c>
      <c r="I711" s="46">
        <f t="shared" si="31"/>
        <v>0</v>
      </c>
      <c r="K711" s="14"/>
    </row>
    <row r="712" spans="1:11" x14ac:dyDescent="0.25">
      <c r="A712" t="str">
        <f t="shared" si="28"/>
        <v>Dom Basílio</v>
      </c>
      <c r="B712" t="s">
        <v>621</v>
      </c>
      <c r="C712">
        <v>0</v>
      </c>
      <c r="D712" s="46">
        <f t="shared" si="29"/>
        <v>0</v>
      </c>
      <c r="E712" s="14"/>
      <c r="F712" t="str">
        <f t="shared" si="30"/>
        <v>Bom Jesus da Serra</v>
      </c>
      <c r="G712" t="s">
        <v>551</v>
      </c>
      <c r="H712">
        <v>0</v>
      </c>
      <c r="I712" s="46">
        <f t="shared" si="31"/>
        <v>0</v>
      </c>
      <c r="K712" s="14"/>
    </row>
    <row r="713" spans="1:11" x14ac:dyDescent="0.25">
      <c r="A713" t="str">
        <f t="shared" si="28"/>
        <v>Dom Macedo Costa</v>
      </c>
      <c r="B713" t="s">
        <v>622</v>
      </c>
      <c r="C713">
        <v>0</v>
      </c>
      <c r="D713" s="46">
        <f t="shared" si="29"/>
        <v>0</v>
      </c>
      <c r="E713" s="14"/>
      <c r="F713" t="str">
        <f t="shared" si="30"/>
        <v>Botuporã</v>
      </c>
      <c r="G713" t="s">
        <v>555</v>
      </c>
      <c r="H713">
        <v>0</v>
      </c>
      <c r="I713" s="46">
        <f t="shared" si="31"/>
        <v>0</v>
      </c>
      <c r="K713" s="14"/>
    </row>
    <row r="714" spans="1:11" x14ac:dyDescent="0.25">
      <c r="A714" t="str">
        <f t="shared" si="28"/>
        <v>Encruzilhada</v>
      </c>
      <c r="B714" t="s">
        <v>624</v>
      </c>
      <c r="C714">
        <v>0</v>
      </c>
      <c r="D714" s="46">
        <f t="shared" si="29"/>
        <v>0</v>
      </c>
      <c r="E714" s="14"/>
      <c r="F714" t="str">
        <f t="shared" si="30"/>
        <v>Brejões</v>
      </c>
      <c r="G714" t="s">
        <v>556</v>
      </c>
      <c r="H714">
        <v>0</v>
      </c>
      <c r="I714" s="46">
        <f t="shared" si="31"/>
        <v>0</v>
      </c>
      <c r="K714" s="14"/>
    </row>
    <row r="715" spans="1:11" x14ac:dyDescent="0.25">
      <c r="A715" t="str">
        <f t="shared" si="28"/>
        <v>Érico Cardoso</v>
      </c>
      <c r="B715" t="s">
        <v>626</v>
      </c>
      <c r="C715">
        <v>0</v>
      </c>
      <c r="D715" s="46">
        <f t="shared" si="29"/>
        <v>0</v>
      </c>
      <c r="E715" s="14"/>
      <c r="F715" t="str">
        <f t="shared" si="30"/>
        <v>Brotas de Macaúbas</v>
      </c>
      <c r="G715" t="s">
        <v>558</v>
      </c>
      <c r="H715">
        <v>0</v>
      </c>
      <c r="I715" s="46">
        <f t="shared" si="31"/>
        <v>0</v>
      </c>
      <c r="K715" s="14"/>
    </row>
    <row r="716" spans="1:11" x14ac:dyDescent="0.25">
      <c r="A716" t="str">
        <f t="shared" si="28"/>
        <v>Euclides da Cunha</v>
      </c>
      <c r="B716" t="s">
        <v>628</v>
      </c>
      <c r="C716">
        <v>0</v>
      </c>
      <c r="D716" s="46">
        <f t="shared" si="29"/>
        <v>0</v>
      </c>
      <c r="E716" s="14"/>
      <c r="F716" t="str">
        <f t="shared" si="30"/>
        <v>Brumado</v>
      </c>
      <c r="G716" t="s">
        <v>559</v>
      </c>
      <c r="H716">
        <v>0</v>
      </c>
      <c r="I716" s="46">
        <f t="shared" si="31"/>
        <v>0</v>
      </c>
      <c r="K716" s="14"/>
    </row>
    <row r="717" spans="1:11" x14ac:dyDescent="0.25">
      <c r="A717" t="str">
        <f t="shared" si="28"/>
        <v>Eunápolis</v>
      </c>
      <c r="B717" t="s">
        <v>629</v>
      </c>
      <c r="C717">
        <v>0</v>
      </c>
      <c r="D717" s="46">
        <f t="shared" si="29"/>
        <v>0</v>
      </c>
      <c r="E717" s="14"/>
      <c r="F717" t="str">
        <f t="shared" si="30"/>
        <v>Buritirama</v>
      </c>
      <c r="G717" t="s">
        <v>561</v>
      </c>
      <c r="H717">
        <v>0</v>
      </c>
      <c r="I717" s="46">
        <f t="shared" si="31"/>
        <v>0</v>
      </c>
      <c r="K717" s="14"/>
    </row>
    <row r="718" spans="1:11" x14ac:dyDescent="0.25">
      <c r="A718" t="str">
        <f t="shared" si="28"/>
        <v>Fátima</v>
      </c>
      <c r="B718" t="s">
        <v>630</v>
      </c>
      <c r="C718">
        <v>0</v>
      </c>
      <c r="D718" s="46">
        <f t="shared" si="29"/>
        <v>0</v>
      </c>
      <c r="E718" s="14"/>
      <c r="F718" t="str">
        <f t="shared" si="30"/>
        <v>Caatiba</v>
      </c>
      <c r="G718" t="s">
        <v>562</v>
      </c>
      <c r="H718">
        <v>0</v>
      </c>
      <c r="I718" s="46">
        <f t="shared" si="31"/>
        <v>0</v>
      </c>
      <c r="K718" s="14"/>
    </row>
    <row r="719" spans="1:11" x14ac:dyDescent="0.25">
      <c r="A719" t="str">
        <f t="shared" si="28"/>
        <v>Feira da Mata</v>
      </c>
      <c r="B719" t="s">
        <v>631</v>
      </c>
      <c r="C719">
        <v>0</v>
      </c>
      <c r="D719" s="46">
        <f t="shared" si="29"/>
        <v>0</v>
      </c>
      <c r="E719" s="14"/>
      <c r="F719" t="str">
        <f t="shared" si="30"/>
        <v>Cachoeira</v>
      </c>
      <c r="G719" t="s">
        <v>564</v>
      </c>
      <c r="H719">
        <v>0</v>
      </c>
      <c r="I719" s="46">
        <f t="shared" si="31"/>
        <v>0</v>
      </c>
      <c r="K719" s="14"/>
    </row>
    <row r="720" spans="1:11" x14ac:dyDescent="0.25">
      <c r="A720" t="str">
        <f t="shared" si="28"/>
        <v>Firmino Alves</v>
      </c>
      <c r="B720" t="s">
        <v>634</v>
      </c>
      <c r="C720">
        <v>0</v>
      </c>
      <c r="D720" s="46">
        <f t="shared" si="29"/>
        <v>0</v>
      </c>
      <c r="E720" s="14"/>
      <c r="F720" t="str">
        <f t="shared" si="30"/>
        <v>Caculé</v>
      </c>
      <c r="G720" t="s">
        <v>565</v>
      </c>
      <c r="H720">
        <v>0</v>
      </c>
      <c r="I720" s="46">
        <f t="shared" si="31"/>
        <v>0</v>
      </c>
      <c r="K720" s="14"/>
    </row>
    <row r="721" spans="1:11" x14ac:dyDescent="0.25">
      <c r="A721" t="str">
        <f t="shared" si="28"/>
        <v>Formosa do Rio Preto</v>
      </c>
      <c r="B721" t="s">
        <v>636</v>
      </c>
      <c r="C721">
        <v>0</v>
      </c>
      <c r="D721" s="46">
        <f t="shared" si="29"/>
        <v>0</v>
      </c>
      <c r="E721" s="14"/>
      <c r="F721" t="str">
        <f t="shared" si="30"/>
        <v>Caém</v>
      </c>
      <c r="G721" t="s">
        <v>566</v>
      </c>
      <c r="H721">
        <v>0</v>
      </c>
      <c r="I721" s="46">
        <f t="shared" si="31"/>
        <v>0</v>
      </c>
      <c r="K721" s="14"/>
    </row>
    <row r="722" spans="1:11" x14ac:dyDescent="0.25">
      <c r="A722" t="str">
        <f t="shared" si="28"/>
        <v>Governador Mangabeira</v>
      </c>
      <c r="B722" t="s">
        <v>642</v>
      </c>
      <c r="C722">
        <v>0</v>
      </c>
      <c r="D722" s="46">
        <f t="shared" si="29"/>
        <v>0</v>
      </c>
      <c r="E722" s="14"/>
      <c r="F722" t="str">
        <f t="shared" si="30"/>
        <v>Caetanos</v>
      </c>
      <c r="G722" t="s">
        <v>567</v>
      </c>
      <c r="H722">
        <v>0</v>
      </c>
      <c r="I722" s="46">
        <f t="shared" si="31"/>
        <v>0</v>
      </c>
      <c r="K722" s="14"/>
    </row>
    <row r="723" spans="1:11" x14ac:dyDescent="0.25">
      <c r="A723" t="str">
        <f t="shared" si="28"/>
        <v>Guajeru</v>
      </c>
      <c r="B723" t="s">
        <v>643</v>
      </c>
      <c r="C723">
        <v>0</v>
      </c>
      <c r="D723" s="46">
        <f t="shared" si="29"/>
        <v>0</v>
      </c>
      <c r="E723" s="14"/>
      <c r="F723" t="str">
        <f t="shared" si="30"/>
        <v>Campo Alegre de Lourdes</v>
      </c>
      <c r="G723" t="s">
        <v>575</v>
      </c>
      <c r="H723">
        <v>0</v>
      </c>
      <c r="I723" s="46">
        <f t="shared" si="31"/>
        <v>0</v>
      </c>
      <c r="K723" s="14"/>
    </row>
    <row r="724" spans="1:11" x14ac:dyDescent="0.25">
      <c r="A724" t="str">
        <f t="shared" si="28"/>
        <v>Guaratinga</v>
      </c>
      <c r="B724" t="s">
        <v>645</v>
      </c>
      <c r="C724">
        <v>0</v>
      </c>
      <c r="D724" s="46">
        <f t="shared" si="29"/>
        <v>0</v>
      </c>
      <c r="E724" s="14"/>
      <c r="F724" t="str">
        <f t="shared" si="30"/>
        <v>Canápolis</v>
      </c>
      <c r="G724" t="s">
        <v>577</v>
      </c>
      <c r="H724">
        <v>0</v>
      </c>
      <c r="I724" s="46">
        <f t="shared" si="31"/>
        <v>0</v>
      </c>
      <c r="K724" s="14"/>
    </row>
    <row r="725" spans="1:11" x14ac:dyDescent="0.25">
      <c r="A725" t="str">
        <f t="shared" si="28"/>
        <v>Heliópolis</v>
      </c>
      <c r="B725" t="s">
        <v>646</v>
      </c>
      <c r="C725">
        <v>0</v>
      </c>
      <c r="D725" s="46">
        <f t="shared" si="29"/>
        <v>0</v>
      </c>
      <c r="E725" s="14"/>
      <c r="F725" t="str">
        <f t="shared" si="30"/>
        <v>Candeal</v>
      </c>
      <c r="G725" t="s">
        <v>580</v>
      </c>
      <c r="H725">
        <v>0</v>
      </c>
      <c r="I725" s="46">
        <f t="shared" si="31"/>
        <v>0</v>
      </c>
      <c r="K725" s="14"/>
    </row>
    <row r="726" spans="1:11" x14ac:dyDescent="0.25">
      <c r="A726" t="str">
        <f t="shared" si="28"/>
        <v>Ibiassucê</v>
      </c>
      <c r="B726" t="s">
        <v>647</v>
      </c>
      <c r="C726">
        <v>0</v>
      </c>
      <c r="D726" s="46">
        <f t="shared" si="29"/>
        <v>0</v>
      </c>
      <c r="E726" s="14"/>
      <c r="F726" t="str">
        <f t="shared" si="30"/>
        <v>Cândido Sales</v>
      </c>
      <c r="G726" t="s">
        <v>583</v>
      </c>
      <c r="H726">
        <v>0</v>
      </c>
      <c r="I726" s="46">
        <f t="shared" si="31"/>
        <v>0</v>
      </c>
      <c r="K726" s="14"/>
    </row>
    <row r="727" spans="1:11" x14ac:dyDescent="0.25">
      <c r="A727" t="str">
        <f t="shared" si="28"/>
        <v>Ibicoara</v>
      </c>
      <c r="B727" t="s">
        <v>649</v>
      </c>
      <c r="C727">
        <v>0</v>
      </c>
      <c r="D727" s="46">
        <f t="shared" si="29"/>
        <v>0</v>
      </c>
      <c r="E727" s="14"/>
      <c r="F727" t="str">
        <f t="shared" si="30"/>
        <v>Cansanção</v>
      </c>
      <c r="G727" t="s">
        <v>584</v>
      </c>
      <c r="H727">
        <v>0</v>
      </c>
      <c r="I727" s="46">
        <f t="shared" si="31"/>
        <v>0</v>
      </c>
      <c r="K727" s="14"/>
    </row>
    <row r="728" spans="1:11" x14ac:dyDescent="0.25">
      <c r="A728" t="str">
        <f t="shared" si="28"/>
        <v>Ibicuí</v>
      </c>
      <c r="B728" t="s">
        <v>650</v>
      </c>
      <c r="C728">
        <v>0</v>
      </c>
      <c r="D728" s="46">
        <f t="shared" si="29"/>
        <v>0</v>
      </c>
      <c r="E728" s="14"/>
      <c r="F728" t="str">
        <f t="shared" si="30"/>
        <v>Canudos</v>
      </c>
      <c r="G728" t="s">
        <v>585</v>
      </c>
      <c r="H728">
        <v>0</v>
      </c>
      <c r="I728" s="46">
        <f t="shared" si="31"/>
        <v>0</v>
      </c>
      <c r="K728" s="14"/>
    </row>
    <row r="729" spans="1:11" x14ac:dyDescent="0.25">
      <c r="A729" t="str">
        <f t="shared" ref="A729:A792" si="32">MID(B729,8,30)</f>
        <v>Ibipitanga</v>
      </c>
      <c r="B729" t="s">
        <v>652</v>
      </c>
      <c r="C729">
        <v>0</v>
      </c>
      <c r="D729" s="46">
        <f t="shared" ref="D729:D792" si="33">C729*100/C$891</f>
        <v>0</v>
      </c>
      <c r="E729" s="14"/>
      <c r="F729" t="str">
        <f t="shared" ref="F729:F792" si="34">MID(G729,8,30)</f>
        <v>Capela do Alto Alegre</v>
      </c>
      <c r="G729" t="s">
        <v>586</v>
      </c>
      <c r="H729">
        <v>0</v>
      </c>
      <c r="I729" s="46">
        <f t="shared" ref="I729:I792" si="35">H729*100/H$891</f>
        <v>0</v>
      </c>
      <c r="K729" s="14"/>
    </row>
    <row r="730" spans="1:11" x14ac:dyDescent="0.25">
      <c r="A730" t="str">
        <f t="shared" si="32"/>
        <v>Ibiquera</v>
      </c>
      <c r="B730" t="s">
        <v>653</v>
      </c>
      <c r="C730">
        <v>0</v>
      </c>
      <c r="D730" s="46">
        <f t="shared" si="33"/>
        <v>0</v>
      </c>
      <c r="E730" s="14"/>
      <c r="F730" t="str">
        <f t="shared" si="34"/>
        <v>Caravelas</v>
      </c>
      <c r="G730" t="s">
        <v>588</v>
      </c>
      <c r="H730">
        <v>0</v>
      </c>
      <c r="I730" s="46">
        <f t="shared" si="35"/>
        <v>0</v>
      </c>
      <c r="K730" s="14"/>
    </row>
    <row r="731" spans="1:11" x14ac:dyDescent="0.25">
      <c r="A731" t="str">
        <f t="shared" si="32"/>
        <v>Ibirataia</v>
      </c>
      <c r="B731" t="s">
        <v>656</v>
      </c>
      <c r="C731">
        <v>0</v>
      </c>
      <c r="D731" s="46">
        <f t="shared" si="33"/>
        <v>0</v>
      </c>
      <c r="E731" s="14"/>
      <c r="F731" t="str">
        <f t="shared" si="34"/>
        <v>Carinhanha</v>
      </c>
      <c r="G731" t="s">
        <v>590</v>
      </c>
      <c r="H731">
        <v>0</v>
      </c>
      <c r="I731" s="46">
        <f t="shared" si="35"/>
        <v>0</v>
      </c>
      <c r="K731" s="14"/>
    </row>
    <row r="732" spans="1:11" x14ac:dyDescent="0.25">
      <c r="A732" t="str">
        <f t="shared" si="32"/>
        <v>Ibititá</v>
      </c>
      <c r="B732" t="s">
        <v>658</v>
      </c>
      <c r="C732">
        <v>0</v>
      </c>
      <c r="D732" s="46">
        <f t="shared" si="33"/>
        <v>0</v>
      </c>
      <c r="E732" s="14"/>
      <c r="F732" t="str">
        <f t="shared" si="34"/>
        <v>Casa Nova</v>
      </c>
      <c r="G732" t="s">
        <v>591</v>
      </c>
      <c r="H732">
        <v>0</v>
      </c>
      <c r="I732" s="46">
        <f t="shared" si="35"/>
        <v>0</v>
      </c>
      <c r="K732" s="14"/>
    </row>
    <row r="733" spans="1:11" x14ac:dyDescent="0.25">
      <c r="A733" t="str">
        <f t="shared" si="32"/>
        <v>Ibotirama</v>
      </c>
      <c r="B733" t="s">
        <v>659</v>
      </c>
      <c r="C733">
        <v>0</v>
      </c>
      <c r="D733" s="46">
        <f t="shared" si="33"/>
        <v>0</v>
      </c>
      <c r="E733" s="14"/>
      <c r="F733" t="str">
        <f t="shared" si="34"/>
        <v>Caturama</v>
      </c>
      <c r="G733" t="s">
        <v>595</v>
      </c>
      <c r="H733">
        <v>0</v>
      </c>
      <c r="I733" s="46">
        <f t="shared" si="35"/>
        <v>0</v>
      </c>
      <c r="K733" s="14"/>
    </row>
    <row r="734" spans="1:11" x14ac:dyDescent="0.25">
      <c r="A734" t="str">
        <f t="shared" si="32"/>
        <v>Ichu</v>
      </c>
      <c r="B734" t="s">
        <v>660</v>
      </c>
      <c r="C734">
        <v>0</v>
      </c>
      <c r="D734" s="46">
        <f t="shared" si="33"/>
        <v>0</v>
      </c>
      <c r="E734" s="14"/>
      <c r="F734" t="str">
        <f t="shared" si="34"/>
        <v>Cícero Dantas</v>
      </c>
      <c r="G734" t="s">
        <v>598</v>
      </c>
      <c r="H734">
        <v>0</v>
      </c>
      <c r="I734" s="46">
        <f t="shared" si="35"/>
        <v>0</v>
      </c>
      <c r="K734" s="14"/>
    </row>
    <row r="735" spans="1:11" x14ac:dyDescent="0.25">
      <c r="A735" t="str">
        <f t="shared" si="32"/>
        <v>Igaporã</v>
      </c>
      <c r="B735" t="s">
        <v>661</v>
      </c>
      <c r="C735">
        <v>0</v>
      </c>
      <c r="D735" s="46">
        <f t="shared" si="33"/>
        <v>0</v>
      </c>
      <c r="E735" s="14"/>
      <c r="F735" t="str">
        <f t="shared" si="34"/>
        <v>Cipó</v>
      </c>
      <c r="G735" t="s">
        <v>599</v>
      </c>
      <c r="H735">
        <v>0</v>
      </c>
      <c r="I735" s="46">
        <f t="shared" si="35"/>
        <v>0</v>
      </c>
      <c r="K735" s="14"/>
    </row>
    <row r="736" spans="1:11" x14ac:dyDescent="0.25">
      <c r="A736" t="str">
        <f t="shared" si="32"/>
        <v>Iguaí</v>
      </c>
      <c r="B736" t="s">
        <v>663</v>
      </c>
      <c r="C736">
        <v>0</v>
      </c>
      <c r="D736" s="46">
        <f t="shared" si="33"/>
        <v>0</v>
      </c>
      <c r="E736" s="14"/>
      <c r="F736" t="str">
        <f t="shared" si="34"/>
        <v>Cocos</v>
      </c>
      <c r="G736" t="s">
        <v>601</v>
      </c>
      <c r="H736">
        <v>0</v>
      </c>
      <c r="I736" s="46">
        <f t="shared" si="35"/>
        <v>0</v>
      </c>
      <c r="K736" s="14"/>
    </row>
    <row r="737" spans="1:11" x14ac:dyDescent="0.25">
      <c r="A737" t="str">
        <f t="shared" si="32"/>
        <v>Ipupiara</v>
      </c>
      <c r="B737" t="s">
        <v>669</v>
      </c>
      <c r="C737">
        <v>0</v>
      </c>
      <c r="D737" s="46">
        <f t="shared" si="33"/>
        <v>0</v>
      </c>
      <c r="E737" s="14"/>
      <c r="F737" t="str">
        <f t="shared" si="34"/>
        <v>Conde</v>
      </c>
      <c r="G737" t="s">
        <v>605</v>
      </c>
      <c r="H737">
        <v>0</v>
      </c>
      <c r="I737" s="46">
        <f t="shared" si="35"/>
        <v>0</v>
      </c>
      <c r="K737" s="14"/>
    </row>
    <row r="738" spans="1:11" x14ac:dyDescent="0.25">
      <c r="A738" t="str">
        <f t="shared" si="32"/>
        <v>Irajuba</v>
      </c>
      <c r="B738" t="s">
        <v>670</v>
      </c>
      <c r="C738">
        <v>0</v>
      </c>
      <c r="D738" s="46">
        <f t="shared" si="33"/>
        <v>0</v>
      </c>
      <c r="E738" s="14"/>
      <c r="F738" t="str">
        <f t="shared" si="34"/>
        <v>Condeúba</v>
      </c>
      <c r="G738" t="s">
        <v>606</v>
      </c>
      <c r="H738">
        <v>0</v>
      </c>
      <c r="I738" s="46">
        <f t="shared" si="35"/>
        <v>0</v>
      </c>
      <c r="K738" s="14"/>
    </row>
    <row r="739" spans="1:11" x14ac:dyDescent="0.25">
      <c r="A739" t="str">
        <f t="shared" si="32"/>
        <v>Iramaia</v>
      </c>
      <c r="B739" t="s">
        <v>671</v>
      </c>
      <c r="C739">
        <v>0</v>
      </c>
      <c r="D739" s="46">
        <f t="shared" si="33"/>
        <v>0</v>
      </c>
      <c r="E739" s="14"/>
      <c r="F739" t="str">
        <f t="shared" si="34"/>
        <v>Cordeiros</v>
      </c>
      <c r="G739" t="s">
        <v>609</v>
      </c>
      <c r="H739">
        <v>0</v>
      </c>
      <c r="I739" s="46">
        <f t="shared" si="35"/>
        <v>0</v>
      </c>
      <c r="K739" s="14"/>
    </row>
    <row r="740" spans="1:11" x14ac:dyDescent="0.25">
      <c r="A740" t="str">
        <f t="shared" si="32"/>
        <v>Itabela</v>
      </c>
      <c r="B740" t="s">
        <v>675</v>
      </c>
      <c r="C740">
        <v>0</v>
      </c>
      <c r="D740" s="46">
        <f t="shared" si="33"/>
        <v>0</v>
      </c>
      <c r="E740" s="14"/>
      <c r="F740" t="str">
        <f t="shared" si="34"/>
        <v>Coribe</v>
      </c>
      <c r="G740" t="s">
        <v>610</v>
      </c>
      <c r="H740">
        <v>0</v>
      </c>
      <c r="I740" s="46">
        <f t="shared" si="35"/>
        <v>0</v>
      </c>
      <c r="K740" s="14"/>
    </row>
    <row r="741" spans="1:11" x14ac:dyDescent="0.25">
      <c r="A741" t="str">
        <f t="shared" si="32"/>
        <v>Itacaré</v>
      </c>
      <c r="B741" t="s">
        <v>678</v>
      </c>
      <c r="C741">
        <v>0</v>
      </c>
      <c r="D741" s="46">
        <f t="shared" si="33"/>
        <v>0</v>
      </c>
      <c r="E741" s="14"/>
      <c r="F741" t="str">
        <f t="shared" si="34"/>
        <v>Coronel João Sá</v>
      </c>
      <c r="G741" t="s">
        <v>611</v>
      </c>
      <c r="H741">
        <v>0</v>
      </c>
      <c r="I741" s="46">
        <f t="shared" si="35"/>
        <v>0</v>
      </c>
      <c r="K741" s="14"/>
    </row>
    <row r="742" spans="1:11" x14ac:dyDescent="0.25">
      <c r="A742" t="str">
        <f t="shared" si="32"/>
        <v>Itagi</v>
      </c>
      <c r="B742" t="s">
        <v>680</v>
      </c>
      <c r="C742">
        <v>0</v>
      </c>
      <c r="D742" s="46">
        <f t="shared" si="33"/>
        <v>0</v>
      </c>
      <c r="E742" s="14"/>
      <c r="F742" t="str">
        <f t="shared" si="34"/>
        <v>Correntina</v>
      </c>
      <c r="G742" t="s">
        <v>612</v>
      </c>
      <c r="H742">
        <v>0</v>
      </c>
      <c r="I742" s="46">
        <f t="shared" si="35"/>
        <v>0</v>
      </c>
      <c r="K742" s="14"/>
    </row>
    <row r="743" spans="1:11" x14ac:dyDescent="0.25">
      <c r="A743" t="str">
        <f t="shared" si="32"/>
        <v>Itagibá</v>
      </c>
      <c r="B743" t="s">
        <v>681</v>
      </c>
      <c r="C743">
        <v>0</v>
      </c>
      <c r="D743" s="46">
        <f t="shared" si="33"/>
        <v>0</v>
      </c>
      <c r="E743" s="14"/>
      <c r="F743" t="str">
        <f t="shared" si="34"/>
        <v>Cotegipe</v>
      </c>
      <c r="G743" t="s">
        <v>613</v>
      </c>
      <c r="H743">
        <v>0</v>
      </c>
      <c r="I743" s="46">
        <f t="shared" si="35"/>
        <v>0</v>
      </c>
      <c r="K743" s="14"/>
    </row>
    <row r="744" spans="1:11" x14ac:dyDescent="0.25">
      <c r="A744" t="str">
        <f t="shared" si="32"/>
        <v>Itagimirim</v>
      </c>
      <c r="B744" t="s">
        <v>682</v>
      </c>
      <c r="C744">
        <v>0</v>
      </c>
      <c r="D744" s="46">
        <f t="shared" si="33"/>
        <v>0</v>
      </c>
      <c r="E744" s="14"/>
      <c r="F744" t="str">
        <f t="shared" si="34"/>
        <v>Cravolândia</v>
      </c>
      <c r="G744" t="s">
        <v>614</v>
      </c>
      <c r="H744">
        <v>0</v>
      </c>
      <c r="I744" s="46">
        <f t="shared" si="35"/>
        <v>0</v>
      </c>
      <c r="K744" s="14"/>
    </row>
    <row r="745" spans="1:11" x14ac:dyDescent="0.25">
      <c r="A745" t="str">
        <f t="shared" si="32"/>
        <v>Itaguaçu da Bahia</v>
      </c>
      <c r="B745" t="s">
        <v>683</v>
      </c>
      <c r="C745">
        <v>0</v>
      </c>
      <c r="D745" s="46">
        <f t="shared" si="33"/>
        <v>0</v>
      </c>
      <c r="E745" s="14"/>
      <c r="F745" t="str">
        <f t="shared" si="34"/>
        <v>Curaçá</v>
      </c>
      <c r="G745" t="s">
        <v>618</v>
      </c>
      <c r="H745">
        <v>0</v>
      </c>
      <c r="I745" s="46">
        <f t="shared" si="35"/>
        <v>0</v>
      </c>
      <c r="K745" s="14"/>
    </row>
    <row r="746" spans="1:11" x14ac:dyDescent="0.25">
      <c r="A746" t="str">
        <f t="shared" si="32"/>
        <v>Itamaraju</v>
      </c>
      <c r="B746" t="s">
        <v>686</v>
      </c>
      <c r="C746">
        <v>0</v>
      </c>
      <c r="D746" s="46">
        <f t="shared" si="33"/>
        <v>0</v>
      </c>
      <c r="E746" s="14"/>
      <c r="F746" t="str">
        <f t="shared" si="34"/>
        <v>Dário Meira</v>
      </c>
      <c r="G746" t="s">
        <v>619</v>
      </c>
      <c r="H746">
        <v>0</v>
      </c>
      <c r="I746" s="46">
        <f t="shared" si="35"/>
        <v>0</v>
      </c>
      <c r="K746" s="14"/>
    </row>
    <row r="747" spans="1:11" x14ac:dyDescent="0.25">
      <c r="A747" t="str">
        <f t="shared" si="32"/>
        <v>Itamari</v>
      </c>
      <c r="B747" t="s">
        <v>687</v>
      </c>
      <c r="C747">
        <v>0</v>
      </c>
      <c r="D747" s="46">
        <f t="shared" si="33"/>
        <v>0</v>
      </c>
      <c r="E747" s="14"/>
      <c r="F747" t="str">
        <f t="shared" si="34"/>
        <v>Dias d'Ávila</v>
      </c>
      <c r="G747" t="s">
        <v>620</v>
      </c>
      <c r="H747">
        <v>0</v>
      </c>
      <c r="I747" s="46">
        <f t="shared" si="35"/>
        <v>0</v>
      </c>
      <c r="K747" s="14"/>
    </row>
    <row r="748" spans="1:11" x14ac:dyDescent="0.25">
      <c r="A748" t="str">
        <f t="shared" si="32"/>
        <v>Itambé</v>
      </c>
      <c r="B748" t="s">
        <v>688</v>
      </c>
      <c r="C748">
        <v>0</v>
      </c>
      <c r="D748" s="46">
        <f t="shared" si="33"/>
        <v>0</v>
      </c>
      <c r="E748" s="14"/>
      <c r="F748" t="str">
        <f t="shared" si="34"/>
        <v>Dom Basílio</v>
      </c>
      <c r="G748" t="s">
        <v>621</v>
      </c>
      <c r="H748">
        <v>0</v>
      </c>
      <c r="I748" s="46">
        <f t="shared" si="35"/>
        <v>0</v>
      </c>
      <c r="K748" s="14"/>
    </row>
    <row r="749" spans="1:11" x14ac:dyDescent="0.25">
      <c r="A749" t="str">
        <f t="shared" si="32"/>
        <v>Itanagra</v>
      </c>
      <c r="B749" t="s">
        <v>689</v>
      </c>
      <c r="C749">
        <v>0</v>
      </c>
      <c r="D749" s="46">
        <f t="shared" si="33"/>
        <v>0</v>
      </c>
      <c r="E749" s="14"/>
      <c r="F749" t="str">
        <f t="shared" si="34"/>
        <v>Encruzilhada</v>
      </c>
      <c r="G749" t="s">
        <v>624</v>
      </c>
      <c r="H749">
        <v>0</v>
      </c>
      <c r="I749" s="46">
        <f t="shared" si="35"/>
        <v>0</v>
      </c>
      <c r="K749" s="14"/>
    </row>
    <row r="750" spans="1:11" x14ac:dyDescent="0.25">
      <c r="A750" t="str">
        <f t="shared" si="32"/>
        <v>Itanhém</v>
      </c>
      <c r="B750" t="s">
        <v>690</v>
      </c>
      <c r="C750">
        <v>0</v>
      </c>
      <c r="D750" s="46">
        <f t="shared" si="33"/>
        <v>0</v>
      </c>
      <c r="E750" s="14"/>
      <c r="F750" t="str">
        <f t="shared" si="34"/>
        <v>Érico Cardoso</v>
      </c>
      <c r="G750" t="s">
        <v>626</v>
      </c>
      <c r="H750">
        <v>0</v>
      </c>
      <c r="I750" s="46">
        <f t="shared" si="35"/>
        <v>0</v>
      </c>
      <c r="K750" s="14"/>
    </row>
    <row r="751" spans="1:11" x14ac:dyDescent="0.25">
      <c r="A751" t="str">
        <f t="shared" si="32"/>
        <v>Itaparica</v>
      </c>
      <c r="B751" t="s">
        <v>691</v>
      </c>
      <c r="C751">
        <v>0</v>
      </c>
      <c r="D751" s="46">
        <f t="shared" si="33"/>
        <v>0</v>
      </c>
      <c r="E751" s="14"/>
      <c r="F751" t="str">
        <f t="shared" si="34"/>
        <v>Euclides da Cunha</v>
      </c>
      <c r="G751" t="s">
        <v>628</v>
      </c>
      <c r="H751">
        <v>0</v>
      </c>
      <c r="I751" s="46">
        <f t="shared" si="35"/>
        <v>0</v>
      </c>
      <c r="K751" s="14"/>
    </row>
    <row r="752" spans="1:11" x14ac:dyDescent="0.25">
      <c r="A752" t="str">
        <f t="shared" si="32"/>
        <v>Itapebi</v>
      </c>
      <c r="B752" t="s">
        <v>693</v>
      </c>
      <c r="C752">
        <v>0</v>
      </c>
      <c r="D752" s="46">
        <f t="shared" si="33"/>
        <v>0</v>
      </c>
      <c r="E752" s="14"/>
      <c r="F752" t="str">
        <f t="shared" si="34"/>
        <v>Eunápolis</v>
      </c>
      <c r="G752" t="s">
        <v>629</v>
      </c>
      <c r="H752">
        <v>0</v>
      </c>
      <c r="I752" s="46">
        <f t="shared" si="35"/>
        <v>0</v>
      </c>
      <c r="K752" s="14"/>
    </row>
    <row r="753" spans="1:11" x14ac:dyDescent="0.25">
      <c r="A753" t="str">
        <f t="shared" si="32"/>
        <v>Itapetinga</v>
      </c>
      <c r="B753" t="s">
        <v>694</v>
      </c>
      <c r="C753">
        <v>0</v>
      </c>
      <c r="D753" s="46">
        <f t="shared" si="33"/>
        <v>0</v>
      </c>
      <c r="E753" s="14"/>
      <c r="F753" t="str">
        <f t="shared" si="34"/>
        <v>Feira da Mata</v>
      </c>
      <c r="G753" t="s">
        <v>631</v>
      </c>
      <c r="H753">
        <v>0</v>
      </c>
      <c r="I753" s="46">
        <f t="shared" si="35"/>
        <v>0</v>
      </c>
      <c r="K753" s="14"/>
    </row>
    <row r="754" spans="1:11" x14ac:dyDescent="0.25">
      <c r="A754" t="str">
        <f t="shared" si="32"/>
        <v>Itaquara</v>
      </c>
      <c r="B754" t="s">
        <v>697</v>
      </c>
      <c r="C754">
        <v>0</v>
      </c>
      <c r="D754" s="46">
        <f t="shared" si="33"/>
        <v>0</v>
      </c>
      <c r="E754" s="14"/>
      <c r="F754" t="str">
        <f t="shared" si="34"/>
        <v>Firmino Alves</v>
      </c>
      <c r="G754" t="s">
        <v>634</v>
      </c>
      <c r="H754">
        <v>0</v>
      </c>
      <c r="I754" s="46">
        <f t="shared" si="35"/>
        <v>0</v>
      </c>
      <c r="K754" s="14"/>
    </row>
    <row r="755" spans="1:11" x14ac:dyDescent="0.25">
      <c r="A755" t="str">
        <f t="shared" si="32"/>
        <v>Itarantim</v>
      </c>
      <c r="B755" t="s">
        <v>698</v>
      </c>
      <c r="C755">
        <v>0</v>
      </c>
      <c r="D755" s="46">
        <f t="shared" si="33"/>
        <v>0</v>
      </c>
      <c r="E755" s="14"/>
      <c r="F755" t="str">
        <f t="shared" si="34"/>
        <v>Formosa do Rio Preto</v>
      </c>
      <c r="G755" t="s">
        <v>636</v>
      </c>
      <c r="H755">
        <v>0</v>
      </c>
      <c r="I755" s="46">
        <f t="shared" si="35"/>
        <v>0</v>
      </c>
      <c r="K755" s="14"/>
    </row>
    <row r="756" spans="1:11" x14ac:dyDescent="0.25">
      <c r="A756" t="str">
        <f t="shared" si="32"/>
        <v>Itiruçu</v>
      </c>
      <c r="B756" t="s">
        <v>700</v>
      </c>
      <c r="C756">
        <v>0</v>
      </c>
      <c r="D756" s="46">
        <f t="shared" si="33"/>
        <v>0</v>
      </c>
      <c r="E756" s="14"/>
      <c r="F756" t="str">
        <f t="shared" si="34"/>
        <v>Guajeru</v>
      </c>
      <c r="G756" t="s">
        <v>643</v>
      </c>
      <c r="H756">
        <v>0</v>
      </c>
      <c r="I756" s="46">
        <f t="shared" si="35"/>
        <v>0</v>
      </c>
      <c r="K756" s="14"/>
    </row>
    <row r="757" spans="1:11" x14ac:dyDescent="0.25">
      <c r="A757" t="str">
        <f t="shared" si="32"/>
        <v>Itiúba</v>
      </c>
      <c r="B757" t="s">
        <v>701</v>
      </c>
      <c r="C757">
        <v>0</v>
      </c>
      <c r="D757" s="46">
        <f t="shared" si="33"/>
        <v>0</v>
      </c>
      <c r="E757" s="14"/>
      <c r="F757" t="str">
        <f t="shared" si="34"/>
        <v>Guaratinga</v>
      </c>
      <c r="G757" t="s">
        <v>645</v>
      </c>
      <c r="H757">
        <v>0</v>
      </c>
      <c r="I757" s="46">
        <f t="shared" si="35"/>
        <v>0</v>
      </c>
      <c r="K757" s="14"/>
    </row>
    <row r="758" spans="1:11" x14ac:dyDescent="0.25">
      <c r="A758" t="str">
        <f t="shared" si="32"/>
        <v>Itororó</v>
      </c>
      <c r="B758" t="s">
        <v>702</v>
      </c>
      <c r="C758">
        <v>0</v>
      </c>
      <c r="D758" s="46">
        <f t="shared" si="33"/>
        <v>0</v>
      </c>
      <c r="E758" s="14"/>
      <c r="F758" t="str">
        <f t="shared" si="34"/>
        <v>Heliópolis</v>
      </c>
      <c r="G758" t="s">
        <v>646</v>
      </c>
      <c r="H758">
        <v>0</v>
      </c>
      <c r="I758" s="46">
        <f t="shared" si="35"/>
        <v>0</v>
      </c>
      <c r="K758" s="14"/>
    </row>
    <row r="759" spans="1:11" x14ac:dyDescent="0.25">
      <c r="A759" t="str">
        <f t="shared" si="32"/>
        <v>Ituaçu</v>
      </c>
      <c r="B759" t="s">
        <v>703</v>
      </c>
      <c r="C759">
        <v>0</v>
      </c>
      <c r="D759" s="46">
        <f t="shared" si="33"/>
        <v>0</v>
      </c>
      <c r="E759" s="14"/>
      <c r="F759" t="str">
        <f t="shared" si="34"/>
        <v>Ibiassucê</v>
      </c>
      <c r="G759" t="s">
        <v>647</v>
      </c>
      <c r="H759">
        <v>0</v>
      </c>
      <c r="I759" s="46">
        <f t="shared" si="35"/>
        <v>0</v>
      </c>
      <c r="K759" s="14"/>
    </row>
    <row r="760" spans="1:11" x14ac:dyDescent="0.25">
      <c r="A760" t="str">
        <f t="shared" si="32"/>
        <v>Jaborandi</v>
      </c>
      <c r="B760" t="s">
        <v>706</v>
      </c>
      <c r="C760">
        <v>0</v>
      </c>
      <c r="D760" s="46">
        <f t="shared" si="33"/>
        <v>0</v>
      </c>
      <c r="E760" s="14"/>
      <c r="F760" t="str">
        <f t="shared" si="34"/>
        <v>Ibicoara</v>
      </c>
      <c r="G760" t="s">
        <v>649</v>
      </c>
      <c r="H760">
        <v>0</v>
      </c>
      <c r="I760" s="46">
        <f t="shared" si="35"/>
        <v>0</v>
      </c>
      <c r="K760" s="14"/>
    </row>
    <row r="761" spans="1:11" x14ac:dyDescent="0.25">
      <c r="A761" t="str">
        <f t="shared" si="32"/>
        <v>Jacaraci</v>
      </c>
      <c r="B761" t="s">
        <v>707</v>
      </c>
      <c r="C761">
        <v>0</v>
      </c>
      <c r="D761" s="46">
        <f t="shared" si="33"/>
        <v>0</v>
      </c>
      <c r="E761" s="14"/>
      <c r="F761" t="str">
        <f t="shared" si="34"/>
        <v>Ibicuí</v>
      </c>
      <c r="G761" t="s">
        <v>650</v>
      </c>
      <c r="H761">
        <v>0</v>
      </c>
      <c r="I761" s="46">
        <f t="shared" si="35"/>
        <v>0</v>
      </c>
      <c r="K761" s="14"/>
    </row>
    <row r="762" spans="1:11" x14ac:dyDescent="0.25">
      <c r="A762" t="str">
        <f t="shared" si="32"/>
        <v>Jaguarari</v>
      </c>
      <c r="B762" t="s">
        <v>709</v>
      </c>
      <c r="C762">
        <v>0</v>
      </c>
      <c r="D762" s="46">
        <f t="shared" si="33"/>
        <v>0</v>
      </c>
      <c r="E762" s="14"/>
      <c r="F762" t="str">
        <f t="shared" si="34"/>
        <v>Ibipitanga</v>
      </c>
      <c r="G762" t="s">
        <v>652</v>
      </c>
      <c r="H762">
        <v>0</v>
      </c>
      <c r="I762" s="46">
        <f t="shared" si="35"/>
        <v>0</v>
      </c>
      <c r="K762" s="14"/>
    </row>
    <row r="763" spans="1:11" x14ac:dyDescent="0.25">
      <c r="A763" t="str">
        <f t="shared" si="32"/>
        <v>Jaguaripe</v>
      </c>
      <c r="B763" t="s">
        <v>710</v>
      </c>
      <c r="C763">
        <v>0</v>
      </c>
      <c r="D763" s="46">
        <f t="shared" si="33"/>
        <v>0</v>
      </c>
      <c r="E763" s="14"/>
      <c r="F763" t="str">
        <f t="shared" si="34"/>
        <v>Ibititá</v>
      </c>
      <c r="G763" t="s">
        <v>658</v>
      </c>
      <c r="H763">
        <v>0</v>
      </c>
      <c r="I763" s="46">
        <f t="shared" si="35"/>
        <v>0</v>
      </c>
      <c r="K763" s="14"/>
    </row>
    <row r="764" spans="1:11" x14ac:dyDescent="0.25">
      <c r="A764" t="str">
        <f t="shared" si="32"/>
        <v>Jeremoabo</v>
      </c>
      <c r="B764" t="s">
        <v>713</v>
      </c>
      <c r="C764">
        <v>0</v>
      </c>
      <c r="D764" s="46">
        <f t="shared" si="33"/>
        <v>0</v>
      </c>
      <c r="E764" s="14"/>
      <c r="F764" t="str">
        <f t="shared" si="34"/>
        <v>Ichu</v>
      </c>
      <c r="G764" t="s">
        <v>660</v>
      </c>
      <c r="H764">
        <v>0</v>
      </c>
      <c r="I764" s="46">
        <f t="shared" si="35"/>
        <v>0</v>
      </c>
      <c r="K764" s="14"/>
    </row>
    <row r="765" spans="1:11" x14ac:dyDescent="0.25">
      <c r="A765" t="str">
        <f t="shared" si="32"/>
        <v>Jitaúna</v>
      </c>
      <c r="B765" t="s">
        <v>715</v>
      </c>
      <c r="C765">
        <v>0</v>
      </c>
      <c r="D765" s="46">
        <f t="shared" si="33"/>
        <v>0</v>
      </c>
      <c r="E765" s="14"/>
      <c r="F765" t="str">
        <f t="shared" si="34"/>
        <v>Igaporã</v>
      </c>
      <c r="G765" t="s">
        <v>661</v>
      </c>
      <c r="H765">
        <v>0</v>
      </c>
      <c r="I765" s="46">
        <f t="shared" si="35"/>
        <v>0</v>
      </c>
      <c r="K765" s="14"/>
    </row>
    <row r="766" spans="1:11" x14ac:dyDescent="0.25">
      <c r="A766" t="str">
        <f t="shared" si="32"/>
        <v>João Dourado</v>
      </c>
      <c r="B766" t="s">
        <v>716</v>
      </c>
      <c r="C766">
        <v>0</v>
      </c>
      <c r="D766" s="46">
        <f t="shared" si="33"/>
        <v>0</v>
      </c>
      <c r="E766" s="14"/>
      <c r="F766" t="str">
        <f t="shared" si="34"/>
        <v>Iguaí</v>
      </c>
      <c r="G766" t="s">
        <v>663</v>
      </c>
      <c r="H766">
        <v>0</v>
      </c>
      <c r="I766" s="46">
        <f t="shared" si="35"/>
        <v>0</v>
      </c>
      <c r="K766" s="14"/>
    </row>
    <row r="767" spans="1:11" x14ac:dyDescent="0.25">
      <c r="A767" t="str">
        <f t="shared" si="32"/>
        <v>Jucuruçu</v>
      </c>
      <c r="B767" t="s">
        <v>718</v>
      </c>
      <c r="C767">
        <v>0</v>
      </c>
      <c r="D767" s="46">
        <f t="shared" si="33"/>
        <v>0</v>
      </c>
      <c r="E767" s="14"/>
      <c r="F767" t="str">
        <f t="shared" si="34"/>
        <v>Ipupiara</v>
      </c>
      <c r="G767" t="s">
        <v>669</v>
      </c>
      <c r="H767">
        <v>0</v>
      </c>
      <c r="I767" s="46">
        <f t="shared" si="35"/>
        <v>0</v>
      </c>
      <c r="K767" s="14"/>
    </row>
    <row r="768" spans="1:11" x14ac:dyDescent="0.25">
      <c r="A768" t="str">
        <f t="shared" si="32"/>
        <v>Jussara</v>
      </c>
      <c r="B768" t="s">
        <v>719</v>
      </c>
      <c r="C768">
        <v>0</v>
      </c>
      <c r="D768" s="46">
        <f t="shared" si="33"/>
        <v>0</v>
      </c>
      <c r="E768" s="14"/>
      <c r="F768" t="str">
        <f t="shared" si="34"/>
        <v>Irajuba</v>
      </c>
      <c r="G768" t="s">
        <v>670</v>
      </c>
      <c r="H768">
        <v>0</v>
      </c>
      <c r="I768" s="46">
        <f t="shared" si="35"/>
        <v>0</v>
      </c>
      <c r="K768" s="14"/>
    </row>
    <row r="769" spans="1:11" x14ac:dyDescent="0.25">
      <c r="A769" t="str">
        <f t="shared" si="32"/>
        <v>Jussiape</v>
      </c>
      <c r="B769" t="s">
        <v>721</v>
      </c>
      <c r="C769">
        <v>0</v>
      </c>
      <c r="D769" s="46">
        <f t="shared" si="33"/>
        <v>0</v>
      </c>
      <c r="E769" s="14"/>
      <c r="F769" t="str">
        <f t="shared" si="34"/>
        <v>Iramaia</v>
      </c>
      <c r="G769" t="s">
        <v>671</v>
      </c>
      <c r="H769">
        <v>0</v>
      </c>
      <c r="I769" s="46">
        <f t="shared" si="35"/>
        <v>0</v>
      </c>
      <c r="K769" s="14"/>
    </row>
    <row r="770" spans="1:11" x14ac:dyDescent="0.25">
      <c r="A770" t="str">
        <f t="shared" si="32"/>
        <v>Lafaiete Coutinho</v>
      </c>
      <c r="B770" t="s">
        <v>722</v>
      </c>
      <c r="C770">
        <v>0</v>
      </c>
      <c r="D770" s="46">
        <f t="shared" si="33"/>
        <v>0</v>
      </c>
      <c r="E770" s="14"/>
      <c r="F770" t="str">
        <f t="shared" si="34"/>
        <v>Itabela</v>
      </c>
      <c r="G770" t="s">
        <v>675</v>
      </c>
      <c r="H770">
        <v>0</v>
      </c>
      <c r="I770" s="46">
        <f t="shared" si="35"/>
        <v>0</v>
      </c>
      <c r="K770" s="14"/>
    </row>
    <row r="771" spans="1:11" x14ac:dyDescent="0.25">
      <c r="A771" t="str">
        <f t="shared" si="32"/>
        <v>Lagoa Real</v>
      </c>
      <c r="B771" t="s">
        <v>723</v>
      </c>
      <c r="C771">
        <v>0</v>
      </c>
      <c r="D771" s="46">
        <f t="shared" si="33"/>
        <v>0</v>
      </c>
      <c r="E771" s="14"/>
      <c r="F771" t="str">
        <f t="shared" si="34"/>
        <v>Itacaré</v>
      </c>
      <c r="G771" t="s">
        <v>678</v>
      </c>
      <c r="H771">
        <v>0</v>
      </c>
      <c r="I771" s="46">
        <f t="shared" si="35"/>
        <v>0</v>
      </c>
      <c r="K771" s="14"/>
    </row>
    <row r="772" spans="1:11" x14ac:dyDescent="0.25">
      <c r="A772" t="str">
        <f t="shared" si="32"/>
        <v>Laje</v>
      </c>
      <c r="B772" t="s">
        <v>724</v>
      </c>
      <c r="C772">
        <v>0</v>
      </c>
      <c r="D772" s="46">
        <f t="shared" si="33"/>
        <v>0</v>
      </c>
      <c r="E772" s="14"/>
      <c r="F772" t="str">
        <f t="shared" si="34"/>
        <v>Itagi</v>
      </c>
      <c r="G772" t="s">
        <v>680</v>
      </c>
      <c r="H772">
        <v>0</v>
      </c>
      <c r="I772" s="46">
        <f t="shared" si="35"/>
        <v>0</v>
      </c>
      <c r="K772" s="14"/>
    </row>
    <row r="773" spans="1:11" x14ac:dyDescent="0.25">
      <c r="A773" t="str">
        <f t="shared" si="32"/>
        <v>Lajedão</v>
      </c>
      <c r="B773" t="s">
        <v>725</v>
      </c>
      <c r="C773">
        <v>0</v>
      </c>
      <c r="D773" s="46">
        <f t="shared" si="33"/>
        <v>0</v>
      </c>
      <c r="E773" s="14"/>
      <c r="F773" t="str">
        <f t="shared" si="34"/>
        <v>Itagimirim</v>
      </c>
      <c r="G773" t="s">
        <v>682</v>
      </c>
      <c r="H773">
        <v>0</v>
      </c>
      <c r="I773" s="46">
        <f t="shared" si="35"/>
        <v>0</v>
      </c>
      <c r="K773" s="14"/>
    </row>
    <row r="774" spans="1:11" x14ac:dyDescent="0.25">
      <c r="A774" t="str">
        <f t="shared" si="32"/>
        <v>Lapão</v>
      </c>
      <c r="B774" t="s">
        <v>729</v>
      </c>
      <c r="C774">
        <v>0</v>
      </c>
      <c r="D774" s="46">
        <f t="shared" si="33"/>
        <v>0</v>
      </c>
      <c r="E774" s="14"/>
      <c r="F774" t="str">
        <f t="shared" si="34"/>
        <v>Itaguaçu da Bahia</v>
      </c>
      <c r="G774" t="s">
        <v>683</v>
      </c>
      <c r="H774">
        <v>0</v>
      </c>
      <c r="I774" s="46">
        <f t="shared" si="35"/>
        <v>0</v>
      </c>
      <c r="K774" s="14"/>
    </row>
    <row r="775" spans="1:11" x14ac:dyDescent="0.25">
      <c r="A775" t="str">
        <f t="shared" si="32"/>
        <v>Lençóis</v>
      </c>
      <c r="B775" t="s">
        <v>730</v>
      </c>
      <c r="C775">
        <v>0</v>
      </c>
      <c r="D775" s="46">
        <f t="shared" si="33"/>
        <v>0</v>
      </c>
      <c r="E775" s="14"/>
      <c r="F775" t="str">
        <f t="shared" si="34"/>
        <v>Itamaraju</v>
      </c>
      <c r="G775" t="s">
        <v>686</v>
      </c>
      <c r="H775">
        <v>0</v>
      </c>
      <c r="I775" s="46">
        <f t="shared" si="35"/>
        <v>0</v>
      </c>
      <c r="K775" s="14"/>
    </row>
    <row r="776" spans="1:11" x14ac:dyDescent="0.25">
      <c r="A776" t="str">
        <f t="shared" si="32"/>
        <v>Licínio de Almeida</v>
      </c>
      <c r="B776" t="s">
        <v>731</v>
      </c>
      <c r="C776">
        <v>0</v>
      </c>
      <c r="D776" s="46">
        <f t="shared" si="33"/>
        <v>0</v>
      </c>
      <c r="E776" s="14"/>
      <c r="F776" t="str">
        <f t="shared" si="34"/>
        <v>Itamari</v>
      </c>
      <c r="G776" t="s">
        <v>687</v>
      </c>
      <c r="H776">
        <v>0</v>
      </c>
      <c r="I776" s="46">
        <f t="shared" si="35"/>
        <v>0</v>
      </c>
      <c r="K776" s="14"/>
    </row>
    <row r="777" spans="1:11" x14ac:dyDescent="0.25">
      <c r="A777" t="str">
        <f t="shared" si="32"/>
        <v>Livramento de Nossa Senhora</v>
      </c>
      <c r="B777" t="s">
        <v>732</v>
      </c>
      <c r="C777">
        <v>0</v>
      </c>
      <c r="D777" s="46">
        <f t="shared" si="33"/>
        <v>0</v>
      </c>
      <c r="E777" s="14"/>
      <c r="F777" t="str">
        <f t="shared" si="34"/>
        <v>Itambé</v>
      </c>
      <c r="G777" t="s">
        <v>688</v>
      </c>
      <c r="H777">
        <v>0</v>
      </c>
      <c r="I777" s="46">
        <f t="shared" si="35"/>
        <v>0</v>
      </c>
      <c r="K777" s="14"/>
    </row>
    <row r="778" spans="1:11" x14ac:dyDescent="0.25">
      <c r="A778" t="str">
        <f t="shared" si="32"/>
        <v>Macajuba</v>
      </c>
      <c r="B778" t="s">
        <v>734</v>
      </c>
      <c r="C778">
        <v>0</v>
      </c>
      <c r="D778" s="46">
        <f t="shared" si="33"/>
        <v>0</v>
      </c>
      <c r="E778" s="14"/>
      <c r="F778" t="str">
        <f t="shared" si="34"/>
        <v>Itanagra</v>
      </c>
      <c r="G778" t="s">
        <v>689</v>
      </c>
      <c r="H778">
        <v>0</v>
      </c>
      <c r="I778" s="46">
        <f t="shared" si="35"/>
        <v>0</v>
      </c>
      <c r="K778" s="14"/>
    </row>
    <row r="779" spans="1:11" x14ac:dyDescent="0.25">
      <c r="A779" t="str">
        <f t="shared" si="32"/>
        <v>Macarani</v>
      </c>
      <c r="B779" t="s">
        <v>735</v>
      </c>
      <c r="C779">
        <v>0</v>
      </c>
      <c r="D779" s="46">
        <f t="shared" si="33"/>
        <v>0</v>
      </c>
      <c r="E779" s="14"/>
      <c r="F779" t="str">
        <f t="shared" si="34"/>
        <v>Itaparica</v>
      </c>
      <c r="G779" t="s">
        <v>691</v>
      </c>
      <c r="H779">
        <v>0</v>
      </c>
      <c r="I779" s="46">
        <f t="shared" si="35"/>
        <v>0</v>
      </c>
      <c r="K779" s="14"/>
    </row>
    <row r="780" spans="1:11" x14ac:dyDescent="0.25">
      <c r="A780" t="str">
        <f t="shared" si="32"/>
        <v>Macaúbas</v>
      </c>
      <c r="B780" t="s">
        <v>736</v>
      </c>
      <c r="C780">
        <v>0</v>
      </c>
      <c r="D780" s="46">
        <f t="shared" si="33"/>
        <v>0</v>
      </c>
      <c r="E780" s="14"/>
      <c r="F780" t="str">
        <f t="shared" si="34"/>
        <v>Itapebi</v>
      </c>
      <c r="G780" t="s">
        <v>693</v>
      </c>
      <c r="H780">
        <v>0</v>
      </c>
      <c r="I780" s="46">
        <f t="shared" si="35"/>
        <v>0</v>
      </c>
      <c r="K780" s="14"/>
    </row>
    <row r="781" spans="1:11" x14ac:dyDescent="0.25">
      <c r="A781" t="str">
        <f t="shared" si="32"/>
        <v>Macururé</v>
      </c>
      <c r="B781" t="s">
        <v>737</v>
      </c>
      <c r="C781">
        <v>0</v>
      </c>
      <c r="D781" s="46">
        <f t="shared" si="33"/>
        <v>0</v>
      </c>
      <c r="E781" s="14"/>
      <c r="F781" t="str">
        <f t="shared" si="34"/>
        <v>Itapetinga</v>
      </c>
      <c r="G781" t="s">
        <v>694</v>
      </c>
      <c r="H781">
        <v>0</v>
      </c>
      <c r="I781" s="46">
        <f t="shared" si="35"/>
        <v>0</v>
      </c>
      <c r="K781" s="14"/>
    </row>
    <row r="782" spans="1:11" x14ac:dyDescent="0.25">
      <c r="A782" t="str">
        <f t="shared" si="32"/>
        <v>Madre de Deus</v>
      </c>
      <c r="B782" t="s">
        <v>738</v>
      </c>
      <c r="C782">
        <v>0</v>
      </c>
      <c r="D782" s="46">
        <f t="shared" si="33"/>
        <v>0</v>
      </c>
      <c r="E782" s="14"/>
      <c r="F782" t="str">
        <f t="shared" si="34"/>
        <v>Itaquara</v>
      </c>
      <c r="G782" t="s">
        <v>697</v>
      </c>
      <c r="H782">
        <v>0</v>
      </c>
      <c r="I782" s="46">
        <f t="shared" si="35"/>
        <v>0</v>
      </c>
      <c r="K782" s="14"/>
    </row>
    <row r="783" spans="1:11" x14ac:dyDescent="0.25">
      <c r="A783" t="str">
        <f t="shared" si="32"/>
        <v>Maetinga</v>
      </c>
      <c r="B783" t="s">
        <v>739</v>
      </c>
      <c r="C783">
        <v>0</v>
      </c>
      <c r="D783" s="46">
        <f t="shared" si="33"/>
        <v>0</v>
      </c>
      <c r="E783" s="14"/>
      <c r="F783" t="str">
        <f t="shared" si="34"/>
        <v>Itarantim</v>
      </c>
      <c r="G783" t="s">
        <v>698</v>
      </c>
      <c r="H783">
        <v>0</v>
      </c>
      <c r="I783" s="46">
        <f t="shared" si="35"/>
        <v>0</v>
      </c>
      <c r="K783" s="14"/>
    </row>
    <row r="784" spans="1:11" x14ac:dyDescent="0.25">
      <c r="A784" t="str">
        <f t="shared" si="32"/>
        <v>Maiquinique</v>
      </c>
      <c r="B784" t="s">
        <v>740</v>
      </c>
      <c r="C784">
        <v>0</v>
      </c>
      <c r="D784" s="46">
        <f t="shared" si="33"/>
        <v>0</v>
      </c>
      <c r="E784" s="14"/>
      <c r="F784" t="str">
        <f t="shared" si="34"/>
        <v>Itiruçu</v>
      </c>
      <c r="G784" t="s">
        <v>700</v>
      </c>
      <c r="H784">
        <v>0</v>
      </c>
      <c r="I784" s="46">
        <f t="shared" si="35"/>
        <v>0</v>
      </c>
      <c r="K784" s="14"/>
    </row>
    <row r="785" spans="1:11" x14ac:dyDescent="0.25">
      <c r="A785" t="str">
        <f t="shared" si="32"/>
        <v>Malhada</v>
      </c>
      <c r="B785" t="s">
        <v>742</v>
      </c>
      <c r="C785">
        <v>0</v>
      </c>
      <c r="D785" s="46">
        <f t="shared" si="33"/>
        <v>0</v>
      </c>
      <c r="E785" s="14"/>
      <c r="F785" t="str">
        <f t="shared" si="34"/>
        <v>Itiúba</v>
      </c>
      <c r="G785" t="s">
        <v>701</v>
      </c>
      <c r="H785">
        <v>0</v>
      </c>
      <c r="I785" s="46">
        <f t="shared" si="35"/>
        <v>0</v>
      </c>
      <c r="K785" s="14"/>
    </row>
    <row r="786" spans="1:11" x14ac:dyDescent="0.25">
      <c r="A786" t="str">
        <f t="shared" si="32"/>
        <v>Malhada de Pedras</v>
      </c>
      <c r="B786" t="s">
        <v>743</v>
      </c>
      <c r="C786">
        <v>0</v>
      </c>
      <c r="D786" s="46">
        <f t="shared" si="33"/>
        <v>0</v>
      </c>
      <c r="E786" s="14"/>
      <c r="F786" t="str">
        <f t="shared" si="34"/>
        <v>Itororó</v>
      </c>
      <c r="G786" t="s">
        <v>702</v>
      </c>
      <c r="H786">
        <v>0</v>
      </c>
      <c r="I786" s="46">
        <f t="shared" si="35"/>
        <v>0</v>
      </c>
      <c r="K786" s="14"/>
    </row>
    <row r="787" spans="1:11" x14ac:dyDescent="0.25">
      <c r="A787" t="str">
        <f t="shared" si="32"/>
        <v>Manoel Vitorino</v>
      </c>
      <c r="B787" t="s">
        <v>744</v>
      </c>
      <c r="C787">
        <v>0</v>
      </c>
      <c r="D787" s="46">
        <f t="shared" si="33"/>
        <v>0</v>
      </c>
      <c r="E787" s="14"/>
      <c r="F787" t="str">
        <f t="shared" si="34"/>
        <v>Ituaçu</v>
      </c>
      <c r="G787" t="s">
        <v>703</v>
      </c>
      <c r="H787">
        <v>0</v>
      </c>
      <c r="I787" s="46">
        <f t="shared" si="35"/>
        <v>0</v>
      </c>
      <c r="K787" s="14"/>
    </row>
    <row r="788" spans="1:11" x14ac:dyDescent="0.25">
      <c r="A788" t="str">
        <f t="shared" si="32"/>
        <v>Mansidão</v>
      </c>
      <c r="B788" t="s">
        <v>745</v>
      </c>
      <c r="C788">
        <v>0</v>
      </c>
      <c r="D788" s="46">
        <f t="shared" si="33"/>
        <v>0</v>
      </c>
      <c r="E788" s="14"/>
      <c r="F788" t="str">
        <f t="shared" si="34"/>
        <v>Iuiú</v>
      </c>
      <c r="G788" t="s">
        <v>705</v>
      </c>
      <c r="H788">
        <v>0</v>
      </c>
      <c r="I788" s="46">
        <f t="shared" si="35"/>
        <v>0</v>
      </c>
      <c r="K788" s="14"/>
    </row>
    <row r="789" spans="1:11" x14ac:dyDescent="0.25">
      <c r="A789" t="str">
        <f t="shared" si="32"/>
        <v>Maragogipe</v>
      </c>
      <c r="B789" t="s">
        <v>747</v>
      </c>
      <c r="C789">
        <v>0</v>
      </c>
      <c r="D789" s="46">
        <f t="shared" si="33"/>
        <v>0</v>
      </c>
      <c r="E789" s="14"/>
      <c r="F789" t="str">
        <f t="shared" si="34"/>
        <v>Jaborandi</v>
      </c>
      <c r="G789" t="s">
        <v>706</v>
      </c>
      <c r="H789">
        <v>0</v>
      </c>
      <c r="I789" s="46">
        <f t="shared" si="35"/>
        <v>0</v>
      </c>
      <c r="K789" s="14"/>
    </row>
    <row r="790" spans="1:11" x14ac:dyDescent="0.25">
      <c r="A790" t="str">
        <f t="shared" si="32"/>
        <v>Maraú</v>
      </c>
      <c r="B790" t="s">
        <v>748</v>
      </c>
      <c r="C790">
        <v>0</v>
      </c>
      <c r="D790" s="46">
        <f t="shared" si="33"/>
        <v>0</v>
      </c>
      <c r="E790" s="14"/>
      <c r="F790" t="str">
        <f t="shared" si="34"/>
        <v>Jacaraci</v>
      </c>
      <c r="G790" t="s">
        <v>707</v>
      </c>
      <c r="H790">
        <v>0</v>
      </c>
      <c r="I790" s="46">
        <f t="shared" si="35"/>
        <v>0</v>
      </c>
      <c r="K790" s="14"/>
    </row>
    <row r="791" spans="1:11" x14ac:dyDescent="0.25">
      <c r="A791" t="str">
        <f t="shared" si="32"/>
        <v>Mata de São João</v>
      </c>
      <c r="B791" t="s">
        <v>751</v>
      </c>
      <c r="C791">
        <v>0</v>
      </c>
      <c r="D791" s="46">
        <f t="shared" si="33"/>
        <v>0</v>
      </c>
      <c r="E791" s="14"/>
      <c r="F791" t="str">
        <f t="shared" si="34"/>
        <v>Jaguarari</v>
      </c>
      <c r="G791" t="s">
        <v>709</v>
      </c>
      <c r="H791">
        <v>0</v>
      </c>
      <c r="I791" s="46">
        <f t="shared" si="35"/>
        <v>0</v>
      </c>
      <c r="K791" s="14"/>
    </row>
    <row r="792" spans="1:11" x14ac:dyDescent="0.25">
      <c r="A792" t="str">
        <f t="shared" si="32"/>
        <v>Matina</v>
      </c>
      <c r="B792" t="s">
        <v>752</v>
      </c>
      <c r="C792">
        <v>0</v>
      </c>
      <c r="D792" s="46">
        <f t="shared" si="33"/>
        <v>0</v>
      </c>
      <c r="E792" s="14"/>
      <c r="F792" t="str">
        <f t="shared" si="34"/>
        <v>Jaguaripe</v>
      </c>
      <c r="G792" t="s">
        <v>710</v>
      </c>
      <c r="H792">
        <v>0</v>
      </c>
      <c r="I792" s="46">
        <f t="shared" si="35"/>
        <v>0</v>
      </c>
      <c r="K792" s="14"/>
    </row>
    <row r="793" spans="1:11" x14ac:dyDescent="0.25">
      <c r="A793" t="str">
        <f t="shared" ref="A793:A856" si="36">MID(B793,8,30)</f>
        <v>Mirante</v>
      </c>
      <c r="B793" t="s">
        <v>757</v>
      </c>
      <c r="C793">
        <v>0</v>
      </c>
      <c r="D793" s="46">
        <f t="shared" ref="D793:D856" si="37">C793*100/C$891</f>
        <v>0</v>
      </c>
      <c r="E793" s="14"/>
      <c r="F793" t="str">
        <f t="shared" ref="F793:F856" si="38">MID(G793,8,30)</f>
        <v>João Dourado</v>
      </c>
      <c r="G793" t="s">
        <v>716</v>
      </c>
      <c r="H793">
        <v>0</v>
      </c>
      <c r="I793" s="46">
        <f t="shared" ref="I793:I856" si="39">H793*100/H$891</f>
        <v>0</v>
      </c>
      <c r="K793" s="14"/>
    </row>
    <row r="794" spans="1:11" x14ac:dyDescent="0.25">
      <c r="A794" t="str">
        <f t="shared" si="36"/>
        <v>Monte Santo</v>
      </c>
      <c r="B794" t="s">
        <v>758</v>
      </c>
      <c r="C794">
        <v>0</v>
      </c>
      <c r="D794" s="46">
        <f t="shared" si="37"/>
        <v>0</v>
      </c>
      <c r="E794" s="14"/>
      <c r="F794" t="str">
        <f t="shared" si="38"/>
        <v>Jucuruçu</v>
      </c>
      <c r="G794" t="s">
        <v>718</v>
      </c>
      <c r="H794">
        <v>0</v>
      </c>
      <c r="I794" s="46">
        <f t="shared" si="39"/>
        <v>0</v>
      </c>
      <c r="K794" s="14"/>
    </row>
    <row r="795" spans="1:11" x14ac:dyDescent="0.25">
      <c r="A795" t="str">
        <f t="shared" si="36"/>
        <v>Morpará</v>
      </c>
      <c r="B795" t="s">
        <v>759</v>
      </c>
      <c r="C795">
        <v>0</v>
      </c>
      <c r="D795" s="46">
        <f t="shared" si="37"/>
        <v>0</v>
      </c>
      <c r="E795" s="14"/>
      <c r="F795" t="str">
        <f t="shared" si="38"/>
        <v>Jussara</v>
      </c>
      <c r="G795" t="s">
        <v>719</v>
      </c>
      <c r="H795">
        <v>0</v>
      </c>
      <c r="I795" s="46">
        <f t="shared" si="39"/>
        <v>0</v>
      </c>
      <c r="K795" s="14"/>
    </row>
    <row r="796" spans="1:11" x14ac:dyDescent="0.25">
      <c r="A796" t="str">
        <f t="shared" si="36"/>
        <v>Mortugaba</v>
      </c>
      <c r="B796" t="s">
        <v>761</v>
      </c>
      <c r="C796">
        <v>0</v>
      </c>
      <c r="D796" s="46">
        <f t="shared" si="37"/>
        <v>0</v>
      </c>
      <c r="E796" s="14"/>
      <c r="F796" t="str">
        <f t="shared" si="38"/>
        <v>Jussiape</v>
      </c>
      <c r="G796" t="s">
        <v>721</v>
      </c>
      <c r="H796">
        <v>0</v>
      </c>
      <c r="I796" s="46">
        <f t="shared" si="39"/>
        <v>0</v>
      </c>
      <c r="K796" s="14"/>
    </row>
    <row r="797" spans="1:11" x14ac:dyDescent="0.25">
      <c r="A797" t="str">
        <f t="shared" si="36"/>
        <v>Mucuri</v>
      </c>
      <c r="B797" t="s">
        <v>763</v>
      </c>
      <c r="C797">
        <v>0</v>
      </c>
      <c r="D797" s="46">
        <f t="shared" si="37"/>
        <v>0</v>
      </c>
      <c r="E797" s="14"/>
      <c r="F797" t="str">
        <f t="shared" si="38"/>
        <v>Lafaiete Coutinho</v>
      </c>
      <c r="G797" t="s">
        <v>722</v>
      </c>
      <c r="H797">
        <v>0</v>
      </c>
      <c r="I797" s="46">
        <f t="shared" si="39"/>
        <v>0</v>
      </c>
      <c r="K797" s="14"/>
    </row>
    <row r="798" spans="1:11" x14ac:dyDescent="0.25">
      <c r="A798" t="str">
        <f t="shared" si="36"/>
        <v>Muquém de São Francisco</v>
      </c>
      <c r="B798" t="s">
        <v>766</v>
      </c>
      <c r="C798">
        <v>0</v>
      </c>
      <c r="D798" s="46">
        <f t="shared" si="37"/>
        <v>0</v>
      </c>
      <c r="E798" s="14"/>
      <c r="F798" t="str">
        <f t="shared" si="38"/>
        <v>Lagoa Real</v>
      </c>
      <c r="G798" t="s">
        <v>723</v>
      </c>
      <c r="H798">
        <v>0</v>
      </c>
      <c r="I798" s="46">
        <f t="shared" si="39"/>
        <v>0</v>
      </c>
      <c r="K798" s="14"/>
    </row>
    <row r="799" spans="1:11" x14ac:dyDescent="0.25">
      <c r="A799" t="str">
        <f t="shared" si="36"/>
        <v>Muritiba</v>
      </c>
      <c r="B799" t="s">
        <v>767</v>
      </c>
      <c r="C799">
        <v>0</v>
      </c>
      <c r="D799" s="46">
        <f t="shared" si="37"/>
        <v>0</v>
      </c>
      <c r="E799" s="14"/>
      <c r="F799" t="str">
        <f t="shared" si="38"/>
        <v>Lapão</v>
      </c>
      <c r="G799" t="s">
        <v>729</v>
      </c>
      <c r="H799">
        <v>0</v>
      </c>
      <c r="I799" s="46">
        <f t="shared" si="39"/>
        <v>0</v>
      </c>
      <c r="K799" s="14"/>
    </row>
    <row r="800" spans="1:11" x14ac:dyDescent="0.25">
      <c r="A800" t="str">
        <f t="shared" si="36"/>
        <v>Nilo Peçanha</v>
      </c>
      <c r="B800" t="s">
        <v>770</v>
      </c>
      <c r="C800">
        <v>0</v>
      </c>
      <c r="D800" s="46">
        <f t="shared" si="37"/>
        <v>0</v>
      </c>
      <c r="E800" s="14"/>
      <c r="F800" t="str">
        <f t="shared" si="38"/>
        <v>Licínio de Almeida</v>
      </c>
      <c r="G800" t="s">
        <v>731</v>
      </c>
      <c r="H800">
        <v>0</v>
      </c>
      <c r="I800" s="46">
        <f t="shared" si="39"/>
        <v>0</v>
      </c>
      <c r="K800" s="14"/>
    </row>
    <row r="801" spans="1:11" x14ac:dyDescent="0.25">
      <c r="A801" t="str">
        <f t="shared" si="36"/>
        <v>Nordestina</v>
      </c>
      <c r="B801" t="s">
        <v>771</v>
      </c>
      <c r="C801">
        <v>0</v>
      </c>
      <c r="D801" s="46">
        <f t="shared" si="37"/>
        <v>0</v>
      </c>
      <c r="E801" s="14"/>
      <c r="F801" t="str">
        <f t="shared" si="38"/>
        <v>Livramento de Nossa Senhora</v>
      </c>
      <c r="G801" t="s">
        <v>732</v>
      </c>
      <c r="H801">
        <v>0</v>
      </c>
      <c r="I801" s="46">
        <f t="shared" si="39"/>
        <v>0</v>
      </c>
      <c r="K801" s="14"/>
    </row>
    <row r="802" spans="1:11" x14ac:dyDescent="0.25">
      <c r="A802" t="str">
        <f t="shared" si="36"/>
        <v>Nova Canaã</v>
      </c>
      <c r="B802" t="s">
        <v>772</v>
      </c>
      <c r="C802">
        <v>0</v>
      </c>
      <c r="D802" s="46">
        <f t="shared" si="37"/>
        <v>0</v>
      </c>
      <c r="E802" s="14"/>
      <c r="F802" t="str">
        <f t="shared" si="38"/>
        <v>Macajuba</v>
      </c>
      <c r="G802" t="s">
        <v>734</v>
      </c>
      <c r="H802">
        <v>0</v>
      </c>
      <c r="I802" s="46">
        <f t="shared" si="39"/>
        <v>0</v>
      </c>
      <c r="K802" s="14"/>
    </row>
    <row r="803" spans="1:11" x14ac:dyDescent="0.25">
      <c r="A803" t="str">
        <f t="shared" si="36"/>
        <v>Nova Fátima</v>
      </c>
      <c r="B803" t="s">
        <v>773</v>
      </c>
      <c r="C803">
        <v>0</v>
      </c>
      <c r="D803" s="46">
        <f t="shared" si="37"/>
        <v>0</v>
      </c>
      <c r="E803" s="14"/>
      <c r="F803" t="str">
        <f t="shared" si="38"/>
        <v>Macarani</v>
      </c>
      <c r="G803" t="s">
        <v>735</v>
      </c>
      <c r="H803">
        <v>0</v>
      </c>
      <c r="I803" s="46">
        <f t="shared" si="39"/>
        <v>0</v>
      </c>
      <c r="K803" s="14"/>
    </row>
    <row r="804" spans="1:11" x14ac:dyDescent="0.25">
      <c r="A804" t="str">
        <f t="shared" si="36"/>
        <v>Nova Redenção</v>
      </c>
      <c r="B804" t="s">
        <v>776</v>
      </c>
      <c r="C804">
        <v>0</v>
      </c>
      <c r="D804" s="46">
        <f t="shared" si="37"/>
        <v>0</v>
      </c>
      <c r="E804" s="14"/>
      <c r="F804" t="str">
        <f t="shared" si="38"/>
        <v>Macaúbas</v>
      </c>
      <c r="G804" t="s">
        <v>736</v>
      </c>
      <c r="H804">
        <v>0</v>
      </c>
      <c r="I804" s="46">
        <f t="shared" si="39"/>
        <v>0</v>
      </c>
      <c r="K804" s="14"/>
    </row>
    <row r="805" spans="1:11" x14ac:dyDescent="0.25">
      <c r="A805" t="str">
        <f t="shared" si="36"/>
        <v>Nova Soure</v>
      </c>
      <c r="B805" t="s">
        <v>777</v>
      </c>
      <c r="C805">
        <v>0</v>
      </c>
      <c r="D805" s="46">
        <f t="shared" si="37"/>
        <v>0</v>
      </c>
      <c r="E805" s="14"/>
      <c r="F805" t="str">
        <f t="shared" si="38"/>
        <v>Macururé</v>
      </c>
      <c r="G805" t="s">
        <v>737</v>
      </c>
      <c r="H805">
        <v>0</v>
      </c>
      <c r="I805" s="46">
        <f t="shared" si="39"/>
        <v>0</v>
      </c>
      <c r="K805" s="14"/>
    </row>
    <row r="806" spans="1:11" x14ac:dyDescent="0.25">
      <c r="A806" t="str">
        <f t="shared" si="36"/>
        <v>Nova Viçosa</v>
      </c>
      <c r="B806" t="s">
        <v>778</v>
      </c>
      <c r="C806">
        <v>0</v>
      </c>
      <c r="D806" s="46">
        <f t="shared" si="37"/>
        <v>0</v>
      </c>
      <c r="E806" s="14"/>
      <c r="F806" t="str">
        <f t="shared" si="38"/>
        <v>Madre de Deus</v>
      </c>
      <c r="G806" t="s">
        <v>738</v>
      </c>
      <c r="H806">
        <v>0</v>
      </c>
      <c r="I806" s="46">
        <f t="shared" si="39"/>
        <v>0</v>
      </c>
      <c r="K806" s="14"/>
    </row>
    <row r="807" spans="1:11" x14ac:dyDescent="0.25">
      <c r="A807" t="str">
        <f t="shared" si="36"/>
        <v>Novo Horizonte</v>
      </c>
      <c r="B807" t="s">
        <v>779</v>
      </c>
      <c r="C807">
        <v>0</v>
      </c>
      <c r="D807" s="46">
        <f t="shared" si="37"/>
        <v>0</v>
      </c>
      <c r="E807" s="14"/>
      <c r="F807" t="str">
        <f t="shared" si="38"/>
        <v>Maetinga</v>
      </c>
      <c r="G807" t="s">
        <v>739</v>
      </c>
      <c r="H807">
        <v>0</v>
      </c>
      <c r="I807" s="46">
        <f t="shared" si="39"/>
        <v>0</v>
      </c>
      <c r="K807" s="14"/>
    </row>
    <row r="808" spans="1:11" x14ac:dyDescent="0.25">
      <c r="A808" t="str">
        <f t="shared" si="36"/>
        <v>Olindina</v>
      </c>
      <c r="B808" t="s">
        <v>781</v>
      </c>
      <c r="C808">
        <v>0</v>
      </c>
      <c r="D808" s="46">
        <f t="shared" si="37"/>
        <v>0</v>
      </c>
      <c r="E808" s="14"/>
      <c r="F808" t="str">
        <f t="shared" si="38"/>
        <v>Maiquinique</v>
      </c>
      <c r="G808" t="s">
        <v>740</v>
      </c>
      <c r="H808">
        <v>0</v>
      </c>
      <c r="I808" s="46">
        <f t="shared" si="39"/>
        <v>0</v>
      </c>
      <c r="K808" s="14"/>
    </row>
    <row r="809" spans="1:11" x14ac:dyDescent="0.25">
      <c r="A809" t="str">
        <f t="shared" si="36"/>
        <v>Oliveira dos Brejinhos</v>
      </c>
      <c r="B809" t="s">
        <v>782</v>
      </c>
      <c r="C809">
        <v>0</v>
      </c>
      <c r="D809" s="46">
        <f t="shared" si="37"/>
        <v>0</v>
      </c>
      <c r="E809" s="14"/>
      <c r="F809" t="str">
        <f t="shared" si="38"/>
        <v>Malhada</v>
      </c>
      <c r="G809" t="s">
        <v>742</v>
      </c>
      <c r="H809">
        <v>0</v>
      </c>
      <c r="I809" s="46">
        <f t="shared" si="39"/>
        <v>0</v>
      </c>
      <c r="K809" s="14"/>
    </row>
    <row r="810" spans="1:11" x14ac:dyDescent="0.25">
      <c r="A810" t="str">
        <f t="shared" si="36"/>
        <v>Palmas de Monte Alto</v>
      </c>
      <c r="B810" t="s">
        <v>785</v>
      </c>
      <c r="C810">
        <v>0</v>
      </c>
      <c r="D810" s="46">
        <f t="shared" si="37"/>
        <v>0</v>
      </c>
      <c r="E810" s="14"/>
      <c r="F810" t="str">
        <f t="shared" si="38"/>
        <v>Malhada de Pedras</v>
      </c>
      <c r="G810" t="s">
        <v>743</v>
      </c>
      <c r="H810">
        <v>0</v>
      </c>
      <c r="I810" s="46">
        <f t="shared" si="39"/>
        <v>0</v>
      </c>
      <c r="K810" s="14"/>
    </row>
    <row r="811" spans="1:11" x14ac:dyDescent="0.25">
      <c r="A811" t="str">
        <f t="shared" si="36"/>
        <v>Palmeiras</v>
      </c>
      <c r="B811" t="s">
        <v>786</v>
      </c>
      <c r="C811">
        <v>0</v>
      </c>
      <c r="D811" s="46">
        <f t="shared" si="37"/>
        <v>0</v>
      </c>
      <c r="E811" s="14"/>
      <c r="F811" t="str">
        <f t="shared" si="38"/>
        <v>Manoel Vitorino</v>
      </c>
      <c r="G811" t="s">
        <v>744</v>
      </c>
      <c r="H811">
        <v>0</v>
      </c>
      <c r="I811" s="46">
        <f t="shared" si="39"/>
        <v>0</v>
      </c>
      <c r="K811" s="14"/>
    </row>
    <row r="812" spans="1:11" x14ac:dyDescent="0.25">
      <c r="A812" t="str">
        <f t="shared" si="36"/>
        <v>Paramirim</v>
      </c>
      <c r="B812" t="s">
        <v>787</v>
      </c>
      <c r="C812">
        <v>0</v>
      </c>
      <c r="D812" s="46">
        <f t="shared" si="37"/>
        <v>0</v>
      </c>
      <c r="E812" s="14"/>
      <c r="F812" t="str">
        <f t="shared" si="38"/>
        <v>Mansidão</v>
      </c>
      <c r="G812" t="s">
        <v>745</v>
      </c>
      <c r="H812">
        <v>0</v>
      </c>
      <c r="I812" s="46">
        <f t="shared" si="39"/>
        <v>0</v>
      </c>
      <c r="K812" s="14"/>
    </row>
    <row r="813" spans="1:11" x14ac:dyDescent="0.25">
      <c r="A813" t="str">
        <f t="shared" si="36"/>
        <v>Paripiranga</v>
      </c>
      <c r="B813" t="s">
        <v>789</v>
      </c>
      <c r="C813">
        <v>0</v>
      </c>
      <c r="D813" s="46">
        <f t="shared" si="37"/>
        <v>0</v>
      </c>
      <c r="E813" s="14"/>
      <c r="F813" t="str">
        <f t="shared" si="38"/>
        <v>Maragogipe</v>
      </c>
      <c r="G813" t="s">
        <v>747</v>
      </c>
      <c r="H813">
        <v>0</v>
      </c>
      <c r="I813" s="46">
        <f t="shared" si="39"/>
        <v>0</v>
      </c>
      <c r="K813" s="14"/>
    </row>
    <row r="814" spans="1:11" x14ac:dyDescent="0.25">
      <c r="A814" t="str">
        <f t="shared" si="36"/>
        <v>Pé de Serra</v>
      </c>
      <c r="B814" t="s">
        <v>792</v>
      </c>
      <c r="C814">
        <v>0</v>
      </c>
      <c r="D814" s="46">
        <f t="shared" si="37"/>
        <v>0</v>
      </c>
      <c r="E814" s="14"/>
      <c r="F814" t="str">
        <f t="shared" si="38"/>
        <v>Maraú</v>
      </c>
      <c r="G814" t="s">
        <v>748</v>
      </c>
      <c r="H814">
        <v>0</v>
      </c>
      <c r="I814" s="46">
        <f t="shared" si="39"/>
        <v>0</v>
      </c>
      <c r="K814" s="14"/>
    </row>
    <row r="815" spans="1:11" x14ac:dyDescent="0.25">
      <c r="A815" t="str">
        <f t="shared" si="36"/>
        <v>Pilão Arcado</v>
      </c>
      <c r="B815" t="s">
        <v>795</v>
      </c>
      <c r="C815">
        <v>0</v>
      </c>
      <c r="D815" s="46">
        <f t="shared" si="37"/>
        <v>0</v>
      </c>
      <c r="E815" s="14"/>
      <c r="F815" t="str">
        <f t="shared" si="38"/>
        <v>Mata de São João</v>
      </c>
      <c r="G815" t="s">
        <v>751</v>
      </c>
      <c r="H815">
        <v>0</v>
      </c>
      <c r="I815" s="46">
        <f t="shared" si="39"/>
        <v>0</v>
      </c>
      <c r="K815" s="14"/>
    </row>
    <row r="816" spans="1:11" x14ac:dyDescent="0.25">
      <c r="A816" t="str">
        <f t="shared" si="36"/>
        <v>Pindaí</v>
      </c>
      <c r="B816" t="s">
        <v>796</v>
      </c>
      <c r="C816">
        <v>0</v>
      </c>
      <c r="D816" s="46">
        <f t="shared" si="37"/>
        <v>0</v>
      </c>
      <c r="E816" s="14"/>
      <c r="F816" t="str">
        <f t="shared" si="38"/>
        <v>Matina</v>
      </c>
      <c r="G816" t="s">
        <v>752</v>
      </c>
      <c r="H816">
        <v>0</v>
      </c>
      <c r="I816" s="46">
        <f t="shared" si="39"/>
        <v>0</v>
      </c>
      <c r="K816" s="14"/>
    </row>
    <row r="817" spans="1:11" x14ac:dyDescent="0.25">
      <c r="A817" t="str">
        <f t="shared" si="36"/>
        <v>Piraí do Norte</v>
      </c>
      <c r="B817" t="s">
        <v>799</v>
      </c>
      <c r="C817">
        <v>0</v>
      </c>
      <c r="D817" s="46">
        <f t="shared" si="37"/>
        <v>0</v>
      </c>
      <c r="E817" s="14"/>
      <c r="F817" t="str">
        <f t="shared" si="38"/>
        <v>Mirante</v>
      </c>
      <c r="G817" t="s">
        <v>757</v>
      </c>
      <c r="H817">
        <v>0</v>
      </c>
      <c r="I817" s="46">
        <f t="shared" si="39"/>
        <v>0</v>
      </c>
      <c r="K817" s="14"/>
    </row>
    <row r="818" spans="1:11" x14ac:dyDescent="0.25">
      <c r="A818" t="str">
        <f t="shared" si="36"/>
        <v>Piripá</v>
      </c>
      <c r="B818" t="s">
        <v>800</v>
      </c>
      <c r="C818">
        <v>0</v>
      </c>
      <c r="D818" s="46">
        <f t="shared" si="37"/>
        <v>0</v>
      </c>
      <c r="E818" s="14"/>
      <c r="F818" t="str">
        <f t="shared" si="38"/>
        <v>Morpará</v>
      </c>
      <c r="G818" t="s">
        <v>759</v>
      </c>
      <c r="H818">
        <v>0</v>
      </c>
      <c r="I818" s="46">
        <f t="shared" si="39"/>
        <v>0</v>
      </c>
      <c r="K818" s="14"/>
    </row>
    <row r="819" spans="1:11" x14ac:dyDescent="0.25">
      <c r="A819" t="str">
        <f t="shared" si="36"/>
        <v>Planaltino</v>
      </c>
      <c r="B819" t="s">
        <v>802</v>
      </c>
      <c r="C819">
        <v>0</v>
      </c>
      <c r="D819" s="46">
        <f t="shared" si="37"/>
        <v>0</v>
      </c>
      <c r="E819" s="14"/>
      <c r="F819" t="str">
        <f t="shared" si="38"/>
        <v>Mortugaba</v>
      </c>
      <c r="G819" t="s">
        <v>761</v>
      </c>
      <c r="H819">
        <v>0</v>
      </c>
      <c r="I819" s="46">
        <f t="shared" si="39"/>
        <v>0</v>
      </c>
      <c r="K819" s="14"/>
    </row>
    <row r="820" spans="1:11" x14ac:dyDescent="0.25">
      <c r="A820" t="str">
        <f t="shared" si="36"/>
        <v>Planalto</v>
      </c>
      <c r="B820" t="s">
        <v>803</v>
      </c>
      <c r="C820">
        <v>0</v>
      </c>
      <c r="D820" s="46">
        <f t="shared" si="37"/>
        <v>0</v>
      </c>
      <c r="E820" s="14"/>
      <c r="F820" t="str">
        <f t="shared" si="38"/>
        <v>Mucuri</v>
      </c>
      <c r="G820" t="s">
        <v>763</v>
      </c>
      <c r="H820">
        <v>0</v>
      </c>
      <c r="I820" s="46">
        <f t="shared" si="39"/>
        <v>0</v>
      </c>
      <c r="K820" s="14"/>
    </row>
    <row r="821" spans="1:11" x14ac:dyDescent="0.25">
      <c r="A821" t="str">
        <f t="shared" si="36"/>
        <v>Pojuca</v>
      </c>
      <c r="B821" t="s">
        <v>805</v>
      </c>
      <c r="C821">
        <v>0</v>
      </c>
      <c r="D821" s="46">
        <f t="shared" si="37"/>
        <v>0</v>
      </c>
      <c r="E821" s="14"/>
      <c r="F821" t="str">
        <f t="shared" si="38"/>
        <v>Muquém de São Francisco</v>
      </c>
      <c r="G821" t="s">
        <v>766</v>
      </c>
      <c r="H821">
        <v>0</v>
      </c>
      <c r="I821" s="46">
        <f t="shared" si="39"/>
        <v>0</v>
      </c>
      <c r="K821" s="14"/>
    </row>
    <row r="822" spans="1:11" x14ac:dyDescent="0.25">
      <c r="A822" t="str">
        <f t="shared" si="36"/>
        <v>Ponto Novo</v>
      </c>
      <c r="B822" t="s">
        <v>806</v>
      </c>
      <c r="C822">
        <v>0</v>
      </c>
      <c r="D822" s="46">
        <f t="shared" si="37"/>
        <v>0</v>
      </c>
      <c r="E822" s="14"/>
      <c r="F822" t="str">
        <f t="shared" si="38"/>
        <v>Muritiba</v>
      </c>
      <c r="G822" t="s">
        <v>767</v>
      </c>
      <c r="H822">
        <v>0</v>
      </c>
      <c r="I822" s="46">
        <f t="shared" si="39"/>
        <v>0</v>
      </c>
      <c r="K822" s="14"/>
    </row>
    <row r="823" spans="1:11" x14ac:dyDescent="0.25">
      <c r="A823" t="str">
        <f t="shared" si="36"/>
        <v>Potiraguá</v>
      </c>
      <c r="B823" t="s">
        <v>807</v>
      </c>
      <c r="C823">
        <v>0</v>
      </c>
      <c r="D823" s="46">
        <f t="shared" si="37"/>
        <v>0</v>
      </c>
      <c r="E823" s="14"/>
      <c r="F823" t="str">
        <f t="shared" si="38"/>
        <v>Nilo Peçanha</v>
      </c>
      <c r="G823" t="s">
        <v>770</v>
      </c>
      <c r="H823">
        <v>0</v>
      </c>
      <c r="I823" s="46">
        <f t="shared" si="39"/>
        <v>0</v>
      </c>
      <c r="K823" s="14"/>
    </row>
    <row r="824" spans="1:11" x14ac:dyDescent="0.25">
      <c r="A824" t="str">
        <f t="shared" si="36"/>
        <v>Presidente Dutra</v>
      </c>
      <c r="B824" t="s">
        <v>808</v>
      </c>
      <c r="C824">
        <v>0</v>
      </c>
      <c r="D824" s="46">
        <f t="shared" si="37"/>
        <v>0</v>
      </c>
      <c r="E824" s="14"/>
      <c r="F824" t="str">
        <f t="shared" si="38"/>
        <v>Nova Canaã</v>
      </c>
      <c r="G824" t="s">
        <v>772</v>
      </c>
      <c r="H824">
        <v>0</v>
      </c>
      <c r="I824" s="46">
        <f t="shared" si="39"/>
        <v>0</v>
      </c>
      <c r="K824" s="14"/>
    </row>
    <row r="825" spans="1:11" x14ac:dyDescent="0.25">
      <c r="A825" t="str">
        <f t="shared" si="36"/>
        <v>Presidente Tancredo Neves</v>
      </c>
      <c r="B825" t="s">
        <v>810</v>
      </c>
      <c r="C825">
        <v>0</v>
      </c>
      <c r="D825" s="46">
        <f t="shared" si="37"/>
        <v>0</v>
      </c>
      <c r="E825" s="14"/>
      <c r="F825" t="str">
        <f t="shared" si="38"/>
        <v>Nova Fátima</v>
      </c>
      <c r="G825" t="s">
        <v>773</v>
      </c>
      <c r="H825">
        <v>0</v>
      </c>
      <c r="I825" s="46">
        <f t="shared" si="39"/>
        <v>0</v>
      </c>
      <c r="K825" s="14"/>
    </row>
    <row r="826" spans="1:11" x14ac:dyDescent="0.25">
      <c r="A826" t="str">
        <f t="shared" si="36"/>
        <v>Queimadas</v>
      </c>
      <c r="B826" t="s">
        <v>811</v>
      </c>
      <c r="C826">
        <v>0</v>
      </c>
      <c r="D826" s="46">
        <f t="shared" si="37"/>
        <v>0</v>
      </c>
      <c r="E826" s="14"/>
      <c r="F826" t="str">
        <f t="shared" si="38"/>
        <v>Nova Soure</v>
      </c>
      <c r="G826" t="s">
        <v>777</v>
      </c>
      <c r="H826">
        <v>0</v>
      </c>
      <c r="I826" s="46">
        <f t="shared" si="39"/>
        <v>0</v>
      </c>
      <c r="K826" s="14"/>
    </row>
    <row r="827" spans="1:11" x14ac:dyDescent="0.25">
      <c r="A827" t="str">
        <f t="shared" si="36"/>
        <v>Quijingue</v>
      </c>
      <c r="B827" t="s">
        <v>812</v>
      </c>
      <c r="C827">
        <v>0</v>
      </c>
      <c r="D827" s="46">
        <f t="shared" si="37"/>
        <v>0</v>
      </c>
      <c r="E827" s="14"/>
      <c r="F827" t="str">
        <f t="shared" si="38"/>
        <v>Nova Viçosa</v>
      </c>
      <c r="G827" t="s">
        <v>778</v>
      </c>
      <c r="H827">
        <v>0</v>
      </c>
      <c r="I827" s="46">
        <f t="shared" si="39"/>
        <v>0</v>
      </c>
      <c r="K827" s="14"/>
    </row>
    <row r="828" spans="1:11" x14ac:dyDescent="0.25">
      <c r="A828" t="str">
        <f t="shared" si="36"/>
        <v>Rafael Jambeiro</v>
      </c>
      <c r="B828" t="s">
        <v>814</v>
      </c>
      <c r="C828">
        <v>0</v>
      </c>
      <c r="D828" s="46">
        <f t="shared" si="37"/>
        <v>0</v>
      </c>
      <c r="E828" s="14"/>
      <c r="F828" t="str">
        <f t="shared" si="38"/>
        <v>Novo Horizonte</v>
      </c>
      <c r="G828" t="s">
        <v>779</v>
      </c>
      <c r="H828">
        <v>0</v>
      </c>
      <c r="I828" s="46">
        <f t="shared" si="39"/>
        <v>0</v>
      </c>
      <c r="K828" s="14"/>
    </row>
    <row r="829" spans="1:11" x14ac:dyDescent="0.25">
      <c r="A829" t="str">
        <f t="shared" si="36"/>
        <v>Remanso</v>
      </c>
      <c r="B829" t="s">
        <v>815</v>
      </c>
      <c r="C829">
        <v>0</v>
      </c>
      <c r="D829" s="46">
        <f t="shared" si="37"/>
        <v>0</v>
      </c>
      <c r="E829" s="14"/>
      <c r="F829" t="str">
        <f t="shared" si="38"/>
        <v>Olindina</v>
      </c>
      <c r="G829" t="s">
        <v>781</v>
      </c>
      <c r="H829">
        <v>0</v>
      </c>
      <c r="I829" s="46">
        <f t="shared" si="39"/>
        <v>0</v>
      </c>
      <c r="K829" s="14"/>
    </row>
    <row r="830" spans="1:11" x14ac:dyDescent="0.25">
      <c r="A830" t="str">
        <f t="shared" si="36"/>
        <v>Retirolândia</v>
      </c>
      <c r="B830" t="s">
        <v>816</v>
      </c>
      <c r="C830">
        <v>0</v>
      </c>
      <c r="D830" s="46">
        <f t="shared" si="37"/>
        <v>0</v>
      </c>
      <c r="E830" s="14"/>
      <c r="F830" t="str">
        <f t="shared" si="38"/>
        <v>Oliveira dos Brejinhos</v>
      </c>
      <c r="G830" t="s">
        <v>782</v>
      </c>
      <c r="H830">
        <v>0</v>
      </c>
      <c r="I830" s="46">
        <f t="shared" si="39"/>
        <v>0</v>
      </c>
      <c r="K830" s="14"/>
    </row>
    <row r="831" spans="1:11" x14ac:dyDescent="0.25">
      <c r="A831" t="str">
        <f t="shared" si="36"/>
        <v>Riachão do Jacuípe</v>
      </c>
      <c r="B831" t="s">
        <v>818</v>
      </c>
      <c r="C831">
        <v>0</v>
      </c>
      <c r="D831" s="46">
        <f t="shared" si="37"/>
        <v>0</v>
      </c>
      <c r="E831" s="14"/>
      <c r="F831" t="str">
        <f t="shared" si="38"/>
        <v>Palmas de Monte Alto</v>
      </c>
      <c r="G831" t="s">
        <v>785</v>
      </c>
      <c r="H831">
        <v>0</v>
      </c>
      <c r="I831" s="46">
        <f t="shared" si="39"/>
        <v>0</v>
      </c>
    </row>
    <row r="832" spans="1:11" x14ac:dyDescent="0.25">
      <c r="A832" t="str">
        <f t="shared" si="36"/>
        <v>Riacho de Santana</v>
      </c>
      <c r="B832" t="s">
        <v>819</v>
      </c>
      <c r="C832">
        <v>0</v>
      </c>
      <c r="D832" s="46">
        <f t="shared" si="37"/>
        <v>0</v>
      </c>
      <c r="E832" s="14"/>
      <c r="F832" t="str">
        <f t="shared" si="38"/>
        <v>Palmeiras</v>
      </c>
      <c r="G832" t="s">
        <v>786</v>
      </c>
      <c r="H832">
        <v>0</v>
      </c>
      <c r="I832" s="46">
        <f t="shared" si="39"/>
        <v>0</v>
      </c>
    </row>
    <row r="833" spans="1:9" x14ac:dyDescent="0.25">
      <c r="A833" t="str">
        <f t="shared" si="36"/>
        <v>Ribeira do Amparo</v>
      </c>
      <c r="B833" t="s">
        <v>820</v>
      </c>
      <c r="C833">
        <v>0</v>
      </c>
      <c r="D833" s="46">
        <f t="shared" si="37"/>
        <v>0</v>
      </c>
      <c r="E833" s="14"/>
      <c r="F833" t="str">
        <f t="shared" si="38"/>
        <v>Paramirim</v>
      </c>
      <c r="G833" t="s">
        <v>787</v>
      </c>
      <c r="H833">
        <v>0</v>
      </c>
      <c r="I833" s="46">
        <f t="shared" si="39"/>
        <v>0</v>
      </c>
    </row>
    <row r="834" spans="1:9" x14ac:dyDescent="0.25">
      <c r="A834" t="str">
        <f t="shared" si="36"/>
        <v>Ribeira do Pombal</v>
      </c>
      <c r="B834" t="s">
        <v>40</v>
      </c>
      <c r="C834">
        <v>0</v>
      </c>
      <c r="D834" s="46">
        <f t="shared" si="37"/>
        <v>0</v>
      </c>
      <c r="E834" s="14"/>
      <c r="F834" t="str">
        <f t="shared" si="38"/>
        <v>Paripiranga</v>
      </c>
      <c r="G834" t="s">
        <v>789</v>
      </c>
      <c r="H834">
        <v>0</v>
      </c>
      <c r="I834" s="46">
        <f t="shared" si="39"/>
        <v>0</v>
      </c>
    </row>
    <row r="835" spans="1:9" x14ac:dyDescent="0.25">
      <c r="A835" t="str">
        <f t="shared" si="36"/>
        <v>Ribeirão do Largo</v>
      </c>
      <c r="B835" t="s">
        <v>821</v>
      </c>
      <c r="C835">
        <v>0</v>
      </c>
      <c r="D835" s="46">
        <f t="shared" si="37"/>
        <v>0</v>
      </c>
      <c r="E835" s="14"/>
      <c r="F835" t="str">
        <f t="shared" si="38"/>
        <v>Pé de Serra</v>
      </c>
      <c r="G835" t="s">
        <v>792</v>
      </c>
      <c r="H835">
        <v>0</v>
      </c>
      <c r="I835" s="46">
        <f t="shared" si="39"/>
        <v>0</v>
      </c>
    </row>
    <row r="836" spans="1:9" x14ac:dyDescent="0.25">
      <c r="A836" t="str">
        <f t="shared" si="36"/>
        <v>Rio de Contas</v>
      </c>
      <c r="B836" t="s">
        <v>822</v>
      </c>
      <c r="C836">
        <v>0</v>
      </c>
      <c r="D836" s="46">
        <f t="shared" si="37"/>
        <v>0</v>
      </c>
      <c r="E836" s="14"/>
      <c r="F836" t="str">
        <f t="shared" si="38"/>
        <v>Pilão Arcado</v>
      </c>
      <c r="G836" t="s">
        <v>795</v>
      </c>
      <c r="H836">
        <v>0</v>
      </c>
      <c r="I836" s="46">
        <f t="shared" si="39"/>
        <v>0</v>
      </c>
    </row>
    <row r="837" spans="1:9" x14ac:dyDescent="0.25">
      <c r="A837" t="str">
        <f t="shared" si="36"/>
        <v>Rio do Antônio</v>
      </c>
      <c r="B837" t="s">
        <v>823</v>
      </c>
      <c r="C837">
        <v>0</v>
      </c>
      <c r="D837" s="46">
        <f t="shared" si="37"/>
        <v>0</v>
      </c>
      <c r="E837" s="14"/>
      <c r="F837" t="str">
        <f t="shared" si="38"/>
        <v>Pindaí</v>
      </c>
      <c r="G837" t="s">
        <v>796</v>
      </c>
      <c r="H837">
        <v>0</v>
      </c>
      <c r="I837" s="46">
        <f t="shared" si="39"/>
        <v>0</v>
      </c>
    </row>
    <row r="838" spans="1:9" x14ac:dyDescent="0.25">
      <c r="A838" t="str">
        <f t="shared" si="36"/>
        <v>Rio do Pires</v>
      </c>
      <c r="B838" t="s">
        <v>824</v>
      </c>
      <c r="C838">
        <v>0</v>
      </c>
      <c r="D838" s="46">
        <f t="shared" si="37"/>
        <v>0</v>
      </c>
      <c r="E838" s="14"/>
      <c r="F838" t="str">
        <f t="shared" si="38"/>
        <v>Piraí do Norte</v>
      </c>
      <c r="G838" t="s">
        <v>799</v>
      </c>
      <c r="H838">
        <v>0</v>
      </c>
      <c r="I838" s="46">
        <f t="shared" si="39"/>
        <v>0</v>
      </c>
    </row>
    <row r="839" spans="1:9" x14ac:dyDescent="0.25">
      <c r="A839" t="str">
        <f t="shared" si="36"/>
        <v>Salinas da Margarida</v>
      </c>
      <c r="B839" t="s">
        <v>828</v>
      </c>
      <c r="C839">
        <v>0</v>
      </c>
      <c r="D839" s="46">
        <f t="shared" si="37"/>
        <v>0</v>
      </c>
      <c r="E839" s="14"/>
      <c r="F839" t="str">
        <f t="shared" si="38"/>
        <v>Piripá</v>
      </c>
      <c r="G839" t="s">
        <v>800</v>
      </c>
      <c r="H839">
        <v>0</v>
      </c>
      <c r="I839" s="46">
        <f t="shared" si="39"/>
        <v>0</v>
      </c>
    </row>
    <row r="840" spans="1:9" x14ac:dyDescent="0.25">
      <c r="A840" t="str">
        <f t="shared" si="36"/>
        <v>Santa Bárbara</v>
      </c>
      <c r="B840" t="s">
        <v>829</v>
      </c>
      <c r="C840">
        <v>0</v>
      </c>
      <c r="D840" s="46">
        <f t="shared" si="37"/>
        <v>0</v>
      </c>
      <c r="E840" s="14"/>
      <c r="F840" t="str">
        <f t="shared" si="38"/>
        <v>Planaltino</v>
      </c>
      <c r="G840" t="s">
        <v>802</v>
      </c>
      <c r="H840">
        <v>0</v>
      </c>
      <c r="I840" s="46">
        <f t="shared" si="39"/>
        <v>0</v>
      </c>
    </row>
    <row r="841" spans="1:9" x14ac:dyDescent="0.25">
      <c r="A841" t="str">
        <f t="shared" si="36"/>
        <v>Santa Brígida</v>
      </c>
      <c r="B841" t="s">
        <v>830</v>
      </c>
      <c r="C841">
        <v>0</v>
      </c>
      <c r="D841" s="46">
        <f t="shared" si="37"/>
        <v>0</v>
      </c>
      <c r="E841" s="14"/>
      <c r="F841" t="str">
        <f t="shared" si="38"/>
        <v>Planalto</v>
      </c>
      <c r="G841" t="s">
        <v>803</v>
      </c>
      <c r="H841">
        <v>0</v>
      </c>
      <c r="I841" s="46">
        <f t="shared" si="39"/>
        <v>0</v>
      </c>
    </row>
    <row r="842" spans="1:9" x14ac:dyDescent="0.25">
      <c r="A842" t="str">
        <f t="shared" si="36"/>
        <v>Santa Cruz Cabrália</v>
      </c>
      <c r="B842" t="s">
        <v>831</v>
      </c>
      <c r="C842">
        <v>0</v>
      </c>
      <c r="D842" s="46">
        <f t="shared" si="37"/>
        <v>0</v>
      </c>
      <c r="E842" s="14"/>
      <c r="F842" t="str">
        <f t="shared" si="38"/>
        <v>Pojuca</v>
      </c>
      <c r="G842" t="s">
        <v>805</v>
      </c>
      <c r="H842">
        <v>0</v>
      </c>
      <c r="I842" s="46">
        <f t="shared" si="39"/>
        <v>0</v>
      </c>
    </row>
    <row r="843" spans="1:9" x14ac:dyDescent="0.25">
      <c r="A843" t="str">
        <f t="shared" si="36"/>
        <v>Santa Cruz da Vitória</v>
      </c>
      <c r="B843" t="s">
        <v>832</v>
      </c>
      <c r="C843">
        <v>0</v>
      </c>
      <c r="D843" s="46">
        <f t="shared" si="37"/>
        <v>0</v>
      </c>
      <c r="E843" s="14"/>
      <c r="F843" t="str">
        <f t="shared" si="38"/>
        <v>Ponto Novo</v>
      </c>
      <c r="G843" t="s">
        <v>806</v>
      </c>
      <c r="H843">
        <v>0</v>
      </c>
      <c r="I843" s="46">
        <f t="shared" si="39"/>
        <v>0</v>
      </c>
    </row>
    <row r="844" spans="1:9" x14ac:dyDescent="0.25">
      <c r="A844" t="str">
        <f t="shared" si="36"/>
        <v>Santa Inês</v>
      </c>
      <c r="B844" t="s">
        <v>833</v>
      </c>
      <c r="C844">
        <v>0</v>
      </c>
      <c r="D844" s="46">
        <f t="shared" si="37"/>
        <v>0</v>
      </c>
      <c r="E844" s="14"/>
      <c r="F844" t="str">
        <f t="shared" si="38"/>
        <v>Potiraguá</v>
      </c>
      <c r="G844" t="s">
        <v>807</v>
      </c>
      <c r="H844">
        <v>0</v>
      </c>
      <c r="I844" s="46">
        <f t="shared" si="39"/>
        <v>0</v>
      </c>
    </row>
    <row r="845" spans="1:9" x14ac:dyDescent="0.25">
      <c r="A845" t="str">
        <f t="shared" si="36"/>
        <v>Santa Maria da Vitória</v>
      </c>
      <c r="B845" t="s">
        <v>835</v>
      </c>
      <c r="C845">
        <v>0</v>
      </c>
      <c r="D845" s="46">
        <f t="shared" si="37"/>
        <v>0</v>
      </c>
      <c r="E845" s="14"/>
      <c r="F845" t="str">
        <f t="shared" si="38"/>
        <v>Presidente Dutra</v>
      </c>
      <c r="G845" t="s">
        <v>808</v>
      </c>
      <c r="H845">
        <v>0</v>
      </c>
      <c r="I845" s="46">
        <f t="shared" si="39"/>
        <v>0</v>
      </c>
    </row>
    <row r="846" spans="1:9" x14ac:dyDescent="0.25">
      <c r="A846" t="str">
        <f t="shared" si="36"/>
        <v>Santa Rita de Cássia</v>
      </c>
      <c r="B846" t="s">
        <v>836</v>
      </c>
      <c r="C846">
        <v>0</v>
      </c>
      <c r="D846" s="46">
        <f t="shared" si="37"/>
        <v>0</v>
      </c>
      <c r="E846" s="14"/>
      <c r="F846" t="str">
        <f t="shared" si="38"/>
        <v>Queimadas</v>
      </c>
      <c r="G846" t="s">
        <v>811</v>
      </c>
      <c r="H846">
        <v>0</v>
      </c>
      <c r="I846" s="46">
        <f t="shared" si="39"/>
        <v>0</v>
      </c>
    </row>
    <row r="847" spans="1:9" x14ac:dyDescent="0.25">
      <c r="A847" t="str">
        <f t="shared" si="36"/>
        <v>Santa Teresinha</v>
      </c>
      <c r="B847" t="s">
        <v>837</v>
      </c>
      <c r="C847">
        <v>0</v>
      </c>
      <c r="D847" s="46">
        <f t="shared" si="37"/>
        <v>0</v>
      </c>
      <c r="E847" s="14"/>
      <c r="F847" t="str">
        <f t="shared" si="38"/>
        <v>Quijingue</v>
      </c>
      <c r="G847" t="s">
        <v>812</v>
      </c>
      <c r="H847">
        <v>0</v>
      </c>
      <c r="I847" s="46">
        <f t="shared" si="39"/>
        <v>0</v>
      </c>
    </row>
    <row r="848" spans="1:9" x14ac:dyDescent="0.25">
      <c r="A848" t="str">
        <f t="shared" si="36"/>
        <v>Santana</v>
      </c>
      <c r="B848" t="s">
        <v>839</v>
      </c>
      <c r="C848">
        <v>0</v>
      </c>
      <c r="D848" s="46">
        <f t="shared" si="37"/>
        <v>0</v>
      </c>
      <c r="E848" s="14"/>
      <c r="F848" t="str">
        <f t="shared" si="38"/>
        <v>Rafael Jambeiro</v>
      </c>
      <c r="G848" t="s">
        <v>814</v>
      </c>
      <c r="H848">
        <v>0</v>
      </c>
      <c r="I848" s="46">
        <f t="shared" si="39"/>
        <v>0</v>
      </c>
    </row>
    <row r="849" spans="1:9" x14ac:dyDescent="0.25">
      <c r="A849" t="str">
        <f t="shared" si="36"/>
        <v>Santo Amaro</v>
      </c>
      <c r="B849" t="s">
        <v>841</v>
      </c>
      <c r="C849">
        <v>0</v>
      </c>
      <c r="D849" s="46">
        <f t="shared" si="37"/>
        <v>0</v>
      </c>
      <c r="E849" s="14"/>
      <c r="F849" t="str">
        <f t="shared" si="38"/>
        <v>Remanso</v>
      </c>
      <c r="G849" t="s">
        <v>815</v>
      </c>
      <c r="H849">
        <v>0</v>
      </c>
      <c r="I849" s="46">
        <f t="shared" si="39"/>
        <v>0</v>
      </c>
    </row>
    <row r="850" spans="1:9" x14ac:dyDescent="0.25">
      <c r="A850" t="str">
        <f t="shared" si="36"/>
        <v>São Domingos</v>
      </c>
      <c r="B850" t="s">
        <v>844</v>
      </c>
      <c r="C850">
        <v>0</v>
      </c>
      <c r="D850" s="46">
        <f t="shared" si="37"/>
        <v>0</v>
      </c>
      <c r="E850" s="14"/>
      <c r="F850" t="str">
        <f t="shared" si="38"/>
        <v>Retirolândia</v>
      </c>
      <c r="G850" t="s">
        <v>816</v>
      </c>
      <c r="H850">
        <v>0</v>
      </c>
      <c r="I850" s="46">
        <f t="shared" si="39"/>
        <v>0</v>
      </c>
    </row>
    <row r="851" spans="1:9" x14ac:dyDescent="0.25">
      <c r="A851" t="str">
        <f t="shared" si="36"/>
        <v>São Félix</v>
      </c>
      <c r="B851" t="s">
        <v>846</v>
      </c>
      <c r="C851">
        <v>0</v>
      </c>
      <c r="D851" s="46">
        <f t="shared" si="37"/>
        <v>0</v>
      </c>
      <c r="E851" s="14"/>
      <c r="F851" t="str">
        <f t="shared" si="38"/>
        <v>Riachão do Jacuípe</v>
      </c>
      <c r="G851" t="s">
        <v>818</v>
      </c>
      <c r="H851">
        <v>0</v>
      </c>
      <c r="I851" s="46">
        <f t="shared" si="39"/>
        <v>0</v>
      </c>
    </row>
    <row r="852" spans="1:9" x14ac:dyDescent="0.25">
      <c r="A852" t="str">
        <f t="shared" si="36"/>
        <v>São Francisco do Conde</v>
      </c>
      <c r="B852" t="s">
        <v>848</v>
      </c>
      <c r="C852">
        <v>0</v>
      </c>
      <c r="D852" s="46">
        <f t="shared" si="37"/>
        <v>0</v>
      </c>
      <c r="E852" s="14"/>
      <c r="F852" t="str">
        <f t="shared" si="38"/>
        <v>Ribeira do Amparo</v>
      </c>
      <c r="G852" t="s">
        <v>820</v>
      </c>
      <c r="H852">
        <v>0</v>
      </c>
      <c r="I852" s="46">
        <f t="shared" si="39"/>
        <v>0</v>
      </c>
    </row>
    <row r="853" spans="1:9" x14ac:dyDescent="0.25">
      <c r="A853" t="str">
        <f t="shared" si="36"/>
        <v>São Gonçalo dos Campos</v>
      </c>
      <c r="B853" t="s">
        <v>850</v>
      </c>
      <c r="C853">
        <v>0</v>
      </c>
      <c r="D853" s="46">
        <f t="shared" si="37"/>
        <v>0</v>
      </c>
      <c r="E853" s="14"/>
      <c r="F853" t="str">
        <f t="shared" si="38"/>
        <v>Ribeirão do Largo</v>
      </c>
      <c r="G853" t="s">
        <v>821</v>
      </c>
      <c r="H853">
        <v>0</v>
      </c>
      <c r="I853" s="46">
        <f t="shared" si="39"/>
        <v>0</v>
      </c>
    </row>
    <row r="854" spans="1:9" x14ac:dyDescent="0.25">
      <c r="A854" t="str">
        <f t="shared" si="36"/>
        <v>São Miguel das Matas</v>
      </c>
      <c r="B854" t="s">
        <v>853</v>
      </c>
      <c r="C854">
        <v>0</v>
      </c>
      <c r="D854" s="46">
        <f t="shared" si="37"/>
        <v>0</v>
      </c>
      <c r="E854" s="14"/>
      <c r="F854" t="str">
        <f t="shared" si="38"/>
        <v>Rio de Contas</v>
      </c>
      <c r="G854" t="s">
        <v>822</v>
      </c>
      <c r="H854">
        <v>0</v>
      </c>
      <c r="I854" s="46">
        <f t="shared" si="39"/>
        <v>0</v>
      </c>
    </row>
    <row r="855" spans="1:9" x14ac:dyDescent="0.25">
      <c r="A855" t="str">
        <f t="shared" si="36"/>
        <v>São Sebastião do Passé</v>
      </c>
      <c r="B855" t="s">
        <v>854</v>
      </c>
      <c r="C855">
        <v>0</v>
      </c>
      <c r="D855" s="46">
        <f t="shared" si="37"/>
        <v>0</v>
      </c>
      <c r="E855" s="14"/>
      <c r="F855" t="str">
        <f t="shared" si="38"/>
        <v>Rio do Antônio</v>
      </c>
      <c r="G855" t="s">
        <v>823</v>
      </c>
      <c r="H855">
        <v>0</v>
      </c>
      <c r="I855" s="46">
        <f t="shared" si="39"/>
        <v>0</v>
      </c>
    </row>
    <row r="856" spans="1:9" x14ac:dyDescent="0.25">
      <c r="A856" t="str">
        <f t="shared" si="36"/>
        <v>Sapeaçu</v>
      </c>
      <c r="B856" t="s">
        <v>855</v>
      </c>
      <c r="C856">
        <v>0</v>
      </c>
      <c r="D856" s="46">
        <f t="shared" si="37"/>
        <v>0</v>
      </c>
      <c r="E856" s="14"/>
      <c r="F856" t="str">
        <f t="shared" si="38"/>
        <v>Rio do Pires</v>
      </c>
      <c r="G856" t="s">
        <v>824</v>
      </c>
      <c r="H856">
        <v>0</v>
      </c>
      <c r="I856" s="46">
        <f t="shared" si="39"/>
        <v>0</v>
      </c>
    </row>
    <row r="857" spans="1:9" x14ac:dyDescent="0.25">
      <c r="A857" t="str">
        <f t="shared" ref="A857:A890" si="40">MID(B857,8,30)</f>
        <v>Sátiro Dias</v>
      </c>
      <c r="B857" t="s">
        <v>856</v>
      </c>
      <c r="C857">
        <v>0</v>
      </c>
      <c r="D857" s="46">
        <f t="shared" ref="D857:D890" si="41">C857*100/C$891</f>
        <v>0</v>
      </c>
      <c r="E857" s="14"/>
      <c r="F857" t="str">
        <f t="shared" ref="F857:F890" si="42">MID(G857,8,30)</f>
        <v>Salinas da Margarida</v>
      </c>
      <c r="G857" t="s">
        <v>828</v>
      </c>
      <c r="H857">
        <v>0</v>
      </c>
      <c r="I857" s="46">
        <f t="shared" ref="I857:I890" si="43">H857*100/H$891</f>
        <v>0</v>
      </c>
    </row>
    <row r="858" spans="1:9" x14ac:dyDescent="0.25">
      <c r="A858" t="str">
        <f t="shared" si="40"/>
        <v>Saubara</v>
      </c>
      <c r="B858" t="s">
        <v>857</v>
      </c>
      <c r="C858">
        <v>0</v>
      </c>
      <c r="D858" s="46">
        <f t="shared" si="41"/>
        <v>0</v>
      </c>
      <c r="E858" s="14"/>
      <c r="F858" t="str">
        <f t="shared" si="42"/>
        <v>Santa Bárbara</v>
      </c>
      <c r="G858" t="s">
        <v>829</v>
      </c>
      <c r="H858">
        <v>0</v>
      </c>
      <c r="I858" s="46">
        <f t="shared" si="43"/>
        <v>0</v>
      </c>
    </row>
    <row r="859" spans="1:9" x14ac:dyDescent="0.25">
      <c r="A859" t="str">
        <f t="shared" si="40"/>
        <v>Saúde</v>
      </c>
      <c r="B859" t="s">
        <v>858</v>
      </c>
      <c r="C859">
        <v>0</v>
      </c>
      <c r="D859" s="46">
        <f t="shared" si="41"/>
        <v>0</v>
      </c>
      <c r="E859" s="14"/>
      <c r="F859" t="str">
        <f t="shared" si="42"/>
        <v>Santa Cruz Cabrália</v>
      </c>
      <c r="G859" t="s">
        <v>831</v>
      </c>
      <c r="H859">
        <v>0</v>
      </c>
      <c r="I859" s="46">
        <f t="shared" si="43"/>
        <v>0</v>
      </c>
    </row>
    <row r="860" spans="1:9" x14ac:dyDescent="0.25">
      <c r="A860" t="str">
        <f t="shared" si="40"/>
        <v>Sebastião Laranjeiras</v>
      </c>
      <c r="B860" t="s">
        <v>860</v>
      </c>
      <c r="C860">
        <v>0</v>
      </c>
      <c r="D860" s="46">
        <f t="shared" si="41"/>
        <v>0</v>
      </c>
      <c r="E860" s="14"/>
      <c r="F860" t="str">
        <f t="shared" si="42"/>
        <v>Santa Cruz da Vitória</v>
      </c>
      <c r="G860" t="s">
        <v>832</v>
      </c>
      <c r="H860">
        <v>0</v>
      </c>
      <c r="I860" s="46">
        <f t="shared" si="43"/>
        <v>0</v>
      </c>
    </row>
    <row r="861" spans="1:9" x14ac:dyDescent="0.25">
      <c r="A861" t="str">
        <f t="shared" si="40"/>
        <v>Sento Sé</v>
      </c>
      <c r="B861" t="s">
        <v>862</v>
      </c>
      <c r="C861">
        <v>0</v>
      </c>
      <c r="D861" s="46">
        <f t="shared" si="41"/>
        <v>0</v>
      </c>
      <c r="E861" s="14"/>
      <c r="F861" t="str">
        <f t="shared" si="42"/>
        <v>Santa Inês</v>
      </c>
      <c r="G861" t="s">
        <v>833</v>
      </c>
      <c r="H861">
        <v>0</v>
      </c>
      <c r="I861" s="46">
        <f t="shared" si="43"/>
        <v>0</v>
      </c>
    </row>
    <row r="862" spans="1:9" x14ac:dyDescent="0.25">
      <c r="A862" t="str">
        <f t="shared" si="40"/>
        <v>Serra do Ramalho</v>
      </c>
      <c r="B862" t="s">
        <v>863</v>
      </c>
      <c r="C862">
        <v>0</v>
      </c>
      <c r="D862" s="46">
        <f t="shared" si="41"/>
        <v>0</v>
      </c>
      <c r="E862" s="14"/>
      <c r="F862" t="str">
        <f t="shared" si="42"/>
        <v>Santa Rita de Cássia</v>
      </c>
      <c r="G862" t="s">
        <v>836</v>
      </c>
      <c r="H862">
        <v>0</v>
      </c>
      <c r="I862" s="46">
        <f t="shared" si="43"/>
        <v>0</v>
      </c>
    </row>
    <row r="863" spans="1:9" x14ac:dyDescent="0.25">
      <c r="A863" t="str">
        <f t="shared" si="40"/>
        <v>Serra Preta</v>
      </c>
      <c r="B863" t="s">
        <v>865</v>
      </c>
      <c r="C863">
        <v>0</v>
      </c>
      <c r="D863" s="46">
        <f t="shared" si="41"/>
        <v>0</v>
      </c>
      <c r="E863" s="14"/>
      <c r="F863" t="str">
        <f t="shared" si="42"/>
        <v>São Domingos</v>
      </c>
      <c r="G863" t="s">
        <v>844</v>
      </c>
      <c r="H863">
        <v>0</v>
      </c>
      <c r="I863" s="46">
        <f t="shared" si="43"/>
        <v>0</v>
      </c>
    </row>
    <row r="864" spans="1:9" x14ac:dyDescent="0.25">
      <c r="A864" t="str">
        <f t="shared" si="40"/>
        <v>Serrinha</v>
      </c>
      <c r="B864" t="s">
        <v>866</v>
      </c>
      <c r="C864">
        <v>0</v>
      </c>
      <c r="D864" s="46">
        <f t="shared" si="41"/>
        <v>0</v>
      </c>
      <c r="E864" s="14"/>
      <c r="F864" t="str">
        <f t="shared" si="42"/>
        <v>São Félix</v>
      </c>
      <c r="G864" t="s">
        <v>846</v>
      </c>
      <c r="H864">
        <v>0</v>
      </c>
      <c r="I864" s="46">
        <f t="shared" si="43"/>
        <v>0</v>
      </c>
    </row>
    <row r="865" spans="1:9" x14ac:dyDescent="0.25">
      <c r="A865" t="str">
        <f t="shared" si="40"/>
        <v>Sítio do Mato</v>
      </c>
      <c r="B865" t="s">
        <v>869</v>
      </c>
      <c r="C865">
        <v>0</v>
      </c>
      <c r="D865" s="46">
        <f t="shared" si="41"/>
        <v>0</v>
      </c>
      <c r="E865" s="14"/>
      <c r="F865" t="str">
        <f t="shared" si="42"/>
        <v>São Gonçalo dos Campos</v>
      </c>
      <c r="G865" t="s">
        <v>850</v>
      </c>
      <c r="H865">
        <v>0</v>
      </c>
      <c r="I865" s="46">
        <f t="shared" si="43"/>
        <v>0</v>
      </c>
    </row>
    <row r="866" spans="1:9" x14ac:dyDescent="0.25">
      <c r="A866" t="str">
        <f t="shared" si="40"/>
        <v>Sítio do Quinto</v>
      </c>
      <c r="B866" t="s">
        <v>870</v>
      </c>
      <c r="C866">
        <v>0</v>
      </c>
      <c r="D866" s="46">
        <f t="shared" si="41"/>
        <v>0</v>
      </c>
      <c r="E866" s="14"/>
      <c r="F866" t="str">
        <f t="shared" si="42"/>
        <v>São Miguel das Matas</v>
      </c>
      <c r="G866" t="s">
        <v>853</v>
      </c>
      <c r="H866">
        <v>0</v>
      </c>
      <c r="I866" s="46">
        <f t="shared" si="43"/>
        <v>0</v>
      </c>
    </row>
    <row r="867" spans="1:9" x14ac:dyDescent="0.25">
      <c r="A867" t="str">
        <f t="shared" si="40"/>
        <v>Sobradinho</v>
      </c>
      <c r="B867" t="s">
        <v>871</v>
      </c>
      <c r="C867">
        <v>0</v>
      </c>
      <c r="D867" s="46">
        <f t="shared" si="41"/>
        <v>0</v>
      </c>
      <c r="E867" s="14"/>
      <c r="F867" t="str">
        <f t="shared" si="42"/>
        <v>Sátiro Dias</v>
      </c>
      <c r="G867" t="s">
        <v>856</v>
      </c>
      <c r="H867">
        <v>0</v>
      </c>
      <c r="I867" s="46">
        <f t="shared" si="43"/>
        <v>0</v>
      </c>
    </row>
    <row r="868" spans="1:9" x14ac:dyDescent="0.25">
      <c r="A868" t="str">
        <f t="shared" si="40"/>
        <v>Souto Soares</v>
      </c>
      <c r="B868" t="s">
        <v>872</v>
      </c>
      <c r="C868">
        <v>0</v>
      </c>
      <c r="D868" s="46">
        <f t="shared" si="41"/>
        <v>0</v>
      </c>
      <c r="E868" s="14"/>
      <c r="F868" t="str">
        <f t="shared" si="42"/>
        <v>Saubara</v>
      </c>
      <c r="G868" t="s">
        <v>857</v>
      </c>
      <c r="H868">
        <v>0</v>
      </c>
      <c r="I868" s="46">
        <f t="shared" si="43"/>
        <v>0</v>
      </c>
    </row>
    <row r="869" spans="1:9" x14ac:dyDescent="0.25">
      <c r="A869" t="str">
        <f t="shared" si="40"/>
        <v>Tabocas do Brejo Velho</v>
      </c>
      <c r="B869" t="s">
        <v>873</v>
      </c>
      <c r="C869">
        <v>0</v>
      </c>
      <c r="D869" s="46">
        <f t="shared" si="41"/>
        <v>0</v>
      </c>
      <c r="E869" s="14"/>
      <c r="F869" t="str">
        <f t="shared" si="42"/>
        <v>Saúde</v>
      </c>
      <c r="G869" t="s">
        <v>858</v>
      </c>
      <c r="H869">
        <v>0</v>
      </c>
      <c r="I869" s="46">
        <f t="shared" si="43"/>
        <v>0</v>
      </c>
    </row>
    <row r="870" spans="1:9" x14ac:dyDescent="0.25">
      <c r="A870" t="str">
        <f t="shared" si="40"/>
        <v>Tanhaçu</v>
      </c>
      <c r="B870" t="s">
        <v>874</v>
      </c>
      <c r="C870">
        <v>0</v>
      </c>
      <c r="D870" s="46">
        <f t="shared" si="41"/>
        <v>0</v>
      </c>
      <c r="E870" s="14"/>
      <c r="F870" t="str">
        <f t="shared" si="42"/>
        <v>Sebastião Laranjeiras</v>
      </c>
      <c r="G870" t="s">
        <v>860</v>
      </c>
      <c r="H870">
        <v>0</v>
      </c>
      <c r="I870" s="46">
        <f t="shared" si="43"/>
        <v>0</v>
      </c>
    </row>
    <row r="871" spans="1:9" x14ac:dyDescent="0.25">
      <c r="A871" t="str">
        <f t="shared" si="40"/>
        <v>Tanque Novo</v>
      </c>
      <c r="B871" t="s">
        <v>875</v>
      </c>
      <c r="C871">
        <v>0</v>
      </c>
      <c r="D871" s="46">
        <f t="shared" si="41"/>
        <v>0</v>
      </c>
      <c r="E871" s="14"/>
      <c r="F871" t="str">
        <f t="shared" si="42"/>
        <v>Sento Sé</v>
      </c>
      <c r="G871" t="s">
        <v>862</v>
      </c>
      <c r="H871">
        <v>0</v>
      </c>
      <c r="I871" s="46">
        <f t="shared" si="43"/>
        <v>0</v>
      </c>
    </row>
    <row r="872" spans="1:9" x14ac:dyDescent="0.25">
      <c r="A872" t="str">
        <f t="shared" si="40"/>
        <v>Tanquinho</v>
      </c>
      <c r="B872" t="s">
        <v>876</v>
      </c>
      <c r="C872">
        <v>0</v>
      </c>
      <c r="D872" s="46">
        <f t="shared" si="41"/>
        <v>0</v>
      </c>
      <c r="E872" s="14"/>
      <c r="F872" t="str">
        <f t="shared" si="42"/>
        <v>Serra do Ramalho</v>
      </c>
      <c r="G872" t="s">
        <v>863</v>
      </c>
      <c r="H872">
        <v>0</v>
      </c>
      <c r="I872" s="46">
        <f t="shared" si="43"/>
        <v>0</v>
      </c>
    </row>
    <row r="873" spans="1:9" x14ac:dyDescent="0.25">
      <c r="A873" t="str">
        <f t="shared" si="40"/>
        <v>Tapiramutá</v>
      </c>
      <c r="B873" t="s">
        <v>877</v>
      </c>
      <c r="C873">
        <v>0</v>
      </c>
      <c r="D873" s="46">
        <f t="shared" si="41"/>
        <v>0</v>
      </c>
      <c r="E873" s="14"/>
      <c r="F873" t="str">
        <f t="shared" si="42"/>
        <v>Serra Preta</v>
      </c>
      <c r="G873" t="s">
        <v>865</v>
      </c>
      <c r="H873">
        <v>0</v>
      </c>
      <c r="I873" s="46">
        <f t="shared" si="43"/>
        <v>0</v>
      </c>
    </row>
    <row r="874" spans="1:9" x14ac:dyDescent="0.25">
      <c r="A874" t="str">
        <f t="shared" si="40"/>
        <v>Teofilândia</v>
      </c>
      <c r="B874" t="s">
        <v>880</v>
      </c>
      <c r="C874">
        <v>0</v>
      </c>
      <c r="D874" s="46">
        <f t="shared" si="41"/>
        <v>0</v>
      </c>
      <c r="E874" s="14"/>
      <c r="F874" t="str">
        <f t="shared" si="42"/>
        <v>Serrinha</v>
      </c>
      <c r="G874" t="s">
        <v>866</v>
      </c>
      <c r="H874">
        <v>0</v>
      </c>
      <c r="I874" s="46">
        <f t="shared" si="43"/>
        <v>0</v>
      </c>
    </row>
    <row r="875" spans="1:9" x14ac:dyDescent="0.25">
      <c r="A875" t="str">
        <f t="shared" si="40"/>
        <v>Tremedal</v>
      </c>
      <c r="B875" t="s">
        <v>883</v>
      </c>
      <c r="C875">
        <v>0</v>
      </c>
      <c r="D875" s="46">
        <f t="shared" si="41"/>
        <v>0</v>
      </c>
      <c r="E875" s="14"/>
      <c r="F875" t="str">
        <f t="shared" si="42"/>
        <v>Sítio do Mato</v>
      </c>
      <c r="G875" t="s">
        <v>869</v>
      </c>
      <c r="H875">
        <v>0</v>
      </c>
      <c r="I875" s="46">
        <f t="shared" si="43"/>
        <v>0</v>
      </c>
    </row>
    <row r="876" spans="1:9" x14ac:dyDescent="0.25">
      <c r="A876" t="str">
        <f t="shared" si="40"/>
        <v>Uauá</v>
      </c>
      <c r="B876" t="s">
        <v>885</v>
      </c>
      <c r="C876">
        <v>0</v>
      </c>
      <c r="D876" s="46">
        <f t="shared" si="41"/>
        <v>0</v>
      </c>
      <c r="E876" s="14"/>
      <c r="F876" t="str">
        <f t="shared" si="42"/>
        <v>Sobradinho</v>
      </c>
      <c r="G876" t="s">
        <v>871</v>
      </c>
      <c r="H876">
        <v>0</v>
      </c>
      <c r="I876" s="46">
        <f t="shared" si="43"/>
        <v>0</v>
      </c>
    </row>
    <row r="877" spans="1:9" x14ac:dyDescent="0.25">
      <c r="A877" t="str">
        <f t="shared" si="40"/>
        <v>Ubaíra</v>
      </c>
      <c r="B877" t="s">
        <v>886</v>
      </c>
      <c r="C877">
        <v>0</v>
      </c>
      <c r="D877" s="46">
        <f t="shared" si="41"/>
        <v>0</v>
      </c>
      <c r="E877" s="14"/>
      <c r="F877" t="str">
        <f t="shared" si="42"/>
        <v>Souto Soares</v>
      </c>
      <c r="G877" t="s">
        <v>872</v>
      </c>
      <c r="H877">
        <v>0</v>
      </c>
      <c r="I877" s="46">
        <f t="shared" si="43"/>
        <v>0</v>
      </c>
    </row>
    <row r="878" spans="1:9" x14ac:dyDescent="0.25">
      <c r="A878" t="str">
        <f t="shared" si="40"/>
        <v>Uibaí</v>
      </c>
      <c r="B878" t="s">
        <v>889</v>
      </c>
      <c r="C878">
        <v>0</v>
      </c>
      <c r="D878" s="46">
        <f t="shared" si="41"/>
        <v>0</v>
      </c>
      <c r="E878" s="14"/>
      <c r="F878" t="str">
        <f t="shared" si="42"/>
        <v>Tanhaçu</v>
      </c>
      <c r="G878" t="s">
        <v>874</v>
      </c>
      <c r="H878">
        <v>0</v>
      </c>
      <c r="I878" s="46">
        <f t="shared" si="43"/>
        <v>0</v>
      </c>
    </row>
    <row r="879" spans="1:9" x14ac:dyDescent="0.25">
      <c r="A879" t="str">
        <f t="shared" si="40"/>
        <v>Una</v>
      </c>
      <c r="B879" t="s">
        <v>891</v>
      </c>
      <c r="C879">
        <v>0</v>
      </c>
      <c r="D879" s="46">
        <f t="shared" si="41"/>
        <v>0</v>
      </c>
      <c r="E879" s="14"/>
      <c r="F879" t="str">
        <f t="shared" si="42"/>
        <v>Tanque Novo</v>
      </c>
      <c r="G879" t="s">
        <v>875</v>
      </c>
      <c r="H879">
        <v>0</v>
      </c>
      <c r="I879" s="46">
        <f t="shared" si="43"/>
        <v>0</v>
      </c>
    </row>
    <row r="880" spans="1:9" x14ac:dyDescent="0.25">
      <c r="A880" t="str">
        <f t="shared" si="40"/>
        <v>Urandi</v>
      </c>
      <c r="B880" t="s">
        <v>892</v>
      </c>
      <c r="C880">
        <v>0</v>
      </c>
      <c r="D880" s="46">
        <f t="shared" si="41"/>
        <v>0</v>
      </c>
      <c r="E880" s="14"/>
      <c r="F880" t="str">
        <f t="shared" si="42"/>
        <v>Tanquinho</v>
      </c>
      <c r="G880" t="s">
        <v>876</v>
      </c>
      <c r="H880">
        <v>0</v>
      </c>
      <c r="I880" s="46">
        <f t="shared" si="43"/>
        <v>0</v>
      </c>
    </row>
    <row r="881" spans="1:9" x14ac:dyDescent="0.25">
      <c r="A881" t="str">
        <f t="shared" si="40"/>
        <v>Uruçuca</v>
      </c>
      <c r="B881" t="s">
        <v>893</v>
      </c>
      <c r="C881">
        <v>0</v>
      </c>
      <c r="D881" s="46">
        <f t="shared" si="41"/>
        <v>0</v>
      </c>
      <c r="E881" s="14"/>
      <c r="F881" t="str">
        <f t="shared" si="42"/>
        <v>Tapiramutá</v>
      </c>
      <c r="G881" t="s">
        <v>877</v>
      </c>
      <c r="H881">
        <v>0</v>
      </c>
      <c r="I881" s="46">
        <f t="shared" si="43"/>
        <v>0</v>
      </c>
    </row>
    <row r="882" spans="1:9" x14ac:dyDescent="0.25">
      <c r="A882" t="str">
        <f t="shared" si="40"/>
        <v>Valença</v>
      </c>
      <c r="B882" t="s">
        <v>895</v>
      </c>
      <c r="C882">
        <v>0</v>
      </c>
      <c r="D882" s="46">
        <f t="shared" si="41"/>
        <v>0</v>
      </c>
      <c r="E882" s="14"/>
      <c r="F882" t="str">
        <f t="shared" si="42"/>
        <v>Teofilândia</v>
      </c>
      <c r="G882" t="s">
        <v>880</v>
      </c>
      <c r="H882">
        <v>0</v>
      </c>
      <c r="I882" s="46">
        <f t="shared" si="43"/>
        <v>0</v>
      </c>
    </row>
    <row r="883" spans="1:9" x14ac:dyDescent="0.25">
      <c r="A883" t="str">
        <f t="shared" si="40"/>
        <v>Várzea do Poço</v>
      </c>
      <c r="B883" t="s">
        <v>898</v>
      </c>
      <c r="C883">
        <v>0</v>
      </c>
      <c r="D883" s="46">
        <f t="shared" si="41"/>
        <v>0</v>
      </c>
      <c r="E883" s="14"/>
      <c r="F883" t="str">
        <f t="shared" si="42"/>
        <v>Tremedal</v>
      </c>
      <c r="G883" t="s">
        <v>883</v>
      </c>
      <c r="H883">
        <v>0</v>
      </c>
      <c r="I883" s="46">
        <f t="shared" si="43"/>
        <v>0</v>
      </c>
    </row>
    <row r="884" spans="1:9" x14ac:dyDescent="0.25">
      <c r="A884" t="str">
        <f t="shared" si="40"/>
        <v>Varzedo</v>
      </c>
      <c r="B884" t="s">
        <v>900</v>
      </c>
      <c r="C884">
        <v>0</v>
      </c>
      <c r="D884" s="46">
        <f t="shared" si="41"/>
        <v>0</v>
      </c>
      <c r="E884" s="14"/>
      <c r="F884" t="str">
        <f t="shared" si="42"/>
        <v>Uauá</v>
      </c>
      <c r="G884" t="s">
        <v>885</v>
      </c>
      <c r="H884">
        <v>0</v>
      </c>
      <c r="I884" s="46">
        <f t="shared" si="43"/>
        <v>0</v>
      </c>
    </row>
    <row r="885" spans="1:9" x14ac:dyDescent="0.25">
      <c r="A885" t="str">
        <f t="shared" si="40"/>
        <v>Vera Cruz</v>
      </c>
      <c r="B885" t="s">
        <v>901</v>
      </c>
      <c r="C885">
        <v>0</v>
      </c>
      <c r="D885" s="46">
        <f t="shared" si="41"/>
        <v>0</v>
      </c>
      <c r="E885" s="14"/>
      <c r="F885" t="str">
        <f t="shared" si="42"/>
        <v>Una</v>
      </c>
      <c r="G885" t="s">
        <v>891</v>
      </c>
      <c r="H885">
        <v>0</v>
      </c>
      <c r="I885" s="46">
        <f t="shared" si="43"/>
        <v>0</v>
      </c>
    </row>
    <row r="886" spans="1:9" x14ac:dyDescent="0.25">
      <c r="A886" t="str">
        <f t="shared" si="40"/>
        <v>Wagner</v>
      </c>
      <c r="B886" t="s">
        <v>904</v>
      </c>
      <c r="C886">
        <v>0</v>
      </c>
      <c r="D886" s="46">
        <f t="shared" si="41"/>
        <v>0</v>
      </c>
      <c r="E886" s="14"/>
      <c r="F886" t="str">
        <f t="shared" si="42"/>
        <v>Várzea do Poço</v>
      </c>
      <c r="G886" t="s">
        <v>898</v>
      </c>
      <c r="H886">
        <v>0</v>
      </c>
      <c r="I886" s="46">
        <f t="shared" si="43"/>
        <v>0</v>
      </c>
    </row>
    <row r="887" spans="1:9" x14ac:dyDescent="0.25">
      <c r="A887" t="str">
        <f t="shared" si="40"/>
        <v>Wanderley</v>
      </c>
      <c r="B887" t="s">
        <v>905</v>
      </c>
      <c r="C887">
        <v>0</v>
      </c>
      <c r="D887" s="46">
        <f t="shared" si="41"/>
        <v>0</v>
      </c>
      <c r="E887" s="14"/>
      <c r="F887" t="str">
        <f t="shared" si="42"/>
        <v>Vera Cruz</v>
      </c>
      <c r="G887" t="s">
        <v>901</v>
      </c>
      <c r="H887">
        <v>0</v>
      </c>
      <c r="I887" s="46">
        <f t="shared" si="43"/>
        <v>0</v>
      </c>
    </row>
    <row r="888" spans="1:9" x14ac:dyDescent="0.25">
      <c r="A888" t="str">
        <f t="shared" si="40"/>
        <v>Wenceslau Guimarães</v>
      </c>
      <c r="B888" t="s">
        <v>906</v>
      </c>
      <c r="C888">
        <v>0</v>
      </c>
      <c r="D888" s="46">
        <f t="shared" si="41"/>
        <v>0</v>
      </c>
      <c r="E888" s="14"/>
      <c r="F888" t="str">
        <f t="shared" si="42"/>
        <v>Wagner</v>
      </c>
      <c r="G888" t="s">
        <v>904</v>
      </c>
      <c r="H888">
        <v>0</v>
      </c>
      <c r="I888" s="46">
        <f t="shared" si="43"/>
        <v>0</v>
      </c>
    </row>
    <row r="889" spans="1:9" x14ac:dyDescent="0.25">
      <c r="A889" t="str">
        <f t="shared" si="40"/>
        <v>Xique-Xique</v>
      </c>
      <c r="B889" t="s">
        <v>907</v>
      </c>
      <c r="C889">
        <v>0</v>
      </c>
      <c r="D889" s="46">
        <f t="shared" si="41"/>
        <v>0</v>
      </c>
      <c r="E889" s="14"/>
      <c r="F889" t="str">
        <f t="shared" si="42"/>
        <v>Wanderley</v>
      </c>
      <c r="G889" t="s">
        <v>905</v>
      </c>
      <c r="H889">
        <v>0</v>
      </c>
      <c r="I889" s="46">
        <f t="shared" si="43"/>
        <v>0</v>
      </c>
    </row>
    <row r="890" spans="1:9" x14ac:dyDescent="0.25">
      <c r="A890" t="str">
        <f t="shared" si="40"/>
        <v>Município da Bahia Ignorado</v>
      </c>
      <c r="B890" t="s">
        <v>908</v>
      </c>
      <c r="C890">
        <v>0</v>
      </c>
      <c r="D890" s="46">
        <f t="shared" si="41"/>
        <v>0</v>
      </c>
      <c r="E890" s="14"/>
      <c r="F890" t="str">
        <f t="shared" si="42"/>
        <v>Município da Bahia Ignorado</v>
      </c>
      <c r="G890" t="s">
        <v>908</v>
      </c>
      <c r="H890">
        <v>0</v>
      </c>
      <c r="I890" s="46">
        <f t="shared" si="43"/>
        <v>0</v>
      </c>
    </row>
    <row r="891" spans="1:9" x14ac:dyDescent="0.25">
      <c r="A891" t="s">
        <v>8</v>
      </c>
      <c r="B891" t="s">
        <v>8</v>
      </c>
      <c r="C891">
        <v>8161</v>
      </c>
      <c r="D891" s="46">
        <f t="shared" ref="D891" si="44">C891*100/C$891</f>
        <v>100</v>
      </c>
      <c r="E891" s="14"/>
      <c r="F891" t="s">
        <v>8</v>
      </c>
      <c r="G891" t="s">
        <v>8</v>
      </c>
      <c r="H891">
        <v>8138</v>
      </c>
      <c r="I891" s="46">
        <f t="shared" ref="I891" si="45">H891*100/H$891</f>
        <v>100</v>
      </c>
    </row>
  </sheetData>
  <autoFilter ref="A2:K894" xr:uid="{00000000-0009-0000-0000-000006000000}"/>
  <sortState xmlns:xlrd2="http://schemas.microsoft.com/office/spreadsheetml/2017/richdata2" ref="F473:I890">
    <sortCondition descending="1" ref="H473:H890"/>
  </sortState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21"/>
  <dimension ref="A1:M14"/>
  <sheetViews>
    <sheetView workbookViewId="0"/>
  </sheetViews>
  <sheetFormatPr defaultRowHeight="15.75" x14ac:dyDescent="0.25"/>
  <cols>
    <col min="1" max="1" width="15.625" bestFit="1" customWidth="1"/>
    <col min="2" max="2" width="20.5" customWidth="1"/>
    <col min="10" max="10" width="21.625" customWidth="1"/>
  </cols>
  <sheetData>
    <row r="1" spans="1:13" x14ac:dyDescent="0.25">
      <c r="A1" t="s">
        <v>4752</v>
      </c>
      <c r="B1" t="s">
        <v>4753</v>
      </c>
      <c r="F1" t="s">
        <v>4754</v>
      </c>
      <c r="J1" s="92" t="s">
        <v>4756</v>
      </c>
      <c r="K1" t="s">
        <v>4755</v>
      </c>
    </row>
    <row r="2" spans="1:13" x14ac:dyDescent="0.25">
      <c r="H2" s="46"/>
    </row>
    <row r="3" spans="1:13" x14ac:dyDescent="0.25">
      <c r="H3" s="46"/>
    </row>
    <row r="4" spans="1:13" x14ac:dyDescent="0.25">
      <c r="A4" s="7"/>
      <c r="B4" s="7"/>
      <c r="C4" s="7"/>
      <c r="D4" s="7"/>
      <c r="E4" s="7"/>
      <c r="F4" s="7"/>
      <c r="G4" s="7"/>
      <c r="H4" s="47"/>
      <c r="I4" s="7"/>
      <c r="K4" s="7"/>
      <c r="L4" s="47"/>
      <c r="M4" s="7"/>
    </row>
    <row r="5" spans="1:13" x14ac:dyDescent="0.25">
      <c r="E5" s="34"/>
      <c r="F5" s="14"/>
      <c r="H5" s="47"/>
      <c r="I5" s="46"/>
      <c r="L5" s="47"/>
      <c r="M5" s="46"/>
    </row>
    <row r="6" spans="1:13" x14ac:dyDescent="0.25">
      <c r="E6" s="34"/>
      <c r="F6" s="14"/>
      <c r="H6" s="47"/>
      <c r="I6" s="46"/>
      <c r="L6" s="47"/>
      <c r="M6" s="46"/>
    </row>
    <row r="7" spans="1:13" x14ac:dyDescent="0.25">
      <c r="E7" s="34"/>
      <c r="F7" s="14"/>
      <c r="H7" s="47"/>
      <c r="I7" s="46"/>
      <c r="L7" s="47"/>
      <c r="M7" s="46"/>
    </row>
    <row r="8" spans="1:13" x14ac:dyDescent="0.25">
      <c r="E8" s="34"/>
      <c r="F8" s="14"/>
      <c r="H8" s="47"/>
      <c r="I8" s="46"/>
      <c r="L8" s="47"/>
      <c r="M8" s="46"/>
    </row>
    <row r="9" spans="1:13" x14ac:dyDescent="0.25">
      <c r="E9" s="34"/>
      <c r="F9" s="14"/>
      <c r="H9" s="47"/>
      <c r="I9" s="46"/>
      <c r="L9" s="47"/>
      <c r="M9" s="46"/>
    </row>
    <row r="10" spans="1:13" x14ac:dyDescent="0.25">
      <c r="E10" s="34"/>
      <c r="F10" s="14"/>
      <c r="H10" s="47"/>
      <c r="I10" s="46"/>
      <c r="L10" s="47"/>
      <c r="M10" s="46"/>
    </row>
    <row r="11" spans="1:13" x14ac:dyDescent="0.25">
      <c r="E11" s="34"/>
      <c r="F11" s="14"/>
      <c r="H11" s="47"/>
      <c r="I11" s="46"/>
      <c r="L11" s="47"/>
      <c r="M11" s="46"/>
    </row>
    <row r="12" spans="1:13" x14ac:dyDescent="0.25">
      <c r="E12" s="34"/>
      <c r="F12" s="14"/>
      <c r="H12" s="47"/>
      <c r="I12" s="46"/>
      <c r="L12" s="47"/>
      <c r="M12" s="46"/>
    </row>
    <row r="13" spans="1:13" x14ac:dyDescent="0.25">
      <c r="E13" s="34"/>
      <c r="F13" s="14"/>
      <c r="H13" s="47"/>
      <c r="I13" s="46"/>
      <c r="L13" s="47"/>
      <c r="M13" s="46"/>
    </row>
    <row r="14" spans="1:13" x14ac:dyDescent="0.25">
      <c r="E14" s="34"/>
      <c r="F14" s="14"/>
      <c r="H14" s="47"/>
      <c r="I14" s="46"/>
      <c r="K14" s="7"/>
      <c r="L14" s="47"/>
      <c r="M14" s="7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14</vt:i4>
      </vt:variant>
    </vt:vector>
  </HeadingPairs>
  <TitlesOfParts>
    <vt:vector size="22" baseType="lpstr">
      <vt:lpstr>Apres_CovidRT</vt:lpstr>
      <vt:lpstr>Informacoes Gerais</vt:lpstr>
      <vt:lpstr>Mapas_Nivel_Geografico</vt:lpstr>
      <vt:lpstr>CNAE_CBO_SEXO</vt:lpstr>
      <vt:lpstr>CNAE_CBO_Outras</vt:lpstr>
      <vt:lpstr>Dados_RT</vt:lpstr>
      <vt:lpstr>NGeo</vt:lpstr>
      <vt:lpstr>Sets</vt:lpstr>
      <vt:lpstr>cat</vt:lpstr>
      <vt:lpstr>Dados_RT!DadosExternos_2</vt:lpstr>
      <vt:lpstr>'Informacoes Gerais'!DadosExternos_2</vt:lpstr>
      <vt:lpstr>Dados_RT!DadosExternos_4</vt:lpstr>
      <vt:lpstr>Dados_RT!DadosExternos_5</vt:lpstr>
      <vt:lpstr>escola</vt:lpstr>
      <vt:lpstr>feta</vt:lpstr>
      <vt:lpstr>Dados_RT!gestante</vt:lpstr>
      <vt:lpstr>macro_not</vt:lpstr>
      <vt:lpstr>macro_res</vt:lpstr>
      <vt:lpstr>Mercado</vt:lpstr>
      <vt:lpstr>mnot21</vt:lpstr>
      <vt:lpstr>raca</vt:lpstr>
      <vt:lpstr>sexo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Administrador</cp:lastModifiedBy>
  <dcterms:created xsi:type="dcterms:W3CDTF">2020-03-24T09:30:00Z</dcterms:created>
  <dcterms:modified xsi:type="dcterms:W3CDTF">2021-12-22T00:48:02Z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1046-11.2.0.9255</vt:lpwstr>
  </property>
</Properties>
</file>